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aeldresagensekretariat.sharepoint.com/sites/msteams_e570f5_005549/Shared Documents/General/Kommunetal/2 version/"/>
    </mc:Choice>
  </mc:AlternateContent>
  <xr:revisionPtr revIDLastSave="2" documentId="8_{D11BDE88-0C7D-4572-B00B-D7C86BF4D4C5}" xr6:coauthVersionLast="47" xr6:coauthVersionMax="47" xr10:uidLastSave="{89E038A8-8709-4949-A799-C60007ECFD1A}"/>
  <bookViews>
    <workbookView xWindow="28680" yWindow="-1410" windowWidth="29040" windowHeight="15720" activeTab="1" xr2:uid="{39FFDE55-1E10-4F57-A743-A81EEEEDE849}"/>
  </bookViews>
  <sheets>
    <sheet name="Forside" sheetId="1" r:id="rId1"/>
    <sheet name="Befolkning" sheetId="3" r:id="rId2"/>
    <sheet name="Hjemmehjælp_antal modtagere" sheetId="8" r:id="rId3"/>
    <sheet name="Hjemmehjælp_antal timer" sheetId="16" r:id="rId4"/>
    <sheet name="Plejehjem" sheetId="6" r:id="rId5"/>
    <sheet name="Ældreudgifter" sheetId="7" r:id="rId6"/>
    <sheet name="Dataark1" sheetId="4" state="hidden" r:id="rId7"/>
    <sheet name="Dataark2" sheetId="2" state="hidden" r:id="rId8"/>
    <sheet name="Dataark3a" sheetId="9" state="hidden" r:id="rId9"/>
    <sheet name="Dataark3b" sheetId="17" state="hidden" r:id="rId10"/>
    <sheet name="Dataark4a" sheetId="5" state="hidden" r:id="rId11"/>
    <sheet name="Dataark4b" sheetId="18" state="hidden" r:id="rId12"/>
    <sheet name="Dataark5" sheetId="10" state="hidden" r:id="rId13"/>
    <sheet name="Dataark6" sheetId="11" state="hidden" r:id="rId14"/>
    <sheet name="Dataark7a" sheetId="12" state="hidden" r:id="rId15"/>
    <sheet name="Dataark7b" sheetId="14" state="hidden" r:id="rId16"/>
    <sheet name="Dataark7c" sheetId="19" state="hidden" r:id="rId17"/>
    <sheet name="Dataark7d" sheetId="20" state="hidden" r:id="rId18"/>
    <sheet name="Dataark8a" sheetId="13" state="hidden" r:id="rId19"/>
    <sheet name="Dataark8b" sheetId="21" state="hidden" r:id="rId20"/>
    <sheet name="Dataark9" sheetId="15" state="hidden" r:id="rId21"/>
  </sheets>
  <definedNames>
    <definedName name="_xlnm.Print_Area" localSheetId="1">Befolkning!$A$1:$K$41</definedName>
    <definedName name="_xlnm.Print_Area" localSheetId="6">Dataark1!$A$1:$B$100</definedName>
    <definedName name="_xlnm.Print_Area" localSheetId="7">Dataark2!$A$1:$Z$106</definedName>
    <definedName name="_xlnm.Print_Area" localSheetId="8">Dataark3a!$A$1:$I$411</definedName>
    <definedName name="_xlnm.Print_Area" localSheetId="9">Dataark3b!$A$1:$H$406</definedName>
    <definedName name="_xlnm.Print_Area" localSheetId="10">Dataark4a!$A$1:$L$410</definedName>
    <definedName name="_xlnm.Print_Area" localSheetId="11">Dataark4b!$A$1:$G$328</definedName>
    <definedName name="_xlnm.Print_Area" localSheetId="12">Dataark5!$A$1:$H$409</definedName>
    <definedName name="_xlnm.Print_Area" localSheetId="13">Dataark6!$A$1:$K$407</definedName>
    <definedName name="_xlnm.Print_Area" localSheetId="14">Dataark7a!$A$1:$M$408</definedName>
    <definedName name="_xlnm.Print_Area" localSheetId="15">Dataark7b!$A$1:$M$408</definedName>
    <definedName name="_xlnm.Print_Area" localSheetId="16">Dataark7c!$A$1:$J$104</definedName>
    <definedName name="_xlnm.Print_Area" localSheetId="17">Dataark7d!$A$1:$J$104</definedName>
    <definedName name="_xlnm.Print_Area" localSheetId="18">Dataark8a!$A$1:$M$205</definedName>
    <definedName name="_xlnm.Print_Area" localSheetId="19">Dataark8b!$A$1:$G$204</definedName>
    <definedName name="_xlnm.Print_Area" localSheetId="20">Dataark9!$A$1:$K$61</definedName>
    <definedName name="_xlnm.Print_Area" localSheetId="0">Forside!$A$1:$F$59</definedName>
    <definedName name="_xlnm.Print_Area" localSheetId="2">'Hjemmehjælp_antal modtagere'!$A$1:$E$34</definedName>
    <definedName name="_xlnm.Print_Area" localSheetId="3">'Hjemmehjælp_antal timer'!$A$1:$E$34</definedName>
    <definedName name="_xlnm.Print_Area" localSheetId="4">Plejehjem!$A$1:$E$26</definedName>
    <definedName name="_xlnm.Print_Area" localSheetId="5">Ældreudgifter!$A$1:$F$74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5" i="7" l="1"/>
  <c r="F86" i="7" s="1"/>
  <c r="C85" i="7"/>
  <c r="C86" i="7" s="1"/>
  <c r="D85" i="7"/>
  <c r="D86" i="7" s="1"/>
  <c r="E85" i="7"/>
  <c r="E86" i="7" s="1"/>
  <c r="B85" i="7"/>
  <c r="B86" i="7" s="1"/>
  <c r="A84" i="7"/>
  <c r="F79" i="7" l="1"/>
  <c r="G202" i="21"/>
  <c r="E79" i="7"/>
  <c r="D79" i="7"/>
  <c r="C79" i="7"/>
  <c r="B79" i="7"/>
  <c r="C77" i="7"/>
  <c r="D77" i="7"/>
  <c r="E77" i="7"/>
  <c r="F77" i="7"/>
  <c r="B77" i="7"/>
  <c r="F49" i="7"/>
  <c r="F67" i="7" s="1"/>
  <c r="F48" i="7"/>
  <c r="F47" i="7"/>
  <c r="F46" i="7"/>
  <c r="F45" i="7"/>
  <c r="F44" i="7"/>
  <c r="F43" i="7"/>
  <c r="E105" i="21"/>
  <c r="F105" i="21"/>
  <c r="G105" i="21"/>
  <c r="C106" i="21"/>
  <c r="E106" i="21"/>
  <c r="F106" i="21"/>
  <c r="G106" i="21"/>
  <c r="E107" i="21"/>
  <c r="F107" i="21"/>
  <c r="G107" i="21"/>
  <c r="E108" i="21"/>
  <c r="F108" i="21"/>
  <c r="G108" i="21"/>
  <c r="E109" i="21"/>
  <c r="F109" i="21"/>
  <c r="G109" i="21"/>
  <c r="C110" i="21"/>
  <c r="E110" i="21"/>
  <c r="F110" i="21"/>
  <c r="G110" i="21"/>
  <c r="E111" i="21"/>
  <c r="F111" i="21"/>
  <c r="G111" i="21"/>
  <c r="E112" i="21"/>
  <c r="F112" i="21"/>
  <c r="G112" i="21"/>
  <c r="E113" i="21"/>
  <c r="F113" i="21"/>
  <c r="G113" i="21"/>
  <c r="C114" i="21"/>
  <c r="E114" i="21"/>
  <c r="F114" i="21"/>
  <c r="G114" i="21"/>
  <c r="E115" i="21"/>
  <c r="F115" i="21"/>
  <c r="G115" i="21"/>
  <c r="E116" i="21"/>
  <c r="F116" i="21"/>
  <c r="G116" i="21"/>
  <c r="E117" i="21"/>
  <c r="F117" i="21"/>
  <c r="G117" i="21"/>
  <c r="C118" i="21"/>
  <c r="E118" i="21"/>
  <c r="F118" i="21"/>
  <c r="G118" i="21"/>
  <c r="E119" i="21"/>
  <c r="F119" i="21"/>
  <c r="G119" i="21"/>
  <c r="E120" i="21"/>
  <c r="F120" i="21"/>
  <c r="G120" i="21"/>
  <c r="E121" i="21"/>
  <c r="F121" i="21"/>
  <c r="G121" i="21"/>
  <c r="C122" i="21"/>
  <c r="E122" i="21"/>
  <c r="F122" i="21"/>
  <c r="G122" i="21"/>
  <c r="E123" i="21"/>
  <c r="F123" i="21"/>
  <c r="G123" i="21"/>
  <c r="E124" i="21"/>
  <c r="F124" i="21"/>
  <c r="G124" i="21"/>
  <c r="E125" i="21"/>
  <c r="F125" i="21"/>
  <c r="G125" i="21"/>
  <c r="C126" i="21"/>
  <c r="E126" i="21"/>
  <c r="F126" i="21"/>
  <c r="G126" i="21"/>
  <c r="E127" i="21"/>
  <c r="F127" i="21"/>
  <c r="G127" i="21"/>
  <c r="E128" i="21"/>
  <c r="F128" i="21"/>
  <c r="G128" i="21"/>
  <c r="E129" i="21"/>
  <c r="F129" i="21"/>
  <c r="G129" i="21"/>
  <c r="C130" i="21"/>
  <c r="E130" i="21"/>
  <c r="F130" i="21"/>
  <c r="G130" i="21"/>
  <c r="E131" i="21"/>
  <c r="F131" i="21"/>
  <c r="G131" i="21"/>
  <c r="E132" i="21"/>
  <c r="F132" i="21"/>
  <c r="G132" i="21"/>
  <c r="E133" i="21"/>
  <c r="F133" i="21"/>
  <c r="G133" i="21"/>
  <c r="C134" i="21"/>
  <c r="E134" i="21"/>
  <c r="F134" i="21"/>
  <c r="G134" i="21"/>
  <c r="E135" i="21"/>
  <c r="F135" i="21"/>
  <c r="G135" i="21"/>
  <c r="E136" i="21"/>
  <c r="F136" i="21"/>
  <c r="G136" i="21"/>
  <c r="E137" i="21"/>
  <c r="F137" i="21"/>
  <c r="G137" i="21"/>
  <c r="C138" i="21"/>
  <c r="E138" i="21"/>
  <c r="F138" i="21"/>
  <c r="G138" i="21"/>
  <c r="E139" i="21"/>
  <c r="F139" i="21"/>
  <c r="G139" i="21"/>
  <c r="E140" i="21"/>
  <c r="F140" i="21"/>
  <c r="G140" i="21"/>
  <c r="E141" i="21"/>
  <c r="F141" i="21"/>
  <c r="G141" i="21"/>
  <c r="C142" i="21"/>
  <c r="E142" i="21"/>
  <c r="F142" i="21"/>
  <c r="G142" i="21"/>
  <c r="E143" i="21"/>
  <c r="F143" i="21"/>
  <c r="G143" i="21"/>
  <c r="E144" i="21"/>
  <c r="F144" i="21"/>
  <c r="G144" i="21"/>
  <c r="E145" i="21"/>
  <c r="F145" i="21"/>
  <c r="G145" i="21"/>
  <c r="C146" i="21"/>
  <c r="E146" i="21"/>
  <c r="F146" i="21"/>
  <c r="G146" i="21"/>
  <c r="E147" i="21"/>
  <c r="F147" i="21"/>
  <c r="G147" i="21"/>
  <c r="E148" i="21"/>
  <c r="F148" i="21"/>
  <c r="G148" i="21"/>
  <c r="E149" i="21"/>
  <c r="F149" i="21"/>
  <c r="G149" i="21"/>
  <c r="C150" i="21"/>
  <c r="E150" i="21"/>
  <c r="F150" i="21"/>
  <c r="G150" i="21"/>
  <c r="E151" i="21"/>
  <c r="F151" i="21"/>
  <c r="G151" i="21"/>
  <c r="E152" i="21"/>
  <c r="F152" i="21"/>
  <c r="G152" i="21"/>
  <c r="E153" i="21"/>
  <c r="F153" i="21"/>
  <c r="G153" i="21"/>
  <c r="C154" i="21"/>
  <c r="E154" i="21"/>
  <c r="F154" i="21"/>
  <c r="G154" i="21"/>
  <c r="E155" i="21"/>
  <c r="F155" i="21"/>
  <c r="G155" i="21"/>
  <c r="E156" i="21"/>
  <c r="F156" i="21"/>
  <c r="G156" i="21"/>
  <c r="E157" i="21"/>
  <c r="F157" i="21"/>
  <c r="G157" i="21"/>
  <c r="C158" i="21"/>
  <c r="E158" i="21"/>
  <c r="F158" i="21"/>
  <c r="G158" i="21"/>
  <c r="E159" i="21"/>
  <c r="F159" i="21"/>
  <c r="G159" i="21"/>
  <c r="E160" i="21"/>
  <c r="F160" i="21"/>
  <c r="G160" i="21"/>
  <c r="E161" i="21"/>
  <c r="F161" i="21"/>
  <c r="G161" i="21"/>
  <c r="C162" i="21"/>
  <c r="E162" i="21"/>
  <c r="F162" i="21"/>
  <c r="G162" i="21"/>
  <c r="E163" i="21"/>
  <c r="F163" i="21"/>
  <c r="G163" i="21"/>
  <c r="E164" i="21"/>
  <c r="F164" i="21"/>
  <c r="G164" i="21"/>
  <c r="E165" i="21"/>
  <c r="F165" i="21"/>
  <c r="G165" i="21"/>
  <c r="C166" i="21"/>
  <c r="E166" i="21"/>
  <c r="F166" i="21"/>
  <c r="G166" i="21"/>
  <c r="E167" i="21"/>
  <c r="F167" i="21"/>
  <c r="G167" i="21"/>
  <c r="E168" i="21"/>
  <c r="F168" i="21"/>
  <c r="G168" i="21"/>
  <c r="E169" i="21"/>
  <c r="F169" i="21"/>
  <c r="G169" i="21"/>
  <c r="C170" i="21"/>
  <c r="E170" i="21"/>
  <c r="F170" i="21"/>
  <c r="G170" i="21"/>
  <c r="E171" i="21"/>
  <c r="F171" i="21"/>
  <c r="G171" i="21"/>
  <c r="E172" i="21"/>
  <c r="F172" i="21"/>
  <c r="G172" i="21"/>
  <c r="E173" i="21"/>
  <c r="F173" i="21"/>
  <c r="G173" i="21"/>
  <c r="C174" i="21"/>
  <c r="E174" i="21"/>
  <c r="F174" i="21"/>
  <c r="G174" i="21"/>
  <c r="E175" i="21"/>
  <c r="F175" i="21"/>
  <c r="G175" i="21"/>
  <c r="E176" i="21"/>
  <c r="F176" i="21"/>
  <c r="G176" i="21"/>
  <c r="E177" i="21"/>
  <c r="F177" i="21"/>
  <c r="G177" i="21"/>
  <c r="C178" i="21"/>
  <c r="E178" i="21"/>
  <c r="F178" i="21"/>
  <c r="G178" i="21"/>
  <c r="E179" i="21"/>
  <c r="F179" i="21"/>
  <c r="G179" i="21"/>
  <c r="E180" i="21"/>
  <c r="F180" i="21"/>
  <c r="G180" i="21"/>
  <c r="E181" i="21"/>
  <c r="F181" i="21"/>
  <c r="G181" i="21"/>
  <c r="C182" i="21"/>
  <c r="E182" i="21"/>
  <c r="F182" i="21"/>
  <c r="G182" i="21"/>
  <c r="E183" i="21"/>
  <c r="F183" i="21"/>
  <c r="G183" i="21"/>
  <c r="E184" i="21"/>
  <c r="F184" i="21"/>
  <c r="G184" i="21"/>
  <c r="E185" i="21"/>
  <c r="F185" i="21"/>
  <c r="G185" i="21"/>
  <c r="C186" i="21"/>
  <c r="E186" i="21"/>
  <c r="F186" i="21"/>
  <c r="G186" i="21"/>
  <c r="E187" i="21"/>
  <c r="F187" i="21"/>
  <c r="G187" i="21"/>
  <c r="E188" i="21"/>
  <c r="F188" i="21"/>
  <c r="G188" i="21"/>
  <c r="E189" i="21"/>
  <c r="F189" i="21"/>
  <c r="G189" i="21"/>
  <c r="E190" i="21"/>
  <c r="F190" i="21"/>
  <c r="G190" i="21"/>
  <c r="E191" i="21"/>
  <c r="F191" i="21"/>
  <c r="G191" i="21"/>
  <c r="E192" i="21"/>
  <c r="F192" i="21"/>
  <c r="G192" i="21"/>
  <c r="E193" i="21"/>
  <c r="F193" i="21"/>
  <c r="G193" i="21"/>
  <c r="E194" i="21"/>
  <c r="F194" i="21"/>
  <c r="G194" i="21"/>
  <c r="E195" i="21"/>
  <c r="F195" i="21"/>
  <c r="G195" i="21"/>
  <c r="E196" i="21"/>
  <c r="F196" i="21"/>
  <c r="G196" i="21"/>
  <c r="E197" i="21"/>
  <c r="F197" i="21"/>
  <c r="G197" i="21"/>
  <c r="E198" i="21"/>
  <c r="F198" i="21"/>
  <c r="G198" i="21"/>
  <c r="E199" i="21"/>
  <c r="F199" i="21"/>
  <c r="G199" i="21"/>
  <c r="E200" i="21"/>
  <c r="F200" i="21"/>
  <c r="G200" i="21"/>
  <c r="E201" i="21"/>
  <c r="F201" i="21"/>
  <c r="G201" i="21"/>
  <c r="G104" i="21"/>
  <c r="C104" i="21"/>
  <c r="D104" i="21"/>
  <c r="E104" i="21"/>
  <c r="F104" i="21"/>
  <c r="B104" i="21"/>
  <c r="A105" i="2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46" i="21" s="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177" i="21" s="1"/>
  <c r="A178" i="21" s="1"/>
  <c r="A179" i="21" s="1"/>
  <c r="A180" i="21" s="1"/>
  <c r="A181" i="21" s="1"/>
  <c r="A182" i="21" s="1"/>
  <c r="A183" i="21" s="1"/>
  <c r="A184" i="21" s="1"/>
  <c r="A185" i="21" s="1"/>
  <c r="A186" i="21" s="1"/>
  <c r="A187" i="21" s="1"/>
  <c r="A188" i="21" s="1"/>
  <c r="A189" i="21" s="1"/>
  <c r="A190" i="21" s="1"/>
  <c r="A191" i="21" s="1"/>
  <c r="A192" i="21" s="1"/>
  <c r="A193" i="21" s="1"/>
  <c r="A194" i="21" s="1"/>
  <c r="A195" i="21" s="1"/>
  <c r="A196" i="21" s="1"/>
  <c r="A197" i="21" s="1"/>
  <c r="A198" i="21" s="1"/>
  <c r="A199" i="21" s="1"/>
  <c r="A200" i="21" s="1"/>
  <c r="A201" i="21" s="1"/>
  <c r="E106" i="13"/>
  <c r="F106" i="13"/>
  <c r="G106" i="13"/>
  <c r="H106" i="13"/>
  <c r="I106" i="13"/>
  <c r="J106" i="13"/>
  <c r="K106" i="13"/>
  <c r="L106" i="13"/>
  <c r="E107" i="13"/>
  <c r="F107" i="13"/>
  <c r="G107" i="13"/>
  <c r="H107" i="13"/>
  <c r="I107" i="13"/>
  <c r="J107" i="13"/>
  <c r="K107" i="13"/>
  <c r="L107" i="13"/>
  <c r="E108" i="13"/>
  <c r="F108" i="13"/>
  <c r="G108" i="13"/>
  <c r="H108" i="13"/>
  <c r="I108" i="13"/>
  <c r="J108" i="13"/>
  <c r="K108" i="13"/>
  <c r="L108" i="13"/>
  <c r="E109" i="13"/>
  <c r="F109" i="13"/>
  <c r="G109" i="13"/>
  <c r="H109" i="13"/>
  <c r="I109" i="13"/>
  <c r="J109" i="13"/>
  <c r="K109" i="13"/>
  <c r="L109" i="13"/>
  <c r="E110" i="13"/>
  <c r="F110" i="13"/>
  <c r="G110" i="13"/>
  <c r="H110" i="13"/>
  <c r="I110" i="13"/>
  <c r="J110" i="13"/>
  <c r="K110" i="13"/>
  <c r="L110" i="13"/>
  <c r="E111" i="13"/>
  <c r="F111" i="13"/>
  <c r="G111" i="13"/>
  <c r="H111" i="13"/>
  <c r="I111" i="13"/>
  <c r="J111" i="13"/>
  <c r="K111" i="13"/>
  <c r="L111" i="13"/>
  <c r="E112" i="13"/>
  <c r="F112" i="13"/>
  <c r="G112" i="13"/>
  <c r="H112" i="13"/>
  <c r="I112" i="13"/>
  <c r="J112" i="13"/>
  <c r="K112" i="13"/>
  <c r="L112" i="13"/>
  <c r="E113" i="13"/>
  <c r="F113" i="13"/>
  <c r="G113" i="13"/>
  <c r="H113" i="13"/>
  <c r="I113" i="13"/>
  <c r="J113" i="13"/>
  <c r="K113" i="13"/>
  <c r="L113" i="13"/>
  <c r="E114" i="13"/>
  <c r="F114" i="13"/>
  <c r="G114" i="13"/>
  <c r="H114" i="13"/>
  <c r="I114" i="13"/>
  <c r="J114" i="13"/>
  <c r="K114" i="13"/>
  <c r="L114" i="13"/>
  <c r="E115" i="13"/>
  <c r="F115" i="13"/>
  <c r="G115" i="13"/>
  <c r="H115" i="13"/>
  <c r="I115" i="13"/>
  <c r="J115" i="13"/>
  <c r="K115" i="13"/>
  <c r="L115" i="13"/>
  <c r="E116" i="13"/>
  <c r="F116" i="13"/>
  <c r="G116" i="13"/>
  <c r="H116" i="13"/>
  <c r="I116" i="13"/>
  <c r="J116" i="13"/>
  <c r="K116" i="13"/>
  <c r="L116" i="13"/>
  <c r="E117" i="13"/>
  <c r="F117" i="13"/>
  <c r="G117" i="13"/>
  <c r="H117" i="13"/>
  <c r="I117" i="13"/>
  <c r="J117" i="13"/>
  <c r="K117" i="13"/>
  <c r="L117" i="13"/>
  <c r="E118" i="13"/>
  <c r="F118" i="13"/>
  <c r="G118" i="13"/>
  <c r="H118" i="13"/>
  <c r="I118" i="13"/>
  <c r="J118" i="13"/>
  <c r="K118" i="13"/>
  <c r="L118" i="13"/>
  <c r="E119" i="13"/>
  <c r="F119" i="13"/>
  <c r="G119" i="13"/>
  <c r="H119" i="13"/>
  <c r="I119" i="13"/>
  <c r="J119" i="13"/>
  <c r="K119" i="13"/>
  <c r="L119" i="13"/>
  <c r="E120" i="13"/>
  <c r="F120" i="13"/>
  <c r="G120" i="13"/>
  <c r="H120" i="13"/>
  <c r="I120" i="13"/>
  <c r="J120" i="13"/>
  <c r="K120" i="13"/>
  <c r="L120" i="13"/>
  <c r="E121" i="13"/>
  <c r="F121" i="13"/>
  <c r="G121" i="13"/>
  <c r="H121" i="13"/>
  <c r="I121" i="13"/>
  <c r="J121" i="13"/>
  <c r="K121" i="13"/>
  <c r="L121" i="13"/>
  <c r="E122" i="13"/>
  <c r="F122" i="13"/>
  <c r="G122" i="13"/>
  <c r="H122" i="13"/>
  <c r="I122" i="13"/>
  <c r="J122" i="13"/>
  <c r="K122" i="13"/>
  <c r="L122" i="13"/>
  <c r="E123" i="13"/>
  <c r="F123" i="13"/>
  <c r="G123" i="13"/>
  <c r="H123" i="13"/>
  <c r="I123" i="13"/>
  <c r="J123" i="13"/>
  <c r="K123" i="13"/>
  <c r="L123" i="13"/>
  <c r="E124" i="13"/>
  <c r="F124" i="13"/>
  <c r="G124" i="13"/>
  <c r="H124" i="13"/>
  <c r="I124" i="13"/>
  <c r="J124" i="13"/>
  <c r="K124" i="13"/>
  <c r="L124" i="13"/>
  <c r="E125" i="13"/>
  <c r="F125" i="13"/>
  <c r="G125" i="13"/>
  <c r="H125" i="13"/>
  <c r="I125" i="13"/>
  <c r="J125" i="13"/>
  <c r="K125" i="13"/>
  <c r="L125" i="13"/>
  <c r="E126" i="13"/>
  <c r="F126" i="13"/>
  <c r="G126" i="13"/>
  <c r="H126" i="13"/>
  <c r="I126" i="13"/>
  <c r="J126" i="13"/>
  <c r="K126" i="13"/>
  <c r="L126" i="13"/>
  <c r="E127" i="13"/>
  <c r="F127" i="13"/>
  <c r="G127" i="13"/>
  <c r="H127" i="13"/>
  <c r="I127" i="13"/>
  <c r="J127" i="13"/>
  <c r="K127" i="13"/>
  <c r="L127" i="13"/>
  <c r="E128" i="13"/>
  <c r="F128" i="13"/>
  <c r="G128" i="13"/>
  <c r="H128" i="13"/>
  <c r="I128" i="13"/>
  <c r="J128" i="13"/>
  <c r="K128" i="13"/>
  <c r="L128" i="13"/>
  <c r="E129" i="13"/>
  <c r="F129" i="13"/>
  <c r="G129" i="13"/>
  <c r="H129" i="13"/>
  <c r="I129" i="13"/>
  <c r="J129" i="13"/>
  <c r="K129" i="13"/>
  <c r="L129" i="13"/>
  <c r="E130" i="13"/>
  <c r="F130" i="13"/>
  <c r="G130" i="13"/>
  <c r="H130" i="13"/>
  <c r="I130" i="13"/>
  <c r="J130" i="13"/>
  <c r="K130" i="13"/>
  <c r="L130" i="13"/>
  <c r="E131" i="13"/>
  <c r="F131" i="13"/>
  <c r="G131" i="13"/>
  <c r="H131" i="13"/>
  <c r="I131" i="13"/>
  <c r="J131" i="13"/>
  <c r="K131" i="13"/>
  <c r="L131" i="13"/>
  <c r="E132" i="13"/>
  <c r="F132" i="13"/>
  <c r="G132" i="13"/>
  <c r="H132" i="13"/>
  <c r="I132" i="13"/>
  <c r="J132" i="13"/>
  <c r="K132" i="13"/>
  <c r="L132" i="13"/>
  <c r="E133" i="13"/>
  <c r="F133" i="13"/>
  <c r="G133" i="13"/>
  <c r="H133" i="13"/>
  <c r="I133" i="13"/>
  <c r="J133" i="13"/>
  <c r="K133" i="13"/>
  <c r="L133" i="13"/>
  <c r="E134" i="13"/>
  <c r="F134" i="13"/>
  <c r="G134" i="13"/>
  <c r="H134" i="13"/>
  <c r="I134" i="13"/>
  <c r="J134" i="13"/>
  <c r="K134" i="13"/>
  <c r="L134" i="13"/>
  <c r="E135" i="13"/>
  <c r="F135" i="13"/>
  <c r="G135" i="13"/>
  <c r="H135" i="13"/>
  <c r="I135" i="13"/>
  <c r="J135" i="13"/>
  <c r="K135" i="13"/>
  <c r="L135" i="13"/>
  <c r="E136" i="13"/>
  <c r="F136" i="13"/>
  <c r="G136" i="13"/>
  <c r="H136" i="13"/>
  <c r="I136" i="13"/>
  <c r="J136" i="13"/>
  <c r="K136" i="13"/>
  <c r="L136" i="13"/>
  <c r="E137" i="13"/>
  <c r="F137" i="13"/>
  <c r="G137" i="13"/>
  <c r="H137" i="13"/>
  <c r="I137" i="13"/>
  <c r="J137" i="13"/>
  <c r="K137" i="13"/>
  <c r="L137" i="13"/>
  <c r="E138" i="13"/>
  <c r="F138" i="13"/>
  <c r="G138" i="13"/>
  <c r="H138" i="13"/>
  <c r="I138" i="13"/>
  <c r="J138" i="13"/>
  <c r="K138" i="13"/>
  <c r="L138" i="13"/>
  <c r="E139" i="13"/>
  <c r="F139" i="13"/>
  <c r="G139" i="13"/>
  <c r="H139" i="13"/>
  <c r="I139" i="13"/>
  <c r="J139" i="13"/>
  <c r="K139" i="13"/>
  <c r="L139" i="13"/>
  <c r="E140" i="13"/>
  <c r="F140" i="13"/>
  <c r="G140" i="13"/>
  <c r="H140" i="13"/>
  <c r="I140" i="13"/>
  <c r="J140" i="13"/>
  <c r="K140" i="13"/>
  <c r="L140" i="13"/>
  <c r="E141" i="13"/>
  <c r="F141" i="13"/>
  <c r="G141" i="13"/>
  <c r="H141" i="13"/>
  <c r="I141" i="13"/>
  <c r="J141" i="13"/>
  <c r="K141" i="13"/>
  <c r="L141" i="13"/>
  <c r="E142" i="13"/>
  <c r="F142" i="13"/>
  <c r="G142" i="13"/>
  <c r="H142" i="13"/>
  <c r="I142" i="13"/>
  <c r="J142" i="13"/>
  <c r="K142" i="13"/>
  <c r="L142" i="13"/>
  <c r="E143" i="13"/>
  <c r="F143" i="13"/>
  <c r="G143" i="13"/>
  <c r="H143" i="13"/>
  <c r="I143" i="13"/>
  <c r="J143" i="13"/>
  <c r="K143" i="13"/>
  <c r="L143" i="13"/>
  <c r="E144" i="13"/>
  <c r="F144" i="13"/>
  <c r="G144" i="13"/>
  <c r="H144" i="13"/>
  <c r="I144" i="13"/>
  <c r="J144" i="13"/>
  <c r="K144" i="13"/>
  <c r="L144" i="13"/>
  <c r="E145" i="13"/>
  <c r="F145" i="13"/>
  <c r="G145" i="13"/>
  <c r="H145" i="13"/>
  <c r="I145" i="13"/>
  <c r="J145" i="13"/>
  <c r="K145" i="13"/>
  <c r="L145" i="13"/>
  <c r="E146" i="13"/>
  <c r="F146" i="13"/>
  <c r="G146" i="13"/>
  <c r="H146" i="13"/>
  <c r="I146" i="13"/>
  <c r="J146" i="13"/>
  <c r="K146" i="13"/>
  <c r="L146" i="13"/>
  <c r="E147" i="13"/>
  <c r="F147" i="13"/>
  <c r="G147" i="13"/>
  <c r="H147" i="13"/>
  <c r="I147" i="13"/>
  <c r="J147" i="13"/>
  <c r="K147" i="13"/>
  <c r="L147" i="13"/>
  <c r="E148" i="13"/>
  <c r="F148" i="13"/>
  <c r="G148" i="13"/>
  <c r="H148" i="13"/>
  <c r="I148" i="13"/>
  <c r="J148" i="13"/>
  <c r="K148" i="13"/>
  <c r="L148" i="13"/>
  <c r="E149" i="13"/>
  <c r="F149" i="13"/>
  <c r="G149" i="13"/>
  <c r="H149" i="13"/>
  <c r="I149" i="13"/>
  <c r="J149" i="13"/>
  <c r="K149" i="13"/>
  <c r="L149" i="13"/>
  <c r="E150" i="13"/>
  <c r="F150" i="13"/>
  <c r="G150" i="13"/>
  <c r="H150" i="13"/>
  <c r="I150" i="13"/>
  <c r="J150" i="13"/>
  <c r="K150" i="13"/>
  <c r="L150" i="13"/>
  <c r="E151" i="13"/>
  <c r="F151" i="13"/>
  <c r="G151" i="13"/>
  <c r="H151" i="13"/>
  <c r="I151" i="13"/>
  <c r="J151" i="13"/>
  <c r="K151" i="13"/>
  <c r="L151" i="13"/>
  <c r="E152" i="13"/>
  <c r="F152" i="13"/>
  <c r="G152" i="13"/>
  <c r="H152" i="13"/>
  <c r="I152" i="13"/>
  <c r="J152" i="13"/>
  <c r="K152" i="13"/>
  <c r="L152" i="13"/>
  <c r="E153" i="13"/>
  <c r="F153" i="13"/>
  <c r="G153" i="13"/>
  <c r="H153" i="13"/>
  <c r="I153" i="13"/>
  <c r="J153" i="13"/>
  <c r="K153" i="13"/>
  <c r="L153" i="13"/>
  <c r="E154" i="13"/>
  <c r="F154" i="13"/>
  <c r="G154" i="13"/>
  <c r="H154" i="13"/>
  <c r="I154" i="13"/>
  <c r="J154" i="13"/>
  <c r="K154" i="13"/>
  <c r="L154" i="13"/>
  <c r="E155" i="13"/>
  <c r="F155" i="13"/>
  <c r="G155" i="13"/>
  <c r="H155" i="13"/>
  <c r="I155" i="13"/>
  <c r="J155" i="13"/>
  <c r="K155" i="13"/>
  <c r="L155" i="13"/>
  <c r="E156" i="13"/>
  <c r="F156" i="13"/>
  <c r="G156" i="13"/>
  <c r="H156" i="13"/>
  <c r="I156" i="13"/>
  <c r="J156" i="13"/>
  <c r="K156" i="13"/>
  <c r="L156" i="13"/>
  <c r="E157" i="13"/>
  <c r="F157" i="13"/>
  <c r="G157" i="13"/>
  <c r="H157" i="13"/>
  <c r="I157" i="13"/>
  <c r="J157" i="13"/>
  <c r="K157" i="13"/>
  <c r="L157" i="13"/>
  <c r="E158" i="13"/>
  <c r="F158" i="13"/>
  <c r="G158" i="13"/>
  <c r="H158" i="13"/>
  <c r="I158" i="13"/>
  <c r="J158" i="13"/>
  <c r="K158" i="13"/>
  <c r="L158" i="13"/>
  <c r="E159" i="13"/>
  <c r="F159" i="13"/>
  <c r="G159" i="13"/>
  <c r="H159" i="13"/>
  <c r="I159" i="13"/>
  <c r="J159" i="13"/>
  <c r="K159" i="13"/>
  <c r="L159" i="13"/>
  <c r="E160" i="13"/>
  <c r="F160" i="13"/>
  <c r="G160" i="13"/>
  <c r="H160" i="13"/>
  <c r="I160" i="13"/>
  <c r="J160" i="13"/>
  <c r="K160" i="13"/>
  <c r="L160" i="13"/>
  <c r="E161" i="13"/>
  <c r="F161" i="13"/>
  <c r="G161" i="13"/>
  <c r="H161" i="13"/>
  <c r="I161" i="13"/>
  <c r="J161" i="13"/>
  <c r="K161" i="13"/>
  <c r="L161" i="13"/>
  <c r="E162" i="13"/>
  <c r="F162" i="13"/>
  <c r="G162" i="13"/>
  <c r="H162" i="13"/>
  <c r="I162" i="13"/>
  <c r="J162" i="13"/>
  <c r="K162" i="13"/>
  <c r="L162" i="13"/>
  <c r="E163" i="13"/>
  <c r="F163" i="13"/>
  <c r="G163" i="13"/>
  <c r="H163" i="13"/>
  <c r="I163" i="13"/>
  <c r="J163" i="13"/>
  <c r="K163" i="13"/>
  <c r="L163" i="13"/>
  <c r="E164" i="13"/>
  <c r="F164" i="13"/>
  <c r="G164" i="13"/>
  <c r="H164" i="13"/>
  <c r="I164" i="13"/>
  <c r="J164" i="13"/>
  <c r="K164" i="13"/>
  <c r="L164" i="13"/>
  <c r="E165" i="13"/>
  <c r="F165" i="13"/>
  <c r="G165" i="13"/>
  <c r="H165" i="13"/>
  <c r="I165" i="13"/>
  <c r="J165" i="13"/>
  <c r="K165" i="13"/>
  <c r="L165" i="13"/>
  <c r="E166" i="13"/>
  <c r="F166" i="13"/>
  <c r="G166" i="13"/>
  <c r="H166" i="13"/>
  <c r="I166" i="13"/>
  <c r="J166" i="13"/>
  <c r="K166" i="13"/>
  <c r="L166" i="13"/>
  <c r="E167" i="13"/>
  <c r="F167" i="13"/>
  <c r="G167" i="13"/>
  <c r="H167" i="13"/>
  <c r="I167" i="13"/>
  <c r="J167" i="13"/>
  <c r="K167" i="13"/>
  <c r="L167" i="13"/>
  <c r="E168" i="13"/>
  <c r="F168" i="13"/>
  <c r="G168" i="13"/>
  <c r="H168" i="13"/>
  <c r="I168" i="13"/>
  <c r="J168" i="13"/>
  <c r="K168" i="13"/>
  <c r="L168" i="13"/>
  <c r="E169" i="13"/>
  <c r="F169" i="13"/>
  <c r="G169" i="13"/>
  <c r="H169" i="13"/>
  <c r="I169" i="13"/>
  <c r="J169" i="13"/>
  <c r="K169" i="13"/>
  <c r="L169" i="13"/>
  <c r="E170" i="13"/>
  <c r="F170" i="13"/>
  <c r="G170" i="13"/>
  <c r="H170" i="13"/>
  <c r="I170" i="13"/>
  <c r="J170" i="13"/>
  <c r="K170" i="13"/>
  <c r="L170" i="13"/>
  <c r="E171" i="13"/>
  <c r="F171" i="13"/>
  <c r="G171" i="13"/>
  <c r="H171" i="13"/>
  <c r="I171" i="13"/>
  <c r="J171" i="13"/>
  <c r="K171" i="13"/>
  <c r="L171" i="13"/>
  <c r="E172" i="13"/>
  <c r="F172" i="13"/>
  <c r="G172" i="13"/>
  <c r="H172" i="13"/>
  <c r="I172" i="13"/>
  <c r="J172" i="13"/>
  <c r="K172" i="13"/>
  <c r="L172" i="13"/>
  <c r="E173" i="13"/>
  <c r="F173" i="13"/>
  <c r="G173" i="13"/>
  <c r="H173" i="13"/>
  <c r="I173" i="13"/>
  <c r="J173" i="13"/>
  <c r="K173" i="13"/>
  <c r="L173" i="13"/>
  <c r="E174" i="13"/>
  <c r="F174" i="13"/>
  <c r="G174" i="13"/>
  <c r="H174" i="13"/>
  <c r="I174" i="13"/>
  <c r="J174" i="13"/>
  <c r="K174" i="13"/>
  <c r="L174" i="13"/>
  <c r="E175" i="13"/>
  <c r="F175" i="13"/>
  <c r="G175" i="13"/>
  <c r="H175" i="13"/>
  <c r="I175" i="13"/>
  <c r="J175" i="13"/>
  <c r="K175" i="13"/>
  <c r="L175" i="13"/>
  <c r="E176" i="13"/>
  <c r="F176" i="13"/>
  <c r="G176" i="13"/>
  <c r="H176" i="13"/>
  <c r="I176" i="13"/>
  <c r="J176" i="13"/>
  <c r="K176" i="13"/>
  <c r="L176" i="13"/>
  <c r="E177" i="13"/>
  <c r="F177" i="13"/>
  <c r="G177" i="13"/>
  <c r="H177" i="13"/>
  <c r="I177" i="13"/>
  <c r="J177" i="13"/>
  <c r="K177" i="13"/>
  <c r="L177" i="13"/>
  <c r="E178" i="13"/>
  <c r="F178" i="13"/>
  <c r="G178" i="13"/>
  <c r="H178" i="13"/>
  <c r="I178" i="13"/>
  <c r="J178" i="13"/>
  <c r="K178" i="13"/>
  <c r="L178" i="13"/>
  <c r="E179" i="13"/>
  <c r="F179" i="13"/>
  <c r="G179" i="13"/>
  <c r="H179" i="13"/>
  <c r="I179" i="13"/>
  <c r="J179" i="13"/>
  <c r="K179" i="13"/>
  <c r="L179" i="13"/>
  <c r="E180" i="13"/>
  <c r="F180" i="13"/>
  <c r="G180" i="13"/>
  <c r="H180" i="13"/>
  <c r="I180" i="13"/>
  <c r="J180" i="13"/>
  <c r="K180" i="13"/>
  <c r="L180" i="13"/>
  <c r="E181" i="13"/>
  <c r="F181" i="13"/>
  <c r="G181" i="13"/>
  <c r="H181" i="13"/>
  <c r="I181" i="13"/>
  <c r="J181" i="13"/>
  <c r="K181" i="13"/>
  <c r="L181" i="13"/>
  <c r="E182" i="13"/>
  <c r="F182" i="13"/>
  <c r="G182" i="13"/>
  <c r="H182" i="13"/>
  <c r="I182" i="13"/>
  <c r="J182" i="13"/>
  <c r="K182" i="13"/>
  <c r="L182" i="13"/>
  <c r="E183" i="13"/>
  <c r="F183" i="13"/>
  <c r="G183" i="13"/>
  <c r="H183" i="13"/>
  <c r="I183" i="13"/>
  <c r="J183" i="13"/>
  <c r="K183" i="13"/>
  <c r="L183" i="13"/>
  <c r="E184" i="13"/>
  <c r="F184" i="13"/>
  <c r="G184" i="13"/>
  <c r="H184" i="13"/>
  <c r="I184" i="13"/>
  <c r="J184" i="13"/>
  <c r="K184" i="13"/>
  <c r="L184" i="13"/>
  <c r="E185" i="13"/>
  <c r="F185" i="13"/>
  <c r="G185" i="13"/>
  <c r="H185" i="13"/>
  <c r="I185" i="13"/>
  <c r="J185" i="13"/>
  <c r="K185" i="13"/>
  <c r="L185" i="13"/>
  <c r="E186" i="13"/>
  <c r="F186" i="13"/>
  <c r="G186" i="13"/>
  <c r="H186" i="13"/>
  <c r="I186" i="13"/>
  <c r="J186" i="13"/>
  <c r="K186" i="13"/>
  <c r="L186" i="13"/>
  <c r="E187" i="13"/>
  <c r="F187" i="13"/>
  <c r="G187" i="13"/>
  <c r="H187" i="13"/>
  <c r="I187" i="13"/>
  <c r="J187" i="13"/>
  <c r="K187" i="13"/>
  <c r="L187" i="13"/>
  <c r="E188" i="13"/>
  <c r="F188" i="13"/>
  <c r="G188" i="13"/>
  <c r="H188" i="13"/>
  <c r="I188" i="13"/>
  <c r="J188" i="13"/>
  <c r="K188" i="13"/>
  <c r="L188" i="13"/>
  <c r="E189" i="13"/>
  <c r="F189" i="13"/>
  <c r="G189" i="13"/>
  <c r="H189" i="13"/>
  <c r="I189" i="13"/>
  <c r="J189" i="13"/>
  <c r="K189" i="13"/>
  <c r="L189" i="13"/>
  <c r="E190" i="13"/>
  <c r="F190" i="13"/>
  <c r="G190" i="13"/>
  <c r="H190" i="13"/>
  <c r="I190" i="13"/>
  <c r="J190" i="13"/>
  <c r="K190" i="13"/>
  <c r="L190" i="13"/>
  <c r="E191" i="13"/>
  <c r="F191" i="13"/>
  <c r="G191" i="13"/>
  <c r="H191" i="13"/>
  <c r="I191" i="13"/>
  <c r="J191" i="13"/>
  <c r="K191" i="13"/>
  <c r="L191" i="13"/>
  <c r="E192" i="13"/>
  <c r="F192" i="13"/>
  <c r="G192" i="13"/>
  <c r="H192" i="13"/>
  <c r="I192" i="13"/>
  <c r="J192" i="13"/>
  <c r="K192" i="13"/>
  <c r="L192" i="13"/>
  <c r="E193" i="13"/>
  <c r="F193" i="13"/>
  <c r="G193" i="13"/>
  <c r="H193" i="13"/>
  <c r="I193" i="13"/>
  <c r="J193" i="13"/>
  <c r="K193" i="13"/>
  <c r="L193" i="13"/>
  <c r="E194" i="13"/>
  <c r="F194" i="13"/>
  <c r="G194" i="13"/>
  <c r="H194" i="13"/>
  <c r="I194" i="13"/>
  <c r="J194" i="13"/>
  <c r="K194" i="13"/>
  <c r="L194" i="13"/>
  <c r="E195" i="13"/>
  <c r="F195" i="13"/>
  <c r="G195" i="13"/>
  <c r="H195" i="13"/>
  <c r="I195" i="13"/>
  <c r="J195" i="13"/>
  <c r="K195" i="13"/>
  <c r="L195" i="13"/>
  <c r="E196" i="13"/>
  <c r="F196" i="13"/>
  <c r="G196" i="13"/>
  <c r="H196" i="13"/>
  <c r="I196" i="13"/>
  <c r="J196" i="13"/>
  <c r="K196" i="13"/>
  <c r="L196" i="13"/>
  <c r="E197" i="13"/>
  <c r="F197" i="13"/>
  <c r="G197" i="13"/>
  <c r="H197" i="13"/>
  <c r="I197" i="13"/>
  <c r="J197" i="13"/>
  <c r="K197" i="13"/>
  <c r="L197" i="13"/>
  <c r="E198" i="13"/>
  <c r="F198" i="13"/>
  <c r="G198" i="13"/>
  <c r="H198" i="13"/>
  <c r="I198" i="13"/>
  <c r="J198" i="13"/>
  <c r="K198" i="13"/>
  <c r="L198" i="13"/>
  <c r="E199" i="13"/>
  <c r="F199" i="13"/>
  <c r="G199" i="13"/>
  <c r="H199" i="13"/>
  <c r="I199" i="13"/>
  <c r="J199" i="13"/>
  <c r="K199" i="13"/>
  <c r="L199" i="13"/>
  <c r="E200" i="13"/>
  <c r="F200" i="13"/>
  <c r="G200" i="13"/>
  <c r="H200" i="13"/>
  <c r="I200" i="13"/>
  <c r="J200" i="13"/>
  <c r="K200" i="13"/>
  <c r="L200" i="13"/>
  <c r="E201" i="13"/>
  <c r="F201" i="13"/>
  <c r="G201" i="13"/>
  <c r="H201" i="13"/>
  <c r="I201" i="13"/>
  <c r="J201" i="13"/>
  <c r="K201" i="13"/>
  <c r="L201" i="13"/>
  <c r="E202" i="13"/>
  <c r="F202" i="13"/>
  <c r="G202" i="13"/>
  <c r="H202" i="13"/>
  <c r="I202" i="13"/>
  <c r="J202" i="13"/>
  <c r="K202" i="13"/>
  <c r="L202" i="13"/>
  <c r="F203" i="13"/>
  <c r="H105" i="13"/>
  <c r="I105" i="13"/>
  <c r="J105" i="13"/>
  <c r="K105" i="13"/>
  <c r="L105" i="13"/>
  <c r="G105" i="13"/>
  <c r="G104" i="13"/>
  <c r="C105" i="13"/>
  <c r="D105" i="13"/>
  <c r="E105" i="13"/>
  <c r="F105" i="13"/>
  <c r="B105" i="13"/>
  <c r="A106" i="13"/>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D5" i="21"/>
  <c r="D6" i="21" s="1"/>
  <c r="D7" i="21" s="1"/>
  <c r="D8" i="21" s="1"/>
  <c r="D9" i="21" s="1"/>
  <c r="D10" i="21" s="1"/>
  <c r="D11" i="21" s="1"/>
  <c r="D12" i="21" s="1"/>
  <c r="D13" i="21" s="1"/>
  <c r="D14" i="21" s="1"/>
  <c r="D15" i="21" s="1"/>
  <c r="D16" i="21" s="1"/>
  <c r="D17" i="21" s="1"/>
  <c r="D18" i="21" s="1"/>
  <c r="D19" i="21" s="1"/>
  <c r="D20" i="21" s="1"/>
  <c r="D21" i="21" s="1"/>
  <c r="D22" i="21" s="1"/>
  <c r="D23" i="21" s="1"/>
  <c r="D24" i="21" s="1"/>
  <c r="D25" i="21" s="1"/>
  <c r="D26" i="21" s="1"/>
  <c r="D27" i="21" s="1"/>
  <c r="D28" i="21" s="1"/>
  <c r="D29" i="21" s="1"/>
  <c r="D30" i="21" s="1"/>
  <c r="D31" i="21" s="1"/>
  <c r="D32" i="21" s="1"/>
  <c r="D33" i="21" s="1"/>
  <c r="D34" i="21" s="1"/>
  <c r="D35" i="21" s="1"/>
  <c r="D36" i="21" s="1"/>
  <c r="D37" i="21" s="1"/>
  <c r="D38" i="21" s="1"/>
  <c r="D39" i="21" s="1"/>
  <c r="D40" i="21" s="1"/>
  <c r="D41" i="21" s="1"/>
  <c r="D42" i="21" s="1"/>
  <c r="D43" i="21" s="1"/>
  <c r="D44" i="21" s="1"/>
  <c r="D45" i="21" s="1"/>
  <c r="D46" i="21" s="1"/>
  <c r="D47" i="21" s="1"/>
  <c r="D48" i="21" s="1"/>
  <c r="D49" i="21" s="1"/>
  <c r="D50" i="21" s="1"/>
  <c r="D51" i="21" s="1"/>
  <c r="D52" i="21" s="1"/>
  <c r="D53" i="21" s="1"/>
  <c r="D54" i="21" s="1"/>
  <c r="D55" i="21" s="1"/>
  <c r="D56" i="21" s="1"/>
  <c r="D57" i="21" s="1"/>
  <c r="D58" i="21" s="1"/>
  <c r="D59" i="21" s="1"/>
  <c r="D60" i="21" s="1"/>
  <c r="D61" i="21" s="1"/>
  <c r="D62" i="21" s="1"/>
  <c r="D63" i="21" s="1"/>
  <c r="D64" i="21" s="1"/>
  <c r="D65" i="21" s="1"/>
  <c r="D66" i="21" s="1"/>
  <c r="D67" i="21" s="1"/>
  <c r="D68" i="21" s="1"/>
  <c r="D69" i="21" s="1"/>
  <c r="D70" i="21" s="1"/>
  <c r="D71" i="21" s="1"/>
  <c r="D72" i="21" s="1"/>
  <c r="D73" i="21" s="1"/>
  <c r="D74" i="21" s="1"/>
  <c r="D75" i="21" s="1"/>
  <c r="D76" i="21" s="1"/>
  <c r="D77" i="21" s="1"/>
  <c r="D78" i="21" s="1"/>
  <c r="D79" i="21" s="1"/>
  <c r="D80" i="21" s="1"/>
  <c r="D81" i="21" s="1"/>
  <c r="D82" i="21" s="1"/>
  <c r="D83" i="21" s="1"/>
  <c r="D84" i="21" s="1"/>
  <c r="D85" i="21" s="1"/>
  <c r="D86" i="21" s="1"/>
  <c r="D87" i="21" s="1"/>
  <c r="D88" i="21" s="1"/>
  <c r="D89" i="21" s="1"/>
  <c r="D90" i="21" s="1"/>
  <c r="D91" i="21" s="1"/>
  <c r="D92" i="21" s="1"/>
  <c r="D93" i="21" s="1"/>
  <c r="D94" i="21" s="1"/>
  <c r="D95" i="21" s="1"/>
  <c r="D96" i="21" s="1"/>
  <c r="D97" i="21" s="1"/>
  <c r="D98" i="21" s="1"/>
  <c r="D99" i="21" s="1"/>
  <c r="D100" i="21" s="1"/>
  <c r="D101" i="21" s="1"/>
  <c r="D201" i="21" s="1"/>
  <c r="C5" i="21"/>
  <c r="C6" i="21" s="1"/>
  <c r="C7" i="21" s="1"/>
  <c r="C8" i="21" s="1"/>
  <c r="C9" i="21" s="1"/>
  <c r="C10" i="21" s="1"/>
  <c r="C11" i="21" s="1"/>
  <c r="C12" i="21" s="1"/>
  <c r="C13" i="21" s="1"/>
  <c r="C14" i="21" s="1"/>
  <c r="C15" i="21" s="1"/>
  <c r="C16" i="21" s="1"/>
  <c r="C17" i="21" s="1"/>
  <c r="C18" i="21" s="1"/>
  <c r="C19" i="21" s="1"/>
  <c r="C20" i="21" s="1"/>
  <c r="C21" i="21" s="1"/>
  <c r="C22" i="21" s="1"/>
  <c r="C23" i="21" s="1"/>
  <c r="C24" i="21" s="1"/>
  <c r="C25" i="21" s="1"/>
  <c r="C26" i="21" s="1"/>
  <c r="C27" i="21" s="1"/>
  <c r="C28" i="21" s="1"/>
  <c r="C29" i="21" s="1"/>
  <c r="C30" i="21" s="1"/>
  <c r="C31" i="21" s="1"/>
  <c r="C32" i="21" s="1"/>
  <c r="C33" i="21" s="1"/>
  <c r="C34" i="21" s="1"/>
  <c r="C35" i="21" s="1"/>
  <c r="C36" i="21" s="1"/>
  <c r="C37" i="21" s="1"/>
  <c r="C38" i="21" s="1"/>
  <c r="C39" i="21" s="1"/>
  <c r="C40" i="21" s="1"/>
  <c r="C41" i="21" s="1"/>
  <c r="C42" i="21" s="1"/>
  <c r="C43" i="21" s="1"/>
  <c r="C44" i="21" s="1"/>
  <c r="C45" i="21" s="1"/>
  <c r="C46" i="21" s="1"/>
  <c r="C47" i="21" s="1"/>
  <c r="C48" i="21" s="1"/>
  <c r="C49" i="21" s="1"/>
  <c r="C50" i="21" s="1"/>
  <c r="C51" i="21" s="1"/>
  <c r="C52" i="21" s="1"/>
  <c r="C53" i="21" s="1"/>
  <c r="C54" i="21" s="1"/>
  <c r="C55" i="21" s="1"/>
  <c r="C56" i="21" s="1"/>
  <c r="C57" i="21" s="1"/>
  <c r="C58" i="21" s="1"/>
  <c r="C59" i="21" s="1"/>
  <c r="C60" i="21" s="1"/>
  <c r="C61" i="21" s="1"/>
  <c r="C62" i="21" s="1"/>
  <c r="C63" i="21" s="1"/>
  <c r="C64" i="21" s="1"/>
  <c r="C65" i="21" s="1"/>
  <c r="C66" i="21" s="1"/>
  <c r="C67" i="21" s="1"/>
  <c r="C68" i="21" s="1"/>
  <c r="C69" i="21" s="1"/>
  <c r="C70" i="21" s="1"/>
  <c r="C71" i="21" s="1"/>
  <c r="C72" i="21" s="1"/>
  <c r="C73" i="21" s="1"/>
  <c r="C74" i="21" s="1"/>
  <c r="C75" i="21" s="1"/>
  <c r="C76" i="21" s="1"/>
  <c r="C77" i="21" s="1"/>
  <c r="C78" i="21" s="1"/>
  <c r="C79" i="21" s="1"/>
  <c r="C80" i="21" s="1"/>
  <c r="C81" i="21" s="1"/>
  <c r="C82" i="21" s="1"/>
  <c r="C83" i="21" s="1"/>
  <c r="C84" i="21" s="1"/>
  <c r="C85" i="21" s="1"/>
  <c r="C86" i="21" s="1"/>
  <c r="C87" i="21" s="1"/>
  <c r="C88" i="21" s="1"/>
  <c r="C89" i="21" s="1"/>
  <c r="C90" i="21" s="1"/>
  <c r="C91" i="21" s="1"/>
  <c r="C92" i="21" s="1"/>
  <c r="C93" i="21" s="1"/>
  <c r="C94" i="21" s="1"/>
  <c r="C95" i="21" s="1"/>
  <c r="C96" i="21" s="1"/>
  <c r="C97" i="21" s="1"/>
  <c r="C98" i="21" s="1"/>
  <c r="C99" i="21" s="1"/>
  <c r="C100" i="21" s="1"/>
  <c r="C101" i="21" s="1"/>
  <c r="C201" i="21" s="1"/>
  <c r="B5" i="21"/>
  <c r="B6" i="21" s="1"/>
  <c r="B7" i="21" s="1"/>
  <c r="B8" i="21" s="1"/>
  <c r="B9" i="21" s="1"/>
  <c r="B10" i="21" s="1"/>
  <c r="B11" i="21" s="1"/>
  <c r="B12" i="21" s="1"/>
  <c r="B13" i="21" s="1"/>
  <c r="B14" i="21" s="1"/>
  <c r="B15" i="21" s="1"/>
  <c r="B16" i="21" s="1"/>
  <c r="B17" i="21" s="1"/>
  <c r="B18" i="21" s="1"/>
  <c r="B19" i="21" s="1"/>
  <c r="B20" i="21" s="1"/>
  <c r="B21" i="21" s="1"/>
  <c r="B22" i="21" s="1"/>
  <c r="B23" i="21" s="1"/>
  <c r="B24" i="21" s="1"/>
  <c r="B25" i="21" s="1"/>
  <c r="B26" i="21" s="1"/>
  <c r="B27" i="21" s="1"/>
  <c r="B28" i="21" s="1"/>
  <c r="B29" i="21" s="1"/>
  <c r="B30" i="21" s="1"/>
  <c r="B31" i="21" s="1"/>
  <c r="B32" i="21" s="1"/>
  <c r="B33" i="21" s="1"/>
  <c r="B34" i="21" s="1"/>
  <c r="B35" i="21" s="1"/>
  <c r="B36" i="21" s="1"/>
  <c r="B37" i="21" s="1"/>
  <c r="B38" i="21" s="1"/>
  <c r="B39" i="21" s="1"/>
  <c r="B40" i="21" s="1"/>
  <c r="B41" i="21" s="1"/>
  <c r="B42" i="21" s="1"/>
  <c r="B43" i="21" s="1"/>
  <c r="B44" i="21" s="1"/>
  <c r="B45" i="21" s="1"/>
  <c r="B46" i="21" s="1"/>
  <c r="B47" i="21" s="1"/>
  <c r="B48" i="21" s="1"/>
  <c r="B49" i="21" s="1"/>
  <c r="B50" i="21" s="1"/>
  <c r="B51" i="21" s="1"/>
  <c r="B52" i="21" s="1"/>
  <c r="B53" i="21" s="1"/>
  <c r="B54" i="21" s="1"/>
  <c r="B55" i="21" s="1"/>
  <c r="B56" i="21" s="1"/>
  <c r="B57" i="21" s="1"/>
  <c r="B58" i="21" s="1"/>
  <c r="B59" i="21" s="1"/>
  <c r="B60" i="21" s="1"/>
  <c r="B61" i="21" s="1"/>
  <c r="B62" i="21" s="1"/>
  <c r="B63" i="21" s="1"/>
  <c r="B64" i="21" s="1"/>
  <c r="B65" i="21" s="1"/>
  <c r="B66" i="21" s="1"/>
  <c r="B67" i="21" s="1"/>
  <c r="B68" i="21" s="1"/>
  <c r="B69" i="21" s="1"/>
  <c r="B70" i="21" s="1"/>
  <c r="B71" i="21" s="1"/>
  <c r="B72" i="21" s="1"/>
  <c r="B73" i="21" s="1"/>
  <c r="B74" i="21" s="1"/>
  <c r="B75" i="21" s="1"/>
  <c r="B76" i="21" s="1"/>
  <c r="B77" i="21" s="1"/>
  <c r="B78" i="21" s="1"/>
  <c r="B79" i="21" s="1"/>
  <c r="B80" i="21" s="1"/>
  <c r="B81" i="21" s="1"/>
  <c r="B82" i="21" s="1"/>
  <c r="B83" i="21" s="1"/>
  <c r="B84" i="21" s="1"/>
  <c r="B85" i="21" s="1"/>
  <c r="B86" i="21" s="1"/>
  <c r="B87" i="21" s="1"/>
  <c r="B88" i="21" s="1"/>
  <c r="B89" i="21" s="1"/>
  <c r="B90" i="21" s="1"/>
  <c r="B91" i="21" s="1"/>
  <c r="B92" i="21" s="1"/>
  <c r="B93" i="21" s="1"/>
  <c r="B94" i="21" s="1"/>
  <c r="B95" i="21" s="1"/>
  <c r="B96" i="21" s="1"/>
  <c r="B97" i="21" s="1"/>
  <c r="B98" i="21" s="1"/>
  <c r="B99" i="21" s="1"/>
  <c r="B100" i="21" s="1"/>
  <c r="B101" i="21" s="1"/>
  <c r="B201" i="21" s="1"/>
  <c r="A5" i="21"/>
  <c r="A6" i="21" s="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G102" i="20"/>
  <c r="H102" i="20"/>
  <c r="I102" i="20"/>
  <c r="J102" i="20"/>
  <c r="H102" i="19"/>
  <c r="I102" i="19"/>
  <c r="J102" i="19"/>
  <c r="G102" i="19"/>
  <c r="G5" i="20"/>
  <c r="H5" i="20"/>
  <c r="I5" i="20"/>
  <c r="J5" i="20"/>
  <c r="G6" i="20"/>
  <c r="H6" i="20"/>
  <c r="I6" i="20"/>
  <c r="J6" i="20"/>
  <c r="G7" i="20"/>
  <c r="H7" i="20"/>
  <c r="I7" i="20"/>
  <c r="J7" i="20"/>
  <c r="G8" i="20"/>
  <c r="H8" i="20"/>
  <c r="I8" i="20"/>
  <c r="J8" i="20"/>
  <c r="G9" i="20"/>
  <c r="H9" i="20"/>
  <c r="I9" i="20"/>
  <c r="J9" i="20"/>
  <c r="G10" i="20"/>
  <c r="H10" i="20"/>
  <c r="I10" i="20"/>
  <c r="J10" i="20"/>
  <c r="G11" i="20"/>
  <c r="H11" i="20"/>
  <c r="I11" i="20"/>
  <c r="J11" i="20"/>
  <c r="G12" i="20"/>
  <c r="H12" i="20"/>
  <c r="I12" i="20"/>
  <c r="J12" i="20"/>
  <c r="G13" i="20"/>
  <c r="H13" i="20"/>
  <c r="I13" i="20"/>
  <c r="J13" i="20"/>
  <c r="G14" i="20"/>
  <c r="H14" i="20"/>
  <c r="I14" i="20"/>
  <c r="J14" i="20"/>
  <c r="G15" i="20"/>
  <c r="H15" i="20"/>
  <c r="I15" i="20"/>
  <c r="J15" i="20"/>
  <c r="G16" i="20"/>
  <c r="H16" i="20"/>
  <c r="I16" i="20"/>
  <c r="J16" i="20"/>
  <c r="G17" i="20"/>
  <c r="H17" i="20"/>
  <c r="I17" i="20"/>
  <c r="J17" i="20"/>
  <c r="G18" i="20"/>
  <c r="H18" i="20"/>
  <c r="I18" i="20"/>
  <c r="J18" i="20"/>
  <c r="G19" i="20"/>
  <c r="H19" i="20"/>
  <c r="I19" i="20"/>
  <c r="J19" i="20"/>
  <c r="G20" i="20"/>
  <c r="H20" i="20"/>
  <c r="I20" i="20"/>
  <c r="J20" i="20"/>
  <c r="G21" i="20"/>
  <c r="H21" i="20"/>
  <c r="I21" i="20"/>
  <c r="J21" i="20"/>
  <c r="G22" i="20"/>
  <c r="H22" i="20"/>
  <c r="I22" i="20"/>
  <c r="J22" i="20"/>
  <c r="G23" i="20"/>
  <c r="H23" i="20"/>
  <c r="I23" i="20"/>
  <c r="J23" i="20"/>
  <c r="G24" i="20"/>
  <c r="H24" i="20"/>
  <c r="I24" i="20"/>
  <c r="J24" i="20"/>
  <c r="G25" i="20"/>
  <c r="H25" i="20"/>
  <c r="I25" i="20"/>
  <c r="J25" i="20"/>
  <c r="G26" i="20"/>
  <c r="H26" i="20"/>
  <c r="I26" i="20"/>
  <c r="J26" i="20"/>
  <c r="G27" i="20"/>
  <c r="H27" i="20"/>
  <c r="I27" i="20"/>
  <c r="J27" i="20"/>
  <c r="G28" i="20"/>
  <c r="H28" i="20"/>
  <c r="I28" i="20"/>
  <c r="J28" i="20"/>
  <c r="G29" i="20"/>
  <c r="H29" i="20"/>
  <c r="I29" i="20"/>
  <c r="J29" i="20"/>
  <c r="G30" i="20"/>
  <c r="H30" i="20"/>
  <c r="I30" i="20"/>
  <c r="J30" i="20"/>
  <c r="G31" i="20"/>
  <c r="H31" i="20"/>
  <c r="I31" i="20"/>
  <c r="J31" i="20"/>
  <c r="G32" i="20"/>
  <c r="H32" i="20"/>
  <c r="I32" i="20"/>
  <c r="J32" i="20"/>
  <c r="G33" i="20"/>
  <c r="H33" i="20"/>
  <c r="I33" i="20"/>
  <c r="J33" i="20"/>
  <c r="G34" i="20"/>
  <c r="H34" i="20"/>
  <c r="I34" i="20"/>
  <c r="J34" i="20"/>
  <c r="G35" i="20"/>
  <c r="H35" i="20"/>
  <c r="I35" i="20"/>
  <c r="J35" i="20"/>
  <c r="G36" i="20"/>
  <c r="H36" i="20"/>
  <c r="I36" i="20"/>
  <c r="J36" i="20"/>
  <c r="G37" i="20"/>
  <c r="H37" i="20"/>
  <c r="I37" i="20"/>
  <c r="J37" i="20"/>
  <c r="G38" i="20"/>
  <c r="H38" i="20"/>
  <c r="I38" i="20"/>
  <c r="J38" i="20"/>
  <c r="G39" i="20"/>
  <c r="H39" i="20"/>
  <c r="I39" i="20"/>
  <c r="J39" i="20"/>
  <c r="G40" i="20"/>
  <c r="H40" i="20"/>
  <c r="I40" i="20"/>
  <c r="J40" i="20"/>
  <c r="G41" i="20"/>
  <c r="H41" i="20"/>
  <c r="I41" i="20"/>
  <c r="J41" i="20"/>
  <c r="G42" i="20"/>
  <c r="H42" i="20"/>
  <c r="I42" i="20"/>
  <c r="J42" i="20"/>
  <c r="G43" i="20"/>
  <c r="H43" i="20"/>
  <c r="I43" i="20"/>
  <c r="J43" i="20"/>
  <c r="G44" i="20"/>
  <c r="H44" i="20"/>
  <c r="I44" i="20"/>
  <c r="J44" i="20"/>
  <c r="G45" i="20"/>
  <c r="H45" i="20"/>
  <c r="I45" i="20"/>
  <c r="J45" i="20"/>
  <c r="G46" i="20"/>
  <c r="H46" i="20"/>
  <c r="I46" i="20"/>
  <c r="J46" i="20"/>
  <c r="G47" i="20"/>
  <c r="H47" i="20"/>
  <c r="I47" i="20"/>
  <c r="J47" i="20"/>
  <c r="G48" i="20"/>
  <c r="H48" i="20"/>
  <c r="I48" i="20"/>
  <c r="J48" i="20"/>
  <c r="G49" i="20"/>
  <c r="H49" i="20"/>
  <c r="I49" i="20"/>
  <c r="J49" i="20"/>
  <c r="G50" i="20"/>
  <c r="H50" i="20"/>
  <c r="I50" i="20"/>
  <c r="J50" i="20"/>
  <c r="G51" i="20"/>
  <c r="H51" i="20"/>
  <c r="I51" i="20"/>
  <c r="J51" i="20"/>
  <c r="G52" i="20"/>
  <c r="H52" i="20"/>
  <c r="I52" i="20"/>
  <c r="J52" i="20"/>
  <c r="G53" i="20"/>
  <c r="H53" i="20"/>
  <c r="I53" i="20"/>
  <c r="J53" i="20"/>
  <c r="G54" i="20"/>
  <c r="H54" i="20"/>
  <c r="I54" i="20"/>
  <c r="J54" i="20"/>
  <c r="G55" i="20"/>
  <c r="H55" i="20"/>
  <c r="I55" i="20"/>
  <c r="J55" i="20"/>
  <c r="G56" i="20"/>
  <c r="H56" i="20"/>
  <c r="I56" i="20"/>
  <c r="J56" i="20"/>
  <c r="G57" i="20"/>
  <c r="H57" i="20"/>
  <c r="I57" i="20"/>
  <c r="J57" i="20"/>
  <c r="G58" i="20"/>
  <c r="H58" i="20"/>
  <c r="I58" i="20"/>
  <c r="J58" i="20"/>
  <c r="G59" i="20"/>
  <c r="H59" i="20"/>
  <c r="I59" i="20"/>
  <c r="J59" i="20"/>
  <c r="G60" i="20"/>
  <c r="H60" i="20"/>
  <c r="I60" i="20"/>
  <c r="J60" i="20"/>
  <c r="G61" i="20"/>
  <c r="H61" i="20"/>
  <c r="I61" i="20"/>
  <c r="J61" i="20"/>
  <c r="G62" i="20"/>
  <c r="H62" i="20"/>
  <c r="I62" i="20"/>
  <c r="J62" i="20"/>
  <c r="G63" i="20"/>
  <c r="H63" i="20"/>
  <c r="I63" i="20"/>
  <c r="J63" i="20"/>
  <c r="G64" i="20"/>
  <c r="H64" i="20"/>
  <c r="I64" i="20"/>
  <c r="J64" i="20"/>
  <c r="G65" i="20"/>
  <c r="H65" i="20"/>
  <c r="I65" i="20"/>
  <c r="J65" i="20"/>
  <c r="G66" i="20"/>
  <c r="H66" i="20"/>
  <c r="I66" i="20"/>
  <c r="J66" i="20"/>
  <c r="G67" i="20"/>
  <c r="H67" i="20"/>
  <c r="I67" i="20"/>
  <c r="J67" i="20"/>
  <c r="G68" i="20"/>
  <c r="H68" i="20"/>
  <c r="I68" i="20"/>
  <c r="J68" i="20"/>
  <c r="G69" i="20"/>
  <c r="H69" i="20"/>
  <c r="I69" i="20"/>
  <c r="J69" i="20"/>
  <c r="G70" i="20"/>
  <c r="H70" i="20"/>
  <c r="I70" i="20"/>
  <c r="J70" i="20"/>
  <c r="G71" i="20"/>
  <c r="H71" i="20"/>
  <c r="I71" i="20"/>
  <c r="J71" i="20"/>
  <c r="G72" i="20"/>
  <c r="H72" i="20"/>
  <c r="I72" i="20"/>
  <c r="J72" i="20"/>
  <c r="G73" i="20"/>
  <c r="H73" i="20"/>
  <c r="I73" i="20"/>
  <c r="J73" i="20"/>
  <c r="G74" i="20"/>
  <c r="H74" i="20"/>
  <c r="I74" i="20"/>
  <c r="J74" i="20"/>
  <c r="G75" i="20"/>
  <c r="H75" i="20"/>
  <c r="I75" i="20"/>
  <c r="J75" i="20"/>
  <c r="G76" i="20"/>
  <c r="H76" i="20"/>
  <c r="I76" i="20"/>
  <c r="J76" i="20"/>
  <c r="G77" i="20"/>
  <c r="H77" i="20"/>
  <c r="I77" i="20"/>
  <c r="J77" i="20"/>
  <c r="G78" i="20"/>
  <c r="H78" i="20"/>
  <c r="I78" i="20"/>
  <c r="J78" i="20"/>
  <c r="G79" i="20"/>
  <c r="H79" i="20"/>
  <c r="I79" i="20"/>
  <c r="J79" i="20"/>
  <c r="G80" i="20"/>
  <c r="H80" i="20"/>
  <c r="I80" i="20"/>
  <c r="J80" i="20"/>
  <c r="G81" i="20"/>
  <c r="H81" i="20"/>
  <c r="I81" i="20"/>
  <c r="J81" i="20"/>
  <c r="G82" i="20"/>
  <c r="H82" i="20"/>
  <c r="I82" i="20"/>
  <c r="J82" i="20"/>
  <c r="G83" i="20"/>
  <c r="H83" i="20"/>
  <c r="I83" i="20"/>
  <c r="J83" i="20"/>
  <c r="G84" i="20"/>
  <c r="H84" i="20"/>
  <c r="I84" i="20"/>
  <c r="J84" i="20"/>
  <c r="G85" i="20"/>
  <c r="H85" i="20"/>
  <c r="I85" i="20"/>
  <c r="J85" i="20"/>
  <c r="G86" i="20"/>
  <c r="H86" i="20"/>
  <c r="I86" i="20"/>
  <c r="J86" i="20"/>
  <c r="G87" i="20"/>
  <c r="H87" i="20"/>
  <c r="I87" i="20"/>
  <c r="J87" i="20"/>
  <c r="G88" i="20"/>
  <c r="H88" i="20"/>
  <c r="I88" i="20"/>
  <c r="J88" i="20"/>
  <c r="G89" i="20"/>
  <c r="H89" i="20"/>
  <c r="I89" i="20"/>
  <c r="J89" i="20"/>
  <c r="G90" i="20"/>
  <c r="H90" i="20"/>
  <c r="I90" i="20"/>
  <c r="J90" i="20"/>
  <c r="G91" i="20"/>
  <c r="H91" i="20"/>
  <c r="I91" i="20"/>
  <c r="J91" i="20"/>
  <c r="G92" i="20"/>
  <c r="H92" i="20"/>
  <c r="I92" i="20"/>
  <c r="J92" i="20"/>
  <c r="G93" i="20"/>
  <c r="H93" i="20"/>
  <c r="I93" i="20"/>
  <c r="J93" i="20"/>
  <c r="G94" i="20"/>
  <c r="H94" i="20"/>
  <c r="I94" i="20"/>
  <c r="J94" i="20"/>
  <c r="G95" i="20"/>
  <c r="H95" i="20"/>
  <c r="I95" i="20"/>
  <c r="J95" i="20"/>
  <c r="G96" i="20"/>
  <c r="H96" i="20"/>
  <c r="I96" i="20"/>
  <c r="J96" i="20"/>
  <c r="G97" i="20"/>
  <c r="H97" i="20"/>
  <c r="I97" i="20"/>
  <c r="J97" i="20"/>
  <c r="G98" i="20"/>
  <c r="H98" i="20"/>
  <c r="I98" i="20"/>
  <c r="J98" i="20"/>
  <c r="G99" i="20"/>
  <c r="H99" i="20"/>
  <c r="I99" i="20"/>
  <c r="J99" i="20"/>
  <c r="G100" i="20"/>
  <c r="H100" i="20"/>
  <c r="I100" i="20"/>
  <c r="J100" i="20"/>
  <c r="G101" i="20"/>
  <c r="H101" i="20"/>
  <c r="I101" i="20"/>
  <c r="J101" i="20"/>
  <c r="J4" i="20"/>
  <c r="I4" i="20"/>
  <c r="H4" i="20"/>
  <c r="G4" i="20"/>
  <c r="E5" i="20"/>
  <c r="F5" i="20"/>
  <c r="D6" i="20"/>
  <c r="E6" i="20"/>
  <c r="F6" i="20"/>
  <c r="E7" i="20"/>
  <c r="F7" i="20"/>
  <c r="E8" i="20"/>
  <c r="F8" i="20"/>
  <c r="E9" i="20"/>
  <c r="F9" i="20"/>
  <c r="E10" i="20"/>
  <c r="F10" i="20"/>
  <c r="C11" i="20"/>
  <c r="E11" i="20"/>
  <c r="F11" i="20"/>
  <c r="E12" i="20"/>
  <c r="F12" i="20"/>
  <c r="E13" i="20"/>
  <c r="F13" i="20"/>
  <c r="D14" i="20"/>
  <c r="E14" i="20"/>
  <c r="F14" i="20"/>
  <c r="E15" i="20"/>
  <c r="F15" i="20"/>
  <c r="E16" i="20"/>
  <c r="F16" i="20"/>
  <c r="E17" i="20"/>
  <c r="F17" i="20"/>
  <c r="E18" i="20"/>
  <c r="F18" i="20"/>
  <c r="C19" i="20"/>
  <c r="E19" i="20"/>
  <c r="F19" i="20"/>
  <c r="E20" i="20"/>
  <c r="F20" i="20"/>
  <c r="E21" i="20"/>
  <c r="F21" i="20"/>
  <c r="D22" i="20"/>
  <c r="E22" i="20"/>
  <c r="F22" i="20"/>
  <c r="E23" i="20"/>
  <c r="F23" i="20"/>
  <c r="E24" i="20"/>
  <c r="F24" i="20"/>
  <c r="E25" i="20"/>
  <c r="F25" i="20"/>
  <c r="E26" i="20"/>
  <c r="F26" i="20"/>
  <c r="C27" i="20"/>
  <c r="E27" i="20"/>
  <c r="F27" i="20"/>
  <c r="E28" i="20"/>
  <c r="F28" i="20"/>
  <c r="E29" i="20"/>
  <c r="F29" i="20"/>
  <c r="D30" i="20"/>
  <c r="E30" i="20"/>
  <c r="F30" i="20"/>
  <c r="E31" i="20"/>
  <c r="F31" i="20"/>
  <c r="E32" i="20"/>
  <c r="F32" i="20"/>
  <c r="E33" i="20"/>
  <c r="F33" i="20"/>
  <c r="E34" i="20"/>
  <c r="F34" i="20"/>
  <c r="C35" i="20"/>
  <c r="E35" i="20"/>
  <c r="F35" i="20"/>
  <c r="E36" i="20"/>
  <c r="F36" i="20"/>
  <c r="E37" i="20"/>
  <c r="F37" i="20"/>
  <c r="D38" i="20"/>
  <c r="E38" i="20"/>
  <c r="F38" i="20"/>
  <c r="E39" i="20"/>
  <c r="F39" i="20"/>
  <c r="E40" i="20"/>
  <c r="F40" i="20"/>
  <c r="E41" i="20"/>
  <c r="F41" i="20"/>
  <c r="E42" i="20"/>
  <c r="F42" i="20"/>
  <c r="C43" i="20"/>
  <c r="E43" i="20"/>
  <c r="F43" i="20"/>
  <c r="E44" i="20"/>
  <c r="F44" i="20"/>
  <c r="E45" i="20"/>
  <c r="F45" i="20"/>
  <c r="D46" i="20"/>
  <c r="E46" i="20"/>
  <c r="F46" i="20"/>
  <c r="E47" i="20"/>
  <c r="F47" i="20"/>
  <c r="E48" i="20"/>
  <c r="F48" i="20"/>
  <c r="E49" i="20"/>
  <c r="F49" i="20"/>
  <c r="E50" i="20"/>
  <c r="F50" i="20"/>
  <c r="C51" i="20"/>
  <c r="E51" i="20"/>
  <c r="F51" i="20"/>
  <c r="E52" i="20"/>
  <c r="F52" i="20"/>
  <c r="E53" i="20"/>
  <c r="F53" i="20"/>
  <c r="E54" i="20"/>
  <c r="F54" i="20"/>
  <c r="E55" i="20"/>
  <c r="F55" i="20"/>
  <c r="E56" i="20"/>
  <c r="F56" i="20"/>
  <c r="E57" i="20"/>
  <c r="F57" i="20"/>
  <c r="E58" i="20"/>
  <c r="F58" i="20"/>
  <c r="C59" i="20"/>
  <c r="E59" i="20"/>
  <c r="F59" i="20"/>
  <c r="E60" i="20"/>
  <c r="F60" i="20"/>
  <c r="E61" i="20"/>
  <c r="F61" i="20"/>
  <c r="E62" i="20"/>
  <c r="F62" i="20"/>
  <c r="E63" i="20"/>
  <c r="F63" i="20"/>
  <c r="E64" i="20"/>
  <c r="F64" i="20"/>
  <c r="E65" i="20"/>
  <c r="F65" i="20"/>
  <c r="E66" i="20"/>
  <c r="F66" i="20"/>
  <c r="E67" i="20"/>
  <c r="F67" i="20"/>
  <c r="E68" i="20"/>
  <c r="F68" i="20"/>
  <c r="E69" i="20"/>
  <c r="F69" i="20"/>
  <c r="E70" i="20"/>
  <c r="F70" i="20"/>
  <c r="E71" i="20"/>
  <c r="F71" i="20"/>
  <c r="E72" i="20"/>
  <c r="F72" i="20"/>
  <c r="E73" i="20"/>
  <c r="F73" i="20"/>
  <c r="E74" i="20"/>
  <c r="F74" i="20"/>
  <c r="E75" i="20"/>
  <c r="F75" i="20"/>
  <c r="E76" i="20"/>
  <c r="F76" i="20"/>
  <c r="E77" i="20"/>
  <c r="F77" i="20"/>
  <c r="E78" i="20"/>
  <c r="F78" i="20"/>
  <c r="E79" i="20"/>
  <c r="F79" i="20"/>
  <c r="E80" i="20"/>
  <c r="F80" i="20"/>
  <c r="E81" i="20"/>
  <c r="F81" i="20"/>
  <c r="E82" i="20"/>
  <c r="F82" i="20"/>
  <c r="E83" i="20"/>
  <c r="F83" i="20"/>
  <c r="E84" i="20"/>
  <c r="F84" i="20"/>
  <c r="E85" i="20"/>
  <c r="F85" i="20"/>
  <c r="E86" i="20"/>
  <c r="F86" i="20"/>
  <c r="E87" i="20"/>
  <c r="F87" i="20"/>
  <c r="E88" i="20"/>
  <c r="F88" i="20"/>
  <c r="E89" i="20"/>
  <c r="F89" i="20"/>
  <c r="E90" i="20"/>
  <c r="F90" i="20"/>
  <c r="E91" i="20"/>
  <c r="F91" i="20"/>
  <c r="E92" i="20"/>
  <c r="F92" i="20"/>
  <c r="E93" i="20"/>
  <c r="F93" i="20"/>
  <c r="E94" i="20"/>
  <c r="F94" i="20"/>
  <c r="E95" i="20"/>
  <c r="F95" i="20"/>
  <c r="E96" i="20"/>
  <c r="F96" i="20"/>
  <c r="E97" i="20"/>
  <c r="F97" i="20"/>
  <c r="E98" i="20"/>
  <c r="F98" i="20"/>
  <c r="E99" i="20"/>
  <c r="F99" i="20"/>
  <c r="E100" i="20"/>
  <c r="F100" i="20"/>
  <c r="E101" i="20"/>
  <c r="F101" i="20"/>
  <c r="C4" i="20"/>
  <c r="D4" i="20"/>
  <c r="E4" i="20"/>
  <c r="F4" i="20"/>
  <c r="B4" i="20"/>
  <c r="D5" i="19"/>
  <c r="D6" i="19" s="1"/>
  <c r="D7" i="19" s="1"/>
  <c r="D8" i="19" s="1"/>
  <c r="D9" i="19" s="1"/>
  <c r="D10" i="19" s="1"/>
  <c r="D11" i="19" s="1"/>
  <c r="D12" i="19" s="1"/>
  <c r="D13" i="19" s="1"/>
  <c r="D14" i="19" s="1"/>
  <c r="D15" i="19" s="1"/>
  <c r="D16" i="19" s="1"/>
  <c r="D17" i="19" s="1"/>
  <c r="D18" i="19" s="1"/>
  <c r="D19" i="19" s="1"/>
  <c r="D20" i="19" s="1"/>
  <c r="D21" i="19" s="1"/>
  <c r="D22" i="19" s="1"/>
  <c r="D23" i="19" s="1"/>
  <c r="D24" i="19" s="1"/>
  <c r="D25" i="19" s="1"/>
  <c r="D26" i="19" s="1"/>
  <c r="D27" i="19" s="1"/>
  <c r="D28" i="19" s="1"/>
  <c r="D29" i="19" s="1"/>
  <c r="D30" i="19" s="1"/>
  <c r="D31" i="19" s="1"/>
  <c r="D32" i="19" s="1"/>
  <c r="D33" i="19" s="1"/>
  <c r="D34" i="19" s="1"/>
  <c r="D35" i="19" s="1"/>
  <c r="D36" i="19" s="1"/>
  <c r="D37" i="19" s="1"/>
  <c r="D38" i="19" s="1"/>
  <c r="D39" i="19" s="1"/>
  <c r="D40" i="19" s="1"/>
  <c r="D41" i="19" s="1"/>
  <c r="D42" i="19" s="1"/>
  <c r="D43" i="19" s="1"/>
  <c r="D44" i="19" s="1"/>
  <c r="D45" i="19" s="1"/>
  <c r="D46" i="19" s="1"/>
  <c r="D47" i="19" s="1"/>
  <c r="D48" i="19" s="1"/>
  <c r="D49" i="19" s="1"/>
  <c r="D50" i="19" s="1"/>
  <c r="D51" i="19" s="1"/>
  <c r="D52" i="19" s="1"/>
  <c r="D53" i="19" s="1"/>
  <c r="D54" i="19" s="1"/>
  <c r="D55" i="19" s="1"/>
  <c r="D56" i="19" s="1"/>
  <c r="D57" i="19" s="1"/>
  <c r="D58" i="19" s="1"/>
  <c r="D59" i="19" s="1"/>
  <c r="D60" i="19" s="1"/>
  <c r="D61" i="19" s="1"/>
  <c r="D62" i="19" s="1"/>
  <c r="D63" i="19" s="1"/>
  <c r="D64" i="19" s="1"/>
  <c r="D65" i="19" s="1"/>
  <c r="D66" i="19" s="1"/>
  <c r="D67" i="19" s="1"/>
  <c r="D68" i="19" s="1"/>
  <c r="D69" i="19" s="1"/>
  <c r="D70" i="19" s="1"/>
  <c r="D71" i="19" s="1"/>
  <c r="D72" i="19" s="1"/>
  <c r="D73" i="19" s="1"/>
  <c r="D74" i="19" s="1"/>
  <c r="D75" i="19" s="1"/>
  <c r="D76" i="19" s="1"/>
  <c r="D77" i="19" s="1"/>
  <c r="D78" i="19" s="1"/>
  <c r="D79" i="19" s="1"/>
  <c r="D80" i="19" s="1"/>
  <c r="D81" i="19" s="1"/>
  <c r="D82" i="19" s="1"/>
  <c r="D83" i="19" s="1"/>
  <c r="D84" i="19" s="1"/>
  <c r="D85" i="19" s="1"/>
  <c r="D86" i="19" s="1"/>
  <c r="D87" i="19" s="1"/>
  <c r="D88" i="19" s="1"/>
  <c r="D89" i="19" s="1"/>
  <c r="D90" i="19" s="1"/>
  <c r="D91" i="19" s="1"/>
  <c r="D92" i="19" s="1"/>
  <c r="D93" i="19" s="1"/>
  <c r="D94" i="19" s="1"/>
  <c r="D95" i="19" s="1"/>
  <c r="D96" i="19" s="1"/>
  <c r="D97" i="19" s="1"/>
  <c r="D98" i="19" s="1"/>
  <c r="D99" i="19" s="1"/>
  <c r="D100" i="19" s="1"/>
  <c r="D101" i="19" s="1"/>
  <c r="D101" i="20" s="1"/>
  <c r="C5" i="19"/>
  <c r="C6" i="19" s="1"/>
  <c r="C7" i="19" s="1"/>
  <c r="C8" i="19" s="1"/>
  <c r="C9" i="19" s="1"/>
  <c r="C10" i="19" s="1"/>
  <c r="C11" i="19" s="1"/>
  <c r="C12" i="19" s="1"/>
  <c r="C13" i="19" s="1"/>
  <c r="C14" i="19" s="1"/>
  <c r="C15" i="19" s="1"/>
  <c r="C16" i="19" s="1"/>
  <c r="C17" i="19" s="1"/>
  <c r="C18" i="19" s="1"/>
  <c r="C19" i="19" s="1"/>
  <c r="C20" i="19" s="1"/>
  <c r="C21" i="19" s="1"/>
  <c r="C22" i="19" s="1"/>
  <c r="C23" i="19" s="1"/>
  <c r="C24" i="19" s="1"/>
  <c r="C25" i="19" s="1"/>
  <c r="C26" i="19" s="1"/>
  <c r="C27" i="19" s="1"/>
  <c r="C28" i="19" s="1"/>
  <c r="C29" i="19" s="1"/>
  <c r="C30" i="19" s="1"/>
  <c r="C31" i="19" s="1"/>
  <c r="C32" i="19" s="1"/>
  <c r="C33" i="19" s="1"/>
  <c r="C34" i="19" s="1"/>
  <c r="C35" i="19" s="1"/>
  <c r="C36" i="19" s="1"/>
  <c r="C37" i="19" s="1"/>
  <c r="C38" i="19" s="1"/>
  <c r="C39" i="19" s="1"/>
  <c r="C40" i="19" s="1"/>
  <c r="C41" i="19" s="1"/>
  <c r="C42" i="19" s="1"/>
  <c r="C43" i="19" s="1"/>
  <c r="C44" i="19" s="1"/>
  <c r="C45" i="19" s="1"/>
  <c r="C46" i="19" s="1"/>
  <c r="C47" i="19" s="1"/>
  <c r="C48" i="19" s="1"/>
  <c r="C49" i="19" s="1"/>
  <c r="C50" i="19" s="1"/>
  <c r="C51" i="19" s="1"/>
  <c r="C52" i="19" s="1"/>
  <c r="C53" i="19" s="1"/>
  <c r="C54" i="19" s="1"/>
  <c r="C55" i="19" s="1"/>
  <c r="C56" i="19" s="1"/>
  <c r="C57" i="19" s="1"/>
  <c r="C58" i="19" s="1"/>
  <c r="C59" i="19" s="1"/>
  <c r="C60" i="19" s="1"/>
  <c r="C61" i="19" s="1"/>
  <c r="C62" i="19" s="1"/>
  <c r="C63" i="19" s="1"/>
  <c r="C64" i="19" s="1"/>
  <c r="C65" i="19" s="1"/>
  <c r="C66" i="19" s="1"/>
  <c r="C67" i="19" s="1"/>
  <c r="C68" i="19" s="1"/>
  <c r="C69" i="19" s="1"/>
  <c r="C70" i="19" s="1"/>
  <c r="C71" i="19" s="1"/>
  <c r="C72" i="19" s="1"/>
  <c r="C73" i="19" s="1"/>
  <c r="C74" i="19" s="1"/>
  <c r="C75" i="19" s="1"/>
  <c r="C76" i="19" s="1"/>
  <c r="C77" i="19" s="1"/>
  <c r="C78" i="19" s="1"/>
  <c r="C79" i="19" s="1"/>
  <c r="C80" i="19" s="1"/>
  <c r="C81" i="19" s="1"/>
  <c r="C82" i="19" s="1"/>
  <c r="C83" i="19" s="1"/>
  <c r="C84" i="19" s="1"/>
  <c r="C85" i="19" s="1"/>
  <c r="C86" i="19" s="1"/>
  <c r="C87" i="19" s="1"/>
  <c r="C88" i="19" s="1"/>
  <c r="C89" i="19" s="1"/>
  <c r="C90" i="19" s="1"/>
  <c r="C91" i="19" s="1"/>
  <c r="C92" i="19" s="1"/>
  <c r="C93" i="19" s="1"/>
  <c r="C94" i="19" s="1"/>
  <c r="C95" i="19" s="1"/>
  <c r="C96" i="19" s="1"/>
  <c r="C97" i="19" s="1"/>
  <c r="C98" i="19" s="1"/>
  <c r="C99" i="19" s="1"/>
  <c r="C100" i="19" s="1"/>
  <c r="C101" i="19" s="1"/>
  <c r="C101" i="20" s="1"/>
  <c r="B5" i="19"/>
  <c r="B6" i="19" s="1"/>
  <c r="B7" i="19" s="1"/>
  <c r="A5" i="19"/>
  <c r="A6" i="19" s="1"/>
  <c r="A7" i="19" s="1"/>
  <c r="A8" i="19" s="1"/>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D199" i="21" l="1"/>
  <c r="B198" i="21"/>
  <c r="D195" i="21"/>
  <c r="B194" i="21"/>
  <c r="D191" i="21"/>
  <c r="B190" i="21"/>
  <c r="D187" i="21"/>
  <c r="B186" i="21"/>
  <c r="D183" i="21"/>
  <c r="B182" i="21"/>
  <c r="D179" i="21"/>
  <c r="B178" i="21"/>
  <c r="D175" i="21"/>
  <c r="B174" i="21"/>
  <c r="D171" i="21"/>
  <c r="B170" i="21"/>
  <c r="D167" i="21"/>
  <c r="B166" i="21"/>
  <c r="D163" i="21"/>
  <c r="B162" i="21"/>
  <c r="D159" i="21"/>
  <c r="B158" i="21"/>
  <c r="D155" i="21"/>
  <c r="B154" i="21"/>
  <c r="D151" i="21"/>
  <c r="B150" i="21"/>
  <c r="D147" i="21"/>
  <c r="B146" i="21"/>
  <c r="D143" i="21"/>
  <c r="B142" i="21"/>
  <c r="D139" i="21"/>
  <c r="B138" i="21"/>
  <c r="D135" i="21"/>
  <c r="B134" i="21"/>
  <c r="D131" i="21"/>
  <c r="B130" i="21"/>
  <c r="D127" i="21"/>
  <c r="B126" i="21"/>
  <c r="D123" i="21"/>
  <c r="B122" i="21"/>
  <c r="D119" i="21"/>
  <c r="B118" i="21"/>
  <c r="D115" i="21"/>
  <c r="B114" i="21"/>
  <c r="D111" i="21"/>
  <c r="B110" i="21"/>
  <c r="D107" i="21"/>
  <c r="B106" i="21"/>
  <c r="C199" i="21"/>
  <c r="C195" i="21"/>
  <c r="C191" i="21"/>
  <c r="C187" i="21"/>
  <c r="C183" i="21"/>
  <c r="C179" i="21"/>
  <c r="C175" i="21"/>
  <c r="C171" i="21"/>
  <c r="C167" i="21"/>
  <c r="C163" i="21"/>
  <c r="C159" i="21"/>
  <c r="C155" i="21"/>
  <c r="C151" i="21"/>
  <c r="C147" i="21"/>
  <c r="C143" i="21"/>
  <c r="C139" i="21"/>
  <c r="C135" i="21"/>
  <c r="C131" i="21"/>
  <c r="C127" i="21"/>
  <c r="C123" i="21"/>
  <c r="C119" i="21"/>
  <c r="C115" i="21"/>
  <c r="C111" i="21"/>
  <c r="C107" i="21"/>
  <c r="C194" i="21"/>
  <c r="D200" i="21"/>
  <c r="B199" i="21"/>
  <c r="D196" i="21"/>
  <c r="B195" i="21"/>
  <c r="D192" i="21"/>
  <c r="B191" i="21"/>
  <c r="D188" i="21"/>
  <c r="B187" i="21"/>
  <c r="D184" i="21"/>
  <c r="B183" i="21"/>
  <c r="D180" i="21"/>
  <c r="B179" i="21"/>
  <c r="D176" i="21"/>
  <c r="B175" i="21"/>
  <c r="D172" i="21"/>
  <c r="B171" i="21"/>
  <c r="D168" i="21"/>
  <c r="B167" i="21"/>
  <c r="D164" i="21"/>
  <c r="B163" i="21"/>
  <c r="D160" i="21"/>
  <c r="B159" i="21"/>
  <c r="D156" i="21"/>
  <c r="B155" i="21"/>
  <c r="D152" i="21"/>
  <c r="B151" i="21"/>
  <c r="D148" i="21"/>
  <c r="B147" i="21"/>
  <c r="D144" i="21"/>
  <c r="B143" i="21"/>
  <c r="D140" i="21"/>
  <c r="B139" i="21"/>
  <c r="D136" i="21"/>
  <c r="B135" i="21"/>
  <c r="D132" i="21"/>
  <c r="B131" i="21"/>
  <c r="D128" i="21"/>
  <c r="B127" i="21"/>
  <c r="D124" i="21"/>
  <c r="B123" i="21"/>
  <c r="D120" i="21"/>
  <c r="B119" i="21"/>
  <c r="D116" i="21"/>
  <c r="B115" i="21"/>
  <c r="D112" i="21"/>
  <c r="B111" i="21"/>
  <c r="D108" i="21"/>
  <c r="B107" i="21"/>
  <c r="C190" i="21"/>
  <c r="C200" i="21"/>
  <c r="C196" i="21"/>
  <c r="C192" i="21"/>
  <c r="C188" i="21"/>
  <c r="C184" i="21"/>
  <c r="C180" i="21"/>
  <c r="C176" i="21"/>
  <c r="C172" i="21"/>
  <c r="C168" i="21"/>
  <c r="C164" i="21"/>
  <c r="C160" i="21"/>
  <c r="C156" i="21"/>
  <c r="C152" i="21"/>
  <c r="C148" i="21"/>
  <c r="C144" i="21"/>
  <c r="C140" i="21"/>
  <c r="C136" i="21"/>
  <c r="C132" i="21"/>
  <c r="C128" i="21"/>
  <c r="C124" i="21"/>
  <c r="C120" i="21"/>
  <c r="C116" i="21"/>
  <c r="C112" i="21"/>
  <c r="C108" i="21"/>
  <c r="B200" i="21"/>
  <c r="D197" i="21"/>
  <c r="B196" i="21"/>
  <c r="D193" i="21"/>
  <c r="B192" i="21"/>
  <c r="D189" i="21"/>
  <c r="B188" i="21"/>
  <c r="D185" i="21"/>
  <c r="B184" i="21"/>
  <c r="D181" i="21"/>
  <c r="B180" i="21"/>
  <c r="D177" i="21"/>
  <c r="B176" i="21"/>
  <c r="D173" i="21"/>
  <c r="B172" i="21"/>
  <c r="D169" i="21"/>
  <c r="B168" i="21"/>
  <c r="D165" i="21"/>
  <c r="B164" i="21"/>
  <c r="D161" i="21"/>
  <c r="B160" i="21"/>
  <c r="D157" i="21"/>
  <c r="B156" i="21"/>
  <c r="D153" i="21"/>
  <c r="B152" i="21"/>
  <c r="D149" i="21"/>
  <c r="B148" i="21"/>
  <c r="D145" i="21"/>
  <c r="B144" i="21"/>
  <c r="D141" i="21"/>
  <c r="B140" i="21"/>
  <c r="D137" i="21"/>
  <c r="B136" i="21"/>
  <c r="D133" i="21"/>
  <c r="B132" i="21"/>
  <c r="D129" i="21"/>
  <c r="B128" i="21"/>
  <c r="D125" i="21"/>
  <c r="B124" i="21"/>
  <c r="D121" i="21"/>
  <c r="B120" i="21"/>
  <c r="D117" i="21"/>
  <c r="B116" i="21"/>
  <c r="D113" i="21"/>
  <c r="B112" i="21"/>
  <c r="D109" i="21"/>
  <c r="B108" i="21"/>
  <c r="D105" i="21"/>
  <c r="C198" i="21"/>
  <c r="C197" i="21"/>
  <c r="C193" i="21"/>
  <c r="C189" i="21"/>
  <c r="C185" i="21"/>
  <c r="C181" i="21"/>
  <c r="C177" i="21"/>
  <c r="C173" i="21"/>
  <c r="C169" i="21"/>
  <c r="C165" i="21"/>
  <c r="C161" i="21"/>
  <c r="C157" i="21"/>
  <c r="C153" i="21"/>
  <c r="C149" i="21"/>
  <c r="C145" i="21"/>
  <c r="C141" i="21"/>
  <c r="C137" i="21"/>
  <c r="C133" i="21"/>
  <c r="C129" i="21"/>
  <c r="C125" i="21"/>
  <c r="C121" i="21"/>
  <c r="C117" i="21"/>
  <c r="C113" i="21"/>
  <c r="C109" i="21"/>
  <c r="C105" i="21"/>
  <c r="D198" i="21"/>
  <c r="B197" i="21"/>
  <c r="D194" i="21"/>
  <c r="B193" i="21"/>
  <c r="D190" i="21"/>
  <c r="B189" i="21"/>
  <c r="D186" i="21"/>
  <c r="B185" i="21"/>
  <c r="D182" i="21"/>
  <c r="B181" i="21"/>
  <c r="D178" i="21"/>
  <c r="B177" i="21"/>
  <c r="D174" i="21"/>
  <c r="B173" i="21"/>
  <c r="D170" i="21"/>
  <c r="B169" i="21"/>
  <c r="D166" i="21"/>
  <c r="B165" i="21"/>
  <c r="D162" i="21"/>
  <c r="B161" i="21"/>
  <c r="D158" i="21"/>
  <c r="B157" i="21"/>
  <c r="D154" i="21"/>
  <c r="B153" i="21"/>
  <c r="D150" i="21"/>
  <c r="B149" i="21"/>
  <c r="D146" i="21"/>
  <c r="B145" i="21"/>
  <c r="D142" i="21"/>
  <c r="B141" i="21"/>
  <c r="D138" i="21"/>
  <c r="B137" i="21"/>
  <c r="D134" i="21"/>
  <c r="B133" i="21"/>
  <c r="D130" i="21"/>
  <c r="B129" i="21"/>
  <c r="D126" i="21"/>
  <c r="B125" i="21"/>
  <c r="D122" i="21"/>
  <c r="B121" i="21"/>
  <c r="D118" i="21"/>
  <c r="B117" i="21"/>
  <c r="D114" i="21"/>
  <c r="B113" i="21"/>
  <c r="D110" i="21"/>
  <c r="B109" i="21"/>
  <c r="D106" i="21"/>
  <c r="B105" i="21"/>
  <c r="F9" i="7"/>
  <c r="F10" i="7"/>
  <c r="F11" i="7"/>
  <c r="F12" i="7"/>
  <c r="F13" i="7"/>
  <c r="F14" i="7"/>
  <c r="B8" i="19"/>
  <c r="B7" i="20"/>
  <c r="D97" i="20"/>
  <c r="C94" i="20"/>
  <c r="D89" i="20"/>
  <c r="C86" i="20"/>
  <c r="D81" i="20"/>
  <c r="C78" i="20"/>
  <c r="D73" i="20"/>
  <c r="C70" i="20"/>
  <c r="D65" i="20"/>
  <c r="C62" i="20"/>
  <c r="D57" i="20"/>
  <c r="C54" i="20"/>
  <c r="D49" i="20"/>
  <c r="C46" i="20"/>
  <c r="D41" i="20"/>
  <c r="C38" i="20"/>
  <c r="D33" i="20"/>
  <c r="C30" i="20"/>
  <c r="D25" i="20"/>
  <c r="C22" i="20"/>
  <c r="D17" i="20"/>
  <c r="C14" i="20"/>
  <c r="D9" i="20"/>
  <c r="C6" i="20"/>
  <c r="D100" i="20"/>
  <c r="C97" i="20"/>
  <c r="D92" i="20"/>
  <c r="C89" i="20"/>
  <c r="D84" i="20"/>
  <c r="C81" i="20"/>
  <c r="D76" i="20"/>
  <c r="C73" i="20"/>
  <c r="D68" i="20"/>
  <c r="C65" i="20"/>
  <c r="D60" i="20"/>
  <c r="C57" i="20"/>
  <c r="D52" i="20"/>
  <c r="C49" i="20"/>
  <c r="D44" i="20"/>
  <c r="C41" i="20"/>
  <c r="D36" i="20"/>
  <c r="C33" i="20"/>
  <c r="D28" i="20"/>
  <c r="C25" i="20"/>
  <c r="D20" i="20"/>
  <c r="C17" i="20"/>
  <c r="D12" i="20"/>
  <c r="C9" i="20"/>
  <c r="B6" i="20"/>
  <c r="D94" i="20"/>
  <c r="C100" i="20"/>
  <c r="D95" i="20"/>
  <c r="C92" i="20"/>
  <c r="D87" i="20"/>
  <c r="C84" i="20"/>
  <c r="D79" i="20"/>
  <c r="C76" i="20"/>
  <c r="D71" i="20"/>
  <c r="C68" i="20"/>
  <c r="D63" i="20"/>
  <c r="C60" i="20"/>
  <c r="D55" i="20"/>
  <c r="C52" i="20"/>
  <c r="D47" i="20"/>
  <c r="C44" i="20"/>
  <c r="D39" i="20"/>
  <c r="C36" i="20"/>
  <c r="D31" i="20"/>
  <c r="C28" i="20"/>
  <c r="D23" i="20"/>
  <c r="C20" i="20"/>
  <c r="D15" i="20"/>
  <c r="C12" i="20"/>
  <c r="D7" i="20"/>
  <c r="C67" i="20"/>
  <c r="D62" i="20"/>
  <c r="D98" i="20"/>
  <c r="C95" i="20"/>
  <c r="D90" i="20"/>
  <c r="C87" i="20"/>
  <c r="D82" i="20"/>
  <c r="C79" i="20"/>
  <c r="D74" i="20"/>
  <c r="C71" i="20"/>
  <c r="D66" i="20"/>
  <c r="C63" i="20"/>
  <c r="D58" i="20"/>
  <c r="C55" i="20"/>
  <c r="D50" i="20"/>
  <c r="C47" i="20"/>
  <c r="D42" i="20"/>
  <c r="C39" i="20"/>
  <c r="D34" i="20"/>
  <c r="C31" i="20"/>
  <c r="D26" i="20"/>
  <c r="C23" i="20"/>
  <c r="D18" i="20"/>
  <c r="C15" i="20"/>
  <c r="D10" i="20"/>
  <c r="C7" i="20"/>
  <c r="C99" i="20"/>
  <c r="C91" i="20"/>
  <c r="C83" i="20"/>
  <c r="D78" i="20"/>
  <c r="D54" i="20"/>
  <c r="C98" i="20"/>
  <c r="D93" i="20"/>
  <c r="C90" i="20"/>
  <c r="D85" i="20"/>
  <c r="C82" i="20"/>
  <c r="D77" i="20"/>
  <c r="C74" i="20"/>
  <c r="D69" i="20"/>
  <c r="C66" i="20"/>
  <c r="D61" i="20"/>
  <c r="C58" i="20"/>
  <c r="D53" i="20"/>
  <c r="C50" i="20"/>
  <c r="D45" i="20"/>
  <c r="C42" i="20"/>
  <c r="D37" i="20"/>
  <c r="C34" i="20"/>
  <c r="D29" i="20"/>
  <c r="C26" i="20"/>
  <c r="D21" i="20"/>
  <c r="C18" i="20"/>
  <c r="D13" i="20"/>
  <c r="C10" i="20"/>
  <c r="D5" i="20"/>
  <c r="D70" i="20"/>
  <c r="D96" i="20"/>
  <c r="C93" i="20"/>
  <c r="D88" i="20"/>
  <c r="C85" i="20"/>
  <c r="D80" i="20"/>
  <c r="C77" i="20"/>
  <c r="D72" i="20"/>
  <c r="C69" i="20"/>
  <c r="D64" i="20"/>
  <c r="C61" i="20"/>
  <c r="D56" i="20"/>
  <c r="C53" i="20"/>
  <c r="D48" i="20"/>
  <c r="C45" i="20"/>
  <c r="D40" i="20"/>
  <c r="C37" i="20"/>
  <c r="D32" i="20"/>
  <c r="C29" i="20"/>
  <c r="D24" i="20"/>
  <c r="C21" i="20"/>
  <c r="D16" i="20"/>
  <c r="C13" i="20"/>
  <c r="D8" i="20"/>
  <c r="C5" i="20"/>
  <c r="D86" i="20"/>
  <c r="C75" i="20"/>
  <c r="D99" i="20"/>
  <c r="C96" i="20"/>
  <c r="D91" i="20"/>
  <c r="C88" i="20"/>
  <c r="D83" i="20"/>
  <c r="C80" i="20"/>
  <c r="D75" i="20"/>
  <c r="C72" i="20"/>
  <c r="D67" i="20"/>
  <c r="C64" i="20"/>
  <c r="D59" i="20"/>
  <c r="C56" i="20"/>
  <c r="D51" i="20"/>
  <c r="C48" i="20"/>
  <c r="D43" i="20"/>
  <c r="C40" i="20"/>
  <c r="D35" i="20"/>
  <c r="C32" i="20"/>
  <c r="D27" i="20"/>
  <c r="C24" i="20"/>
  <c r="D19" i="20"/>
  <c r="C16" i="20"/>
  <c r="D11" i="20"/>
  <c r="C8" i="20"/>
  <c r="B5" i="20"/>
  <c r="E49" i="7"/>
  <c r="E48" i="7"/>
  <c r="E64" i="7" s="1"/>
  <c r="E47" i="7"/>
  <c r="E63" i="7" s="1"/>
  <c r="E46" i="7"/>
  <c r="E54" i="7" s="1"/>
  <c r="E45" i="7"/>
  <c r="E53" i="7" s="1"/>
  <c r="E44" i="7"/>
  <c r="E43" i="7"/>
  <c r="E59" i="7" s="1"/>
  <c r="E15" i="7"/>
  <c r="E33" i="7" s="1"/>
  <c r="E14" i="7"/>
  <c r="E13" i="7"/>
  <c r="E12" i="7"/>
  <c r="E11" i="7"/>
  <c r="E10" i="7"/>
  <c r="E9" i="7"/>
  <c r="D5" i="13"/>
  <c r="C5" i="13"/>
  <c r="B5" i="13"/>
  <c r="A5" i="13"/>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G308" i="14"/>
  <c r="H308" i="14"/>
  <c r="I308" i="14"/>
  <c r="J308" i="14"/>
  <c r="K308" i="14"/>
  <c r="L308" i="14"/>
  <c r="M308" i="14"/>
  <c r="G309" i="14"/>
  <c r="H309" i="14"/>
  <c r="I309" i="14"/>
  <c r="J309" i="14"/>
  <c r="K309" i="14"/>
  <c r="L309" i="14"/>
  <c r="M309" i="14"/>
  <c r="G310" i="14"/>
  <c r="H310" i="14"/>
  <c r="I310" i="14"/>
  <c r="J310" i="14"/>
  <c r="K310" i="14"/>
  <c r="L310" i="14"/>
  <c r="M310" i="14"/>
  <c r="G311" i="14"/>
  <c r="H311" i="14"/>
  <c r="I311" i="14"/>
  <c r="J311" i="14"/>
  <c r="K311" i="14"/>
  <c r="L311" i="14"/>
  <c r="M311" i="14"/>
  <c r="G312" i="14"/>
  <c r="H312" i="14"/>
  <c r="I312" i="14"/>
  <c r="J312" i="14"/>
  <c r="K312" i="14"/>
  <c r="L312" i="14"/>
  <c r="M312" i="14"/>
  <c r="G313" i="14"/>
  <c r="H313" i="14"/>
  <c r="I313" i="14"/>
  <c r="J313" i="14"/>
  <c r="K313" i="14"/>
  <c r="L313" i="14"/>
  <c r="M313" i="14"/>
  <c r="G314" i="14"/>
  <c r="H314" i="14"/>
  <c r="I314" i="14"/>
  <c r="J314" i="14"/>
  <c r="K314" i="14"/>
  <c r="L314" i="14"/>
  <c r="M314" i="14"/>
  <c r="G315" i="14"/>
  <c r="H315" i="14"/>
  <c r="I315" i="14"/>
  <c r="J315" i="14"/>
  <c r="K315" i="14"/>
  <c r="L315" i="14"/>
  <c r="M315" i="14"/>
  <c r="G316" i="14"/>
  <c r="H316" i="14"/>
  <c r="I316" i="14"/>
  <c r="J316" i="14"/>
  <c r="K316" i="14"/>
  <c r="L316" i="14"/>
  <c r="M316" i="14"/>
  <c r="G317" i="14"/>
  <c r="H317" i="14"/>
  <c r="I317" i="14"/>
  <c r="J317" i="14"/>
  <c r="K317" i="14"/>
  <c r="L317" i="14"/>
  <c r="M317" i="14"/>
  <c r="G318" i="14"/>
  <c r="H318" i="14"/>
  <c r="I318" i="14"/>
  <c r="J318" i="14"/>
  <c r="K318" i="14"/>
  <c r="L318" i="14"/>
  <c r="M318" i="14"/>
  <c r="G319" i="14"/>
  <c r="H319" i="14"/>
  <c r="I319" i="14"/>
  <c r="J319" i="14"/>
  <c r="K319" i="14"/>
  <c r="L319" i="14"/>
  <c r="M319" i="14"/>
  <c r="G320" i="14"/>
  <c r="H320" i="14"/>
  <c r="I320" i="14"/>
  <c r="J320" i="14"/>
  <c r="K320" i="14"/>
  <c r="L320" i="14"/>
  <c r="M320" i="14"/>
  <c r="G321" i="14"/>
  <c r="H321" i="14"/>
  <c r="I321" i="14"/>
  <c r="J321" i="14"/>
  <c r="K321" i="14"/>
  <c r="L321" i="14"/>
  <c r="M321" i="14"/>
  <c r="G322" i="14"/>
  <c r="H322" i="14"/>
  <c r="I322" i="14"/>
  <c r="J322" i="14"/>
  <c r="K322" i="14"/>
  <c r="L322" i="14"/>
  <c r="M322" i="14"/>
  <c r="G323" i="14"/>
  <c r="H323" i="14"/>
  <c r="I323" i="14"/>
  <c r="J323" i="14"/>
  <c r="K323" i="14"/>
  <c r="L323" i="14"/>
  <c r="M323" i="14"/>
  <c r="G324" i="14"/>
  <c r="H324" i="14"/>
  <c r="I324" i="14"/>
  <c r="J324" i="14"/>
  <c r="K324" i="14"/>
  <c r="L324" i="14"/>
  <c r="M324" i="14"/>
  <c r="G325" i="14"/>
  <c r="H325" i="14"/>
  <c r="I325" i="14"/>
  <c r="J325" i="14"/>
  <c r="K325" i="14"/>
  <c r="L325" i="14"/>
  <c r="M325" i="14"/>
  <c r="G326" i="14"/>
  <c r="H326" i="14"/>
  <c r="I326" i="14"/>
  <c r="J326" i="14"/>
  <c r="K326" i="14"/>
  <c r="L326" i="14"/>
  <c r="M326" i="14"/>
  <c r="G327" i="14"/>
  <c r="H327" i="14"/>
  <c r="I327" i="14"/>
  <c r="J327" i="14"/>
  <c r="K327" i="14"/>
  <c r="L327" i="14"/>
  <c r="M327" i="14"/>
  <c r="G328" i="14"/>
  <c r="H328" i="14"/>
  <c r="I328" i="14"/>
  <c r="J328" i="14"/>
  <c r="K328" i="14"/>
  <c r="L328" i="14"/>
  <c r="M328" i="14"/>
  <c r="G329" i="14"/>
  <c r="H329" i="14"/>
  <c r="I329" i="14"/>
  <c r="J329" i="14"/>
  <c r="K329" i="14"/>
  <c r="L329" i="14"/>
  <c r="M329" i="14"/>
  <c r="G330" i="14"/>
  <c r="H330" i="14"/>
  <c r="I330" i="14"/>
  <c r="J330" i="14"/>
  <c r="K330" i="14"/>
  <c r="L330" i="14"/>
  <c r="M330" i="14"/>
  <c r="G331" i="14"/>
  <c r="H331" i="14"/>
  <c r="I331" i="14"/>
  <c r="J331" i="14"/>
  <c r="K331" i="14"/>
  <c r="L331" i="14"/>
  <c r="M331" i="14"/>
  <c r="G332" i="14"/>
  <c r="H332" i="14"/>
  <c r="I332" i="14"/>
  <c r="J332" i="14"/>
  <c r="K332" i="14"/>
  <c r="L332" i="14"/>
  <c r="M332" i="14"/>
  <c r="G333" i="14"/>
  <c r="H333" i="14"/>
  <c r="I333" i="14"/>
  <c r="J333" i="14"/>
  <c r="K333" i="14"/>
  <c r="L333" i="14"/>
  <c r="M333" i="14"/>
  <c r="G334" i="14"/>
  <c r="H334" i="14"/>
  <c r="I334" i="14"/>
  <c r="J334" i="14"/>
  <c r="K334" i="14"/>
  <c r="L334" i="14"/>
  <c r="M334" i="14"/>
  <c r="G335" i="14"/>
  <c r="H335" i="14"/>
  <c r="I335" i="14"/>
  <c r="J335" i="14"/>
  <c r="K335" i="14"/>
  <c r="L335" i="14"/>
  <c r="M335" i="14"/>
  <c r="G336" i="14"/>
  <c r="H336" i="14"/>
  <c r="I336" i="14"/>
  <c r="J336" i="14"/>
  <c r="K336" i="14"/>
  <c r="L336" i="14"/>
  <c r="M336" i="14"/>
  <c r="G337" i="14"/>
  <c r="H337" i="14"/>
  <c r="I337" i="14"/>
  <c r="J337" i="14"/>
  <c r="K337" i="14"/>
  <c r="L337" i="14"/>
  <c r="M337" i="14"/>
  <c r="G338" i="14"/>
  <c r="H338" i="14"/>
  <c r="I338" i="14"/>
  <c r="J338" i="14"/>
  <c r="K338" i="14"/>
  <c r="L338" i="14"/>
  <c r="M338" i="14"/>
  <c r="G339" i="14"/>
  <c r="H339" i="14"/>
  <c r="I339" i="14"/>
  <c r="J339" i="14"/>
  <c r="K339" i="14"/>
  <c r="L339" i="14"/>
  <c r="M339" i="14"/>
  <c r="G340" i="14"/>
  <c r="H340" i="14"/>
  <c r="I340" i="14"/>
  <c r="J340" i="14"/>
  <c r="K340" i="14"/>
  <c r="L340" i="14"/>
  <c r="M340" i="14"/>
  <c r="G341" i="14"/>
  <c r="H341" i="14"/>
  <c r="I341" i="14"/>
  <c r="J341" i="14"/>
  <c r="K341" i="14"/>
  <c r="L341" i="14"/>
  <c r="M341" i="14"/>
  <c r="G342" i="14"/>
  <c r="H342" i="14"/>
  <c r="I342" i="14"/>
  <c r="J342" i="14"/>
  <c r="K342" i="14"/>
  <c r="L342" i="14"/>
  <c r="M342" i="14"/>
  <c r="G343" i="14"/>
  <c r="H343" i="14"/>
  <c r="I343" i="14"/>
  <c r="J343" i="14"/>
  <c r="K343" i="14"/>
  <c r="L343" i="14"/>
  <c r="M343" i="14"/>
  <c r="G344" i="14"/>
  <c r="H344" i="14"/>
  <c r="I344" i="14"/>
  <c r="J344" i="14"/>
  <c r="K344" i="14"/>
  <c r="L344" i="14"/>
  <c r="M344" i="14"/>
  <c r="G345" i="14"/>
  <c r="H345" i="14"/>
  <c r="I345" i="14"/>
  <c r="J345" i="14"/>
  <c r="K345" i="14"/>
  <c r="L345" i="14"/>
  <c r="M345" i="14"/>
  <c r="G346" i="14"/>
  <c r="H346" i="14"/>
  <c r="I346" i="14"/>
  <c r="J346" i="14"/>
  <c r="K346" i="14"/>
  <c r="L346" i="14"/>
  <c r="M346" i="14"/>
  <c r="G347" i="14"/>
  <c r="H347" i="14"/>
  <c r="I347" i="14"/>
  <c r="J347" i="14"/>
  <c r="K347" i="14"/>
  <c r="L347" i="14"/>
  <c r="M347" i="14"/>
  <c r="G348" i="14"/>
  <c r="H348" i="14"/>
  <c r="I348" i="14"/>
  <c r="J348" i="14"/>
  <c r="K348" i="14"/>
  <c r="L348" i="14"/>
  <c r="M348" i="14"/>
  <c r="G349" i="14"/>
  <c r="H349" i="14"/>
  <c r="I349" i="14"/>
  <c r="J349" i="14"/>
  <c r="K349" i="14"/>
  <c r="L349" i="14"/>
  <c r="M349" i="14"/>
  <c r="G350" i="14"/>
  <c r="H350" i="14"/>
  <c r="I350" i="14"/>
  <c r="J350" i="14"/>
  <c r="K350" i="14"/>
  <c r="L350" i="14"/>
  <c r="M350" i="14"/>
  <c r="G351" i="14"/>
  <c r="H351" i="14"/>
  <c r="I351" i="14"/>
  <c r="J351" i="14"/>
  <c r="K351" i="14"/>
  <c r="L351" i="14"/>
  <c r="M351" i="14"/>
  <c r="G352" i="14"/>
  <c r="H352" i="14"/>
  <c r="I352" i="14"/>
  <c r="J352" i="14"/>
  <c r="K352" i="14"/>
  <c r="L352" i="14"/>
  <c r="M352" i="14"/>
  <c r="G353" i="14"/>
  <c r="H353" i="14"/>
  <c r="I353" i="14"/>
  <c r="J353" i="14"/>
  <c r="K353" i="14"/>
  <c r="L353" i="14"/>
  <c r="M353" i="14"/>
  <c r="G354" i="14"/>
  <c r="H354" i="14"/>
  <c r="I354" i="14"/>
  <c r="J354" i="14"/>
  <c r="K354" i="14"/>
  <c r="L354" i="14"/>
  <c r="M354" i="14"/>
  <c r="G355" i="14"/>
  <c r="H355" i="14"/>
  <c r="I355" i="14"/>
  <c r="J355" i="14"/>
  <c r="K355" i="14"/>
  <c r="L355" i="14"/>
  <c r="M355" i="14"/>
  <c r="G356" i="14"/>
  <c r="H356" i="14"/>
  <c r="I356" i="14"/>
  <c r="J356" i="14"/>
  <c r="K356" i="14"/>
  <c r="L356" i="14"/>
  <c r="M356" i="14"/>
  <c r="G357" i="14"/>
  <c r="H357" i="14"/>
  <c r="I357" i="14"/>
  <c r="J357" i="14"/>
  <c r="K357" i="14"/>
  <c r="L357" i="14"/>
  <c r="M357" i="14"/>
  <c r="G358" i="14"/>
  <c r="H358" i="14"/>
  <c r="I358" i="14"/>
  <c r="J358" i="14"/>
  <c r="K358" i="14"/>
  <c r="L358" i="14"/>
  <c r="M358" i="14"/>
  <c r="G359" i="14"/>
  <c r="H359" i="14"/>
  <c r="I359" i="14"/>
  <c r="J359" i="14"/>
  <c r="K359" i="14"/>
  <c r="L359" i="14"/>
  <c r="M359" i="14"/>
  <c r="G360" i="14"/>
  <c r="H360" i="14"/>
  <c r="I360" i="14"/>
  <c r="J360" i="14"/>
  <c r="K360" i="14"/>
  <c r="L360" i="14"/>
  <c r="M360" i="14"/>
  <c r="G361" i="14"/>
  <c r="H361" i="14"/>
  <c r="I361" i="14"/>
  <c r="J361" i="14"/>
  <c r="K361" i="14"/>
  <c r="L361" i="14"/>
  <c r="M361" i="14"/>
  <c r="G362" i="14"/>
  <c r="H362" i="14"/>
  <c r="I362" i="14"/>
  <c r="J362" i="14"/>
  <c r="K362" i="14"/>
  <c r="L362" i="14"/>
  <c r="M362" i="14"/>
  <c r="G363" i="14"/>
  <c r="H363" i="14"/>
  <c r="I363" i="14"/>
  <c r="J363" i="14"/>
  <c r="K363" i="14"/>
  <c r="L363" i="14"/>
  <c r="M363" i="14"/>
  <c r="G364" i="14"/>
  <c r="H364" i="14"/>
  <c r="I364" i="14"/>
  <c r="J364" i="14"/>
  <c r="K364" i="14"/>
  <c r="L364" i="14"/>
  <c r="M364" i="14"/>
  <c r="G365" i="14"/>
  <c r="H365" i="14"/>
  <c r="I365" i="14"/>
  <c r="J365" i="14"/>
  <c r="K365" i="14"/>
  <c r="L365" i="14"/>
  <c r="M365" i="14"/>
  <c r="G366" i="14"/>
  <c r="H366" i="14"/>
  <c r="I366" i="14"/>
  <c r="J366" i="14"/>
  <c r="K366" i="14"/>
  <c r="L366" i="14"/>
  <c r="M366" i="14"/>
  <c r="G367" i="14"/>
  <c r="H367" i="14"/>
  <c r="I367" i="14"/>
  <c r="J367" i="14"/>
  <c r="K367" i="14"/>
  <c r="L367" i="14"/>
  <c r="M367" i="14"/>
  <c r="G368" i="14"/>
  <c r="H368" i="14"/>
  <c r="I368" i="14"/>
  <c r="J368" i="14"/>
  <c r="K368" i="14"/>
  <c r="L368" i="14"/>
  <c r="M368" i="14"/>
  <c r="G369" i="14"/>
  <c r="H369" i="14"/>
  <c r="I369" i="14"/>
  <c r="J369" i="14"/>
  <c r="K369" i="14"/>
  <c r="L369" i="14"/>
  <c r="M369" i="14"/>
  <c r="G370" i="14"/>
  <c r="H370" i="14"/>
  <c r="I370" i="14"/>
  <c r="J370" i="14"/>
  <c r="K370" i="14"/>
  <c r="L370" i="14"/>
  <c r="M370" i="14"/>
  <c r="G371" i="14"/>
  <c r="H371" i="14"/>
  <c r="I371" i="14"/>
  <c r="J371" i="14"/>
  <c r="K371" i="14"/>
  <c r="L371" i="14"/>
  <c r="M371" i="14"/>
  <c r="G372" i="14"/>
  <c r="H372" i="14"/>
  <c r="I372" i="14"/>
  <c r="J372" i="14"/>
  <c r="K372" i="14"/>
  <c r="L372" i="14"/>
  <c r="M372" i="14"/>
  <c r="G373" i="14"/>
  <c r="H373" i="14"/>
  <c r="I373" i="14"/>
  <c r="J373" i="14"/>
  <c r="K373" i="14"/>
  <c r="L373" i="14"/>
  <c r="M373" i="14"/>
  <c r="G374" i="14"/>
  <c r="H374" i="14"/>
  <c r="I374" i="14"/>
  <c r="J374" i="14"/>
  <c r="K374" i="14"/>
  <c r="L374" i="14"/>
  <c r="M374" i="14"/>
  <c r="G375" i="14"/>
  <c r="H375" i="14"/>
  <c r="I375" i="14"/>
  <c r="J375" i="14"/>
  <c r="K375" i="14"/>
  <c r="L375" i="14"/>
  <c r="M375" i="14"/>
  <c r="G376" i="14"/>
  <c r="H376" i="14"/>
  <c r="I376" i="14"/>
  <c r="J376" i="14"/>
  <c r="K376" i="14"/>
  <c r="L376" i="14"/>
  <c r="M376" i="14"/>
  <c r="G377" i="14"/>
  <c r="H377" i="14"/>
  <c r="I377" i="14"/>
  <c r="J377" i="14"/>
  <c r="K377" i="14"/>
  <c r="L377" i="14"/>
  <c r="M377" i="14"/>
  <c r="G378" i="14"/>
  <c r="H378" i="14"/>
  <c r="I378" i="14"/>
  <c r="J378" i="14"/>
  <c r="K378" i="14"/>
  <c r="L378" i="14"/>
  <c r="M378" i="14"/>
  <c r="G379" i="14"/>
  <c r="H379" i="14"/>
  <c r="I379" i="14"/>
  <c r="J379" i="14"/>
  <c r="K379" i="14"/>
  <c r="L379" i="14"/>
  <c r="M379" i="14"/>
  <c r="G380" i="14"/>
  <c r="H380" i="14"/>
  <c r="I380" i="14"/>
  <c r="J380" i="14"/>
  <c r="K380" i="14"/>
  <c r="L380" i="14"/>
  <c r="M380" i="14"/>
  <c r="G381" i="14"/>
  <c r="H381" i="14"/>
  <c r="I381" i="14"/>
  <c r="J381" i="14"/>
  <c r="K381" i="14"/>
  <c r="L381" i="14"/>
  <c r="M381" i="14"/>
  <c r="G382" i="14"/>
  <c r="H382" i="14"/>
  <c r="I382" i="14"/>
  <c r="J382" i="14"/>
  <c r="K382" i="14"/>
  <c r="L382" i="14"/>
  <c r="M382" i="14"/>
  <c r="G383" i="14"/>
  <c r="H383" i="14"/>
  <c r="I383" i="14"/>
  <c r="J383" i="14"/>
  <c r="K383" i="14"/>
  <c r="L383" i="14"/>
  <c r="M383" i="14"/>
  <c r="G384" i="14"/>
  <c r="H384" i="14"/>
  <c r="I384" i="14"/>
  <c r="J384" i="14"/>
  <c r="K384" i="14"/>
  <c r="L384" i="14"/>
  <c r="M384" i="14"/>
  <c r="G385" i="14"/>
  <c r="H385" i="14"/>
  <c r="I385" i="14"/>
  <c r="J385" i="14"/>
  <c r="K385" i="14"/>
  <c r="L385" i="14"/>
  <c r="M385" i="14"/>
  <c r="G386" i="14"/>
  <c r="H386" i="14"/>
  <c r="I386" i="14"/>
  <c r="J386" i="14"/>
  <c r="K386" i="14"/>
  <c r="L386" i="14"/>
  <c r="M386" i="14"/>
  <c r="G387" i="14"/>
  <c r="H387" i="14"/>
  <c r="I387" i="14"/>
  <c r="J387" i="14"/>
  <c r="K387" i="14"/>
  <c r="L387" i="14"/>
  <c r="M387" i="14"/>
  <c r="G388" i="14"/>
  <c r="H388" i="14"/>
  <c r="I388" i="14"/>
  <c r="J388" i="14"/>
  <c r="K388" i="14"/>
  <c r="L388" i="14"/>
  <c r="M388" i="14"/>
  <c r="G389" i="14"/>
  <c r="H389" i="14"/>
  <c r="I389" i="14"/>
  <c r="J389" i="14"/>
  <c r="K389" i="14"/>
  <c r="L389" i="14"/>
  <c r="M389" i="14"/>
  <c r="G390" i="14"/>
  <c r="H390" i="14"/>
  <c r="I390" i="14"/>
  <c r="J390" i="14"/>
  <c r="K390" i="14"/>
  <c r="L390" i="14"/>
  <c r="M390" i="14"/>
  <c r="G391" i="14"/>
  <c r="H391" i="14"/>
  <c r="I391" i="14"/>
  <c r="J391" i="14"/>
  <c r="K391" i="14"/>
  <c r="L391" i="14"/>
  <c r="M391" i="14"/>
  <c r="G392" i="14"/>
  <c r="H392" i="14"/>
  <c r="I392" i="14"/>
  <c r="J392" i="14"/>
  <c r="K392" i="14"/>
  <c r="L392" i="14"/>
  <c r="M392" i="14"/>
  <c r="G393" i="14"/>
  <c r="H393" i="14"/>
  <c r="I393" i="14"/>
  <c r="J393" i="14"/>
  <c r="K393" i="14"/>
  <c r="L393" i="14"/>
  <c r="M393" i="14"/>
  <c r="G394" i="14"/>
  <c r="H394" i="14"/>
  <c r="I394" i="14"/>
  <c r="J394" i="14"/>
  <c r="K394" i="14"/>
  <c r="L394" i="14"/>
  <c r="M394" i="14"/>
  <c r="G395" i="14"/>
  <c r="H395" i="14"/>
  <c r="I395" i="14"/>
  <c r="J395" i="14"/>
  <c r="K395" i="14"/>
  <c r="L395" i="14"/>
  <c r="M395" i="14"/>
  <c r="G396" i="14"/>
  <c r="H396" i="14"/>
  <c r="I396" i="14"/>
  <c r="J396" i="14"/>
  <c r="K396" i="14"/>
  <c r="L396" i="14"/>
  <c r="M396" i="14"/>
  <c r="G397" i="14"/>
  <c r="H397" i="14"/>
  <c r="I397" i="14"/>
  <c r="J397" i="14"/>
  <c r="K397" i="14"/>
  <c r="L397" i="14"/>
  <c r="M397" i="14"/>
  <c r="G398" i="14"/>
  <c r="H398" i="14"/>
  <c r="I398" i="14"/>
  <c r="J398" i="14"/>
  <c r="K398" i="14"/>
  <c r="L398" i="14"/>
  <c r="M398" i="14"/>
  <c r="G399" i="14"/>
  <c r="H399" i="14"/>
  <c r="I399" i="14"/>
  <c r="J399" i="14"/>
  <c r="K399" i="14"/>
  <c r="L399" i="14"/>
  <c r="M399" i="14"/>
  <c r="G400" i="14"/>
  <c r="H400" i="14"/>
  <c r="I400" i="14"/>
  <c r="J400" i="14"/>
  <c r="K400" i="14"/>
  <c r="L400" i="14"/>
  <c r="M400" i="14"/>
  <c r="G401" i="14"/>
  <c r="H401" i="14"/>
  <c r="I401" i="14"/>
  <c r="J401" i="14"/>
  <c r="K401" i="14"/>
  <c r="L401" i="14"/>
  <c r="M401" i="14"/>
  <c r="G402" i="14"/>
  <c r="H402" i="14"/>
  <c r="I402" i="14"/>
  <c r="J402" i="14"/>
  <c r="K402" i="14"/>
  <c r="L402" i="14"/>
  <c r="M402" i="14"/>
  <c r="G403" i="14"/>
  <c r="H403" i="14"/>
  <c r="I403" i="14"/>
  <c r="J403" i="14"/>
  <c r="K403" i="14"/>
  <c r="L403" i="14"/>
  <c r="M403" i="14"/>
  <c r="G404" i="14"/>
  <c r="H404" i="14"/>
  <c r="I404" i="14"/>
  <c r="J404" i="14"/>
  <c r="K404" i="14"/>
  <c r="L404" i="14"/>
  <c r="M404" i="14"/>
  <c r="G405" i="14"/>
  <c r="H405" i="14"/>
  <c r="I405" i="14"/>
  <c r="J405" i="14"/>
  <c r="K405" i="14"/>
  <c r="L405" i="14"/>
  <c r="M405" i="14"/>
  <c r="H307" i="14"/>
  <c r="I307" i="14"/>
  <c r="J307" i="14"/>
  <c r="K307" i="14"/>
  <c r="L307" i="14"/>
  <c r="M307" i="14"/>
  <c r="G307" i="14"/>
  <c r="G207" i="14"/>
  <c r="H207" i="14"/>
  <c r="I207" i="14"/>
  <c r="J207" i="14"/>
  <c r="K207" i="14"/>
  <c r="L207" i="14"/>
  <c r="M207" i="14"/>
  <c r="G208" i="14"/>
  <c r="H208" i="14"/>
  <c r="I208" i="14"/>
  <c r="J208" i="14"/>
  <c r="K208" i="14"/>
  <c r="L208" i="14"/>
  <c r="M208" i="14"/>
  <c r="G209" i="14"/>
  <c r="H209" i="14"/>
  <c r="I209" i="14"/>
  <c r="J209" i="14"/>
  <c r="K209" i="14"/>
  <c r="L209" i="14"/>
  <c r="M209" i="14"/>
  <c r="G210" i="14"/>
  <c r="H210" i="14"/>
  <c r="I210" i="14"/>
  <c r="J210" i="14"/>
  <c r="K210" i="14"/>
  <c r="L210" i="14"/>
  <c r="M210" i="14"/>
  <c r="G211" i="14"/>
  <c r="H211" i="14"/>
  <c r="I211" i="14"/>
  <c r="J211" i="14"/>
  <c r="K211" i="14"/>
  <c r="L211" i="14"/>
  <c r="M211" i="14"/>
  <c r="G212" i="14"/>
  <c r="H212" i="14"/>
  <c r="I212" i="14"/>
  <c r="J212" i="14"/>
  <c r="K212" i="14"/>
  <c r="L212" i="14"/>
  <c r="M212" i="14"/>
  <c r="G213" i="14"/>
  <c r="H213" i="14"/>
  <c r="I213" i="14"/>
  <c r="J213" i="14"/>
  <c r="K213" i="14"/>
  <c r="L213" i="14"/>
  <c r="M213" i="14"/>
  <c r="G214" i="14"/>
  <c r="H214" i="14"/>
  <c r="I214" i="14"/>
  <c r="J214" i="14"/>
  <c r="K214" i="14"/>
  <c r="L214" i="14"/>
  <c r="M214" i="14"/>
  <c r="G215" i="14"/>
  <c r="H215" i="14"/>
  <c r="I215" i="14"/>
  <c r="J215" i="14"/>
  <c r="K215" i="14"/>
  <c r="L215" i="14"/>
  <c r="M215" i="14"/>
  <c r="G216" i="14"/>
  <c r="H216" i="14"/>
  <c r="I216" i="14"/>
  <c r="J216" i="14"/>
  <c r="K216" i="14"/>
  <c r="L216" i="14"/>
  <c r="M216" i="14"/>
  <c r="G217" i="14"/>
  <c r="H217" i="14"/>
  <c r="I217" i="14"/>
  <c r="J217" i="14"/>
  <c r="K217" i="14"/>
  <c r="L217" i="14"/>
  <c r="M217" i="14"/>
  <c r="G218" i="14"/>
  <c r="H218" i="14"/>
  <c r="I218" i="14"/>
  <c r="J218" i="14"/>
  <c r="K218" i="14"/>
  <c r="L218" i="14"/>
  <c r="M218" i="14"/>
  <c r="G219" i="14"/>
  <c r="H219" i="14"/>
  <c r="I219" i="14"/>
  <c r="J219" i="14"/>
  <c r="K219" i="14"/>
  <c r="L219" i="14"/>
  <c r="M219" i="14"/>
  <c r="G220" i="14"/>
  <c r="H220" i="14"/>
  <c r="I220" i="14"/>
  <c r="J220" i="14"/>
  <c r="K220" i="14"/>
  <c r="L220" i="14"/>
  <c r="M220" i="14"/>
  <c r="G221" i="14"/>
  <c r="H221" i="14"/>
  <c r="I221" i="14"/>
  <c r="J221" i="14"/>
  <c r="K221" i="14"/>
  <c r="L221" i="14"/>
  <c r="M221" i="14"/>
  <c r="G222" i="14"/>
  <c r="H222" i="14"/>
  <c r="I222" i="14"/>
  <c r="J222" i="14"/>
  <c r="K222" i="14"/>
  <c r="L222" i="14"/>
  <c r="M222" i="14"/>
  <c r="G223" i="14"/>
  <c r="H223" i="14"/>
  <c r="I223" i="14"/>
  <c r="J223" i="14"/>
  <c r="K223" i="14"/>
  <c r="L223" i="14"/>
  <c r="M223" i="14"/>
  <c r="G224" i="14"/>
  <c r="H224" i="14"/>
  <c r="I224" i="14"/>
  <c r="J224" i="14"/>
  <c r="K224" i="14"/>
  <c r="L224" i="14"/>
  <c r="M224" i="14"/>
  <c r="G225" i="14"/>
  <c r="H225" i="14"/>
  <c r="I225" i="14"/>
  <c r="J225" i="14"/>
  <c r="K225" i="14"/>
  <c r="L225" i="14"/>
  <c r="M225" i="14"/>
  <c r="G226" i="14"/>
  <c r="H226" i="14"/>
  <c r="I226" i="14"/>
  <c r="J226" i="14"/>
  <c r="K226" i="14"/>
  <c r="L226" i="14"/>
  <c r="M226" i="14"/>
  <c r="G227" i="14"/>
  <c r="H227" i="14"/>
  <c r="I227" i="14"/>
  <c r="J227" i="14"/>
  <c r="K227" i="14"/>
  <c r="L227" i="14"/>
  <c r="M227" i="14"/>
  <c r="G228" i="14"/>
  <c r="H228" i="14"/>
  <c r="I228" i="14"/>
  <c r="J228" i="14"/>
  <c r="K228" i="14"/>
  <c r="L228" i="14"/>
  <c r="M228" i="14"/>
  <c r="G229" i="14"/>
  <c r="H229" i="14"/>
  <c r="I229" i="14"/>
  <c r="J229" i="14"/>
  <c r="K229" i="14"/>
  <c r="L229" i="14"/>
  <c r="M229" i="14"/>
  <c r="G230" i="14"/>
  <c r="H230" i="14"/>
  <c r="I230" i="14"/>
  <c r="J230" i="14"/>
  <c r="K230" i="14"/>
  <c r="L230" i="14"/>
  <c r="M230" i="14"/>
  <c r="G231" i="14"/>
  <c r="H231" i="14"/>
  <c r="I231" i="14"/>
  <c r="J231" i="14"/>
  <c r="K231" i="14"/>
  <c r="L231" i="14"/>
  <c r="M231" i="14"/>
  <c r="G232" i="14"/>
  <c r="H232" i="14"/>
  <c r="I232" i="14"/>
  <c r="J232" i="14"/>
  <c r="K232" i="14"/>
  <c r="L232" i="14"/>
  <c r="M232" i="14"/>
  <c r="G233" i="14"/>
  <c r="H233" i="14"/>
  <c r="I233" i="14"/>
  <c r="J233" i="14"/>
  <c r="K233" i="14"/>
  <c r="L233" i="14"/>
  <c r="M233" i="14"/>
  <c r="G234" i="14"/>
  <c r="H234" i="14"/>
  <c r="I234" i="14"/>
  <c r="J234" i="14"/>
  <c r="K234" i="14"/>
  <c r="L234" i="14"/>
  <c r="M234" i="14"/>
  <c r="G235" i="14"/>
  <c r="H235" i="14"/>
  <c r="I235" i="14"/>
  <c r="J235" i="14"/>
  <c r="K235" i="14"/>
  <c r="L235" i="14"/>
  <c r="M235" i="14"/>
  <c r="G236" i="14"/>
  <c r="H236" i="14"/>
  <c r="I236" i="14"/>
  <c r="J236" i="14"/>
  <c r="K236" i="14"/>
  <c r="L236" i="14"/>
  <c r="M236" i="14"/>
  <c r="G237" i="14"/>
  <c r="H237" i="14"/>
  <c r="I237" i="14"/>
  <c r="J237" i="14"/>
  <c r="K237" i="14"/>
  <c r="L237" i="14"/>
  <c r="M237" i="14"/>
  <c r="G238" i="14"/>
  <c r="H238" i="14"/>
  <c r="I238" i="14"/>
  <c r="J238" i="14"/>
  <c r="K238" i="14"/>
  <c r="L238" i="14"/>
  <c r="M238" i="14"/>
  <c r="G239" i="14"/>
  <c r="H239" i="14"/>
  <c r="I239" i="14"/>
  <c r="J239" i="14"/>
  <c r="K239" i="14"/>
  <c r="L239" i="14"/>
  <c r="M239" i="14"/>
  <c r="G240" i="14"/>
  <c r="H240" i="14"/>
  <c r="I240" i="14"/>
  <c r="J240" i="14"/>
  <c r="K240" i="14"/>
  <c r="L240" i="14"/>
  <c r="M240" i="14"/>
  <c r="G241" i="14"/>
  <c r="H241" i="14"/>
  <c r="I241" i="14"/>
  <c r="J241" i="14"/>
  <c r="K241" i="14"/>
  <c r="L241" i="14"/>
  <c r="M241" i="14"/>
  <c r="G242" i="14"/>
  <c r="H242" i="14"/>
  <c r="I242" i="14"/>
  <c r="J242" i="14"/>
  <c r="K242" i="14"/>
  <c r="L242" i="14"/>
  <c r="M242" i="14"/>
  <c r="G243" i="14"/>
  <c r="H243" i="14"/>
  <c r="I243" i="14"/>
  <c r="J243" i="14"/>
  <c r="K243" i="14"/>
  <c r="L243" i="14"/>
  <c r="M243" i="14"/>
  <c r="G244" i="14"/>
  <c r="H244" i="14"/>
  <c r="I244" i="14"/>
  <c r="J244" i="14"/>
  <c r="K244" i="14"/>
  <c r="L244" i="14"/>
  <c r="M244" i="14"/>
  <c r="G245" i="14"/>
  <c r="H245" i="14"/>
  <c r="I245" i="14"/>
  <c r="J245" i="14"/>
  <c r="K245" i="14"/>
  <c r="L245" i="14"/>
  <c r="M245" i="14"/>
  <c r="G246" i="14"/>
  <c r="H246" i="14"/>
  <c r="I246" i="14"/>
  <c r="J246" i="14"/>
  <c r="K246" i="14"/>
  <c r="L246" i="14"/>
  <c r="M246" i="14"/>
  <c r="G247" i="14"/>
  <c r="H247" i="14"/>
  <c r="I247" i="14"/>
  <c r="J247" i="14"/>
  <c r="K247" i="14"/>
  <c r="L247" i="14"/>
  <c r="M247" i="14"/>
  <c r="G248" i="14"/>
  <c r="H248" i="14"/>
  <c r="I248" i="14"/>
  <c r="J248" i="14"/>
  <c r="K248" i="14"/>
  <c r="L248" i="14"/>
  <c r="M248" i="14"/>
  <c r="G249" i="14"/>
  <c r="H249" i="14"/>
  <c r="I249" i="14"/>
  <c r="J249" i="14"/>
  <c r="K249" i="14"/>
  <c r="L249" i="14"/>
  <c r="M249" i="14"/>
  <c r="G250" i="14"/>
  <c r="H250" i="14"/>
  <c r="I250" i="14"/>
  <c r="J250" i="14"/>
  <c r="K250" i="14"/>
  <c r="L250" i="14"/>
  <c r="M250" i="14"/>
  <c r="G251" i="14"/>
  <c r="H251" i="14"/>
  <c r="I251" i="14"/>
  <c r="J251" i="14"/>
  <c r="K251" i="14"/>
  <c r="L251" i="14"/>
  <c r="M251" i="14"/>
  <c r="G252" i="14"/>
  <c r="H252" i="14"/>
  <c r="I252" i="14"/>
  <c r="J252" i="14"/>
  <c r="K252" i="14"/>
  <c r="L252" i="14"/>
  <c r="M252" i="14"/>
  <c r="G253" i="14"/>
  <c r="H253" i="14"/>
  <c r="I253" i="14"/>
  <c r="J253" i="14"/>
  <c r="K253" i="14"/>
  <c r="L253" i="14"/>
  <c r="M253" i="14"/>
  <c r="G254" i="14"/>
  <c r="H254" i="14"/>
  <c r="I254" i="14"/>
  <c r="J254" i="14"/>
  <c r="K254" i="14"/>
  <c r="L254" i="14"/>
  <c r="M254" i="14"/>
  <c r="G255" i="14"/>
  <c r="H255" i="14"/>
  <c r="I255" i="14"/>
  <c r="J255" i="14"/>
  <c r="K255" i="14"/>
  <c r="L255" i="14"/>
  <c r="M255" i="14"/>
  <c r="G256" i="14"/>
  <c r="H256" i="14"/>
  <c r="I256" i="14"/>
  <c r="J256" i="14"/>
  <c r="K256" i="14"/>
  <c r="L256" i="14"/>
  <c r="M256" i="14"/>
  <c r="G257" i="14"/>
  <c r="H257" i="14"/>
  <c r="I257" i="14"/>
  <c r="J257" i="14"/>
  <c r="K257" i="14"/>
  <c r="L257" i="14"/>
  <c r="M257" i="14"/>
  <c r="G258" i="14"/>
  <c r="H258" i="14"/>
  <c r="I258" i="14"/>
  <c r="J258" i="14"/>
  <c r="K258" i="14"/>
  <c r="L258" i="14"/>
  <c r="M258" i="14"/>
  <c r="G259" i="14"/>
  <c r="H259" i="14"/>
  <c r="I259" i="14"/>
  <c r="J259" i="14"/>
  <c r="K259" i="14"/>
  <c r="L259" i="14"/>
  <c r="M259" i="14"/>
  <c r="G260" i="14"/>
  <c r="H260" i="14"/>
  <c r="I260" i="14"/>
  <c r="J260" i="14"/>
  <c r="K260" i="14"/>
  <c r="L260" i="14"/>
  <c r="M260" i="14"/>
  <c r="G261" i="14"/>
  <c r="H261" i="14"/>
  <c r="I261" i="14"/>
  <c r="J261" i="14"/>
  <c r="K261" i="14"/>
  <c r="L261" i="14"/>
  <c r="M261" i="14"/>
  <c r="G262" i="14"/>
  <c r="H262" i="14"/>
  <c r="I262" i="14"/>
  <c r="J262" i="14"/>
  <c r="K262" i="14"/>
  <c r="L262" i="14"/>
  <c r="M262" i="14"/>
  <c r="G263" i="14"/>
  <c r="H263" i="14"/>
  <c r="I263" i="14"/>
  <c r="J263" i="14"/>
  <c r="K263" i="14"/>
  <c r="L263" i="14"/>
  <c r="M263" i="14"/>
  <c r="G264" i="14"/>
  <c r="H264" i="14"/>
  <c r="I264" i="14"/>
  <c r="J264" i="14"/>
  <c r="K264" i="14"/>
  <c r="L264" i="14"/>
  <c r="M264" i="14"/>
  <c r="G265" i="14"/>
  <c r="H265" i="14"/>
  <c r="I265" i="14"/>
  <c r="J265" i="14"/>
  <c r="K265" i="14"/>
  <c r="L265" i="14"/>
  <c r="M265" i="14"/>
  <c r="G266" i="14"/>
  <c r="H266" i="14"/>
  <c r="I266" i="14"/>
  <c r="J266" i="14"/>
  <c r="K266" i="14"/>
  <c r="L266" i="14"/>
  <c r="M266" i="14"/>
  <c r="G267" i="14"/>
  <c r="H267" i="14"/>
  <c r="I267" i="14"/>
  <c r="J267" i="14"/>
  <c r="K267" i="14"/>
  <c r="L267" i="14"/>
  <c r="M267" i="14"/>
  <c r="G268" i="14"/>
  <c r="H268" i="14"/>
  <c r="I268" i="14"/>
  <c r="J268" i="14"/>
  <c r="K268" i="14"/>
  <c r="L268" i="14"/>
  <c r="M268" i="14"/>
  <c r="G269" i="14"/>
  <c r="H269" i="14"/>
  <c r="I269" i="14"/>
  <c r="J269" i="14"/>
  <c r="K269" i="14"/>
  <c r="L269" i="14"/>
  <c r="M269" i="14"/>
  <c r="G270" i="14"/>
  <c r="H270" i="14"/>
  <c r="I270" i="14"/>
  <c r="J270" i="14"/>
  <c r="K270" i="14"/>
  <c r="L270" i="14"/>
  <c r="M270" i="14"/>
  <c r="G271" i="14"/>
  <c r="H271" i="14"/>
  <c r="I271" i="14"/>
  <c r="J271" i="14"/>
  <c r="K271" i="14"/>
  <c r="L271" i="14"/>
  <c r="M271" i="14"/>
  <c r="G272" i="14"/>
  <c r="H272" i="14"/>
  <c r="I272" i="14"/>
  <c r="J272" i="14"/>
  <c r="K272" i="14"/>
  <c r="L272" i="14"/>
  <c r="M272" i="14"/>
  <c r="G273" i="14"/>
  <c r="H273" i="14"/>
  <c r="I273" i="14"/>
  <c r="J273" i="14"/>
  <c r="K273" i="14"/>
  <c r="L273" i="14"/>
  <c r="M273" i="14"/>
  <c r="G274" i="14"/>
  <c r="H274" i="14"/>
  <c r="I274" i="14"/>
  <c r="J274" i="14"/>
  <c r="K274" i="14"/>
  <c r="L274" i="14"/>
  <c r="M274" i="14"/>
  <c r="G275" i="14"/>
  <c r="H275" i="14"/>
  <c r="I275" i="14"/>
  <c r="J275" i="14"/>
  <c r="K275" i="14"/>
  <c r="L275" i="14"/>
  <c r="M275" i="14"/>
  <c r="G276" i="14"/>
  <c r="H276" i="14"/>
  <c r="I276" i="14"/>
  <c r="J276" i="14"/>
  <c r="K276" i="14"/>
  <c r="L276" i="14"/>
  <c r="M276" i="14"/>
  <c r="G277" i="14"/>
  <c r="H277" i="14"/>
  <c r="I277" i="14"/>
  <c r="J277" i="14"/>
  <c r="K277" i="14"/>
  <c r="L277" i="14"/>
  <c r="M277" i="14"/>
  <c r="G278" i="14"/>
  <c r="H278" i="14"/>
  <c r="I278" i="14"/>
  <c r="J278" i="14"/>
  <c r="K278" i="14"/>
  <c r="L278" i="14"/>
  <c r="M278" i="14"/>
  <c r="G279" i="14"/>
  <c r="H279" i="14"/>
  <c r="I279" i="14"/>
  <c r="J279" i="14"/>
  <c r="K279" i="14"/>
  <c r="L279" i="14"/>
  <c r="M279" i="14"/>
  <c r="G280" i="14"/>
  <c r="H280" i="14"/>
  <c r="I280" i="14"/>
  <c r="J280" i="14"/>
  <c r="K280" i="14"/>
  <c r="L280" i="14"/>
  <c r="M280" i="14"/>
  <c r="G281" i="14"/>
  <c r="H281" i="14"/>
  <c r="I281" i="14"/>
  <c r="J281" i="14"/>
  <c r="K281" i="14"/>
  <c r="L281" i="14"/>
  <c r="M281" i="14"/>
  <c r="G282" i="14"/>
  <c r="H282" i="14"/>
  <c r="I282" i="14"/>
  <c r="J282" i="14"/>
  <c r="K282" i="14"/>
  <c r="L282" i="14"/>
  <c r="M282" i="14"/>
  <c r="G283" i="14"/>
  <c r="H283" i="14"/>
  <c r="I283" i="14"/>
  <c r="J283" i="14"/>
  <c r="K283" i="14"/>
  <c r="L283" i="14"/>
  <c r="M283" i="14"/>
  <c r="G284" i="14"/>
  <c r="H284" i="14"/>
  <c r="I284" i="14"/>
  <c r="J284" i="14"/>
  <c r="K284" i="14"/>
  <c r="L284" i="14"/>
  <c r="M284" i="14"/>
  <c r="G285" i="14"/>
  <c r="H285" i="14"/>
  <c r="I285" i="14"/>
  <c r="J285" i="14"/>
  <c r="K285" i="14"/>
  <c r="L285" i="14"/>
  <c r="M285" i="14"/>
  <c r="G286" i="14"/>
  <c r="H286" i="14"/>
  <c r="I286" i="14"/>
  <c r="J286" i="14"/>
  <c r="K286" i="14"/>
  <c r="L286" i="14"/>
  <c r="M286" i="14"/>
  <c r="G287" i="14"/>
  <c r="H287" i="14"/>
  <c r="I287" i="14"/>
  <c r="J287" i="14"/>
  <c r="K287" i="14"/>
  <c r="L287" i="14"/>
  <c r="M287" i="14"/>
  <c r="G288" i="14"/>
  <c r="H288" i="14"/>
  <c r="I288" i="14"/>
  <c r="J288" i="14"/>
  <c r="K288" i="14"/>
  <c r="L288" i="14"/>
  <c r="M288" i="14"/>
  <c r="G289" i="14"/>
  <c r="H289" i="14"/>
  <c r="I289" i="14"/>
  <c r="J289" i="14"/>
  <c r="K289" i="14"/>
  <c r="L289" i="14"/>
  <c r="M289" i="14"/>
  <c r="G290" i="14"/>
  <c r="H290" i="14"/>
  <c r="I290" i="14"/>
  <c r="J290" i="14"/>
  <c r="K290" i="14"/>
  <c r="L290" i="14"/>
  <c r="M290" i="14"/>
  <c r="G291" i="14"/>
  <c r="H291" i="14"/>
  <c r="I291" i="14"/>
  <c r="J291" i="14"/>
  <c r="K291" i="14"/>
  <c r="L291" i="14"/>
  <c r="M291" i="14"/>
  <c r="G292" i="14"/>
  <c r="H292" i="14"/>
  <c r="I292" i="14"/>
  <c r="J292" i="14"/>
  <c r="K292" i="14"/>
  <c r="L292" i="14"/>
  <c r="M292" i="14"/>
  <c r="G293" i="14"/>
  <c r="H293" i="14"/>
  <c r="I293" i="14"/>
  <c r="J293" i="14"/>
  <c r="K293" i="14"/>
  <c r="L293" i="14"/>
  <c r="M293" i="14"/>
  <c r="G294" i="14"/>
  <c r="H294" i="14"/>
  <c r="I294" i="14"/>
  <c r="J294" i="14"/>
  <c r="K294" i="14"/>
  <c r="L294" i="14"/>
  <c r="M294" i="14"/>
  <c r="G295" i="14"/>
  <c r="H295" i="14"/>
  <c r="I295" i="14"/>
  <c r="J295" i="14"/>
  <c r="K295" i="14"/>
  <c r="L295" i="14"/>
  <c r="M295" i="14"/>
  <c r="G296" i="14"/>
  <c r="H296" i="14"/>
  <c r="I296" i="14"/>
  <c r="J296" i="14"/>
  <c r="K296" i="14"/>
  <c r="L296" i="14"/>
  <c r="M296" i="14"/>
  <c r="G297" i="14"/>
  <c r="H297" i="14"/>
  <c r="I297" i="14"/>
  <c r="J297" i="14"/>
  <c r="K297" i="14"/>
  <c r="L297" i="14"/>
  <c r="M297" i="14"/>
  <c r="G298" i="14"/>
  <c r="H298" i="14"/>
  <c r="I298" i="14"/>
  <c r="J298" i="14"/>
  <c r="K298" i="14"/>
  <c r="L298" i="14"/>
  <c r="M298" i="14"/>
  <c r="G299" i="14"/>
  <c r="H299" i="14"/>
  <c r="I299" i="14"/>
  <c r="J299" i="14"/>
  <c r="K299" i="14"/>
  <c r="L299" i="14"/>
  <c r="M299" i="14"/>
  <c r="G300" i="14"/>
  <c r="H300" i="14"/>
  <c r="I300" i="14"/>
  <c r="J300" i="14"/>
  <c r="K300" i="14"/>
  <c r="L300" i="14"/>
  <c r="M300" i="14"/>
  <c r="G301" i="14"/>
  <c r="H301" i="14"/>
  <c r="I301" i="14"/>
  <c r="J301" i="14"/>
  <c r="K301" i="14"/>
  <c r="L301" i="14"/>
  <c r="M301" i="14"/>
  <c r="G302" i="14"/>
  <c r="H302" i="14"/>
  <c r="I302" i="14"/>
  <c r="J302" i="14"/>
  <c r="K302" i="14"/>
  <c r="L302" i="14"/>
  <c r="M302" i="14"/>
  <c r="G303" i="14"/>
  <c r="H303" i="14"/>
  <c r="I303" i="14"/>
  <c r="J303" i="14"/>
  <c r="K303" i="14"/>
  <c r="L303" i="14"/>
  <c r="M303" i="14"/>
  <c r="G304" i="14"/>
  <c r="H304" i="14"/>
  <c r="I304" i="14"/>
  <c r="J304" i="14"/>
  <c r="K304" i="14"/>
  <c r="L304" i="14"/>
  <c r="M304" i="14"/>
  <c r="H206" i="14"/>
  <c r="I206" i="14"/>
  <c r="J206" i="14"/>
  <c r="K206" i="14"/>
  <c r="L206" i="14"/>
  <c r="M206" i="14"/>
  <c r="G206" i="14"/>
  <c r="G106" i="14"/>
  <c r="H106" i="14"/>
  <c r="I106" i="14"/>
  <c r="J106" i="14"/>
  <c r="K106" i="14"/>
  <c r="L106" i="14"/>
  <c r="M106" i="14"/>
  <c r="G107" i="14"/>
  <c r="H107" i="14"/>
  <c r="I107" i="14"/>
  <c r="J107" i="14"/>
  <c r="K107" i="14"/>
  <c r="L107" i="14"/>
  <c r="M107" i="14"/>
  <c r="G108" i="14"/>
  <c r="H108" i="14"/>
  <c r="I108" i="14"/>
  <c r="J108" i="14"/>
  <c r="K108" i="14"/>
  <c r="L108" i="14"/>
  <c r="M108" i="14"/>
  <c r="G109" i="14"/>
  <c r="H109" i="14"/>
  <c r="I109" i="14"/>
  <c r="J109" i="14"/>
  <c r="K109" i="14"/>
  <c r="L109" i="14"/>
  <c r="M109" i="14"/>
  <c r="G110" i="14"/>
  <c r="H110" i="14"/>
  <c r="I110" i="14"/>
  <c r="J110" i="14"/>
  <c r="K110" i="14"/>
  <c r="L110" i="14"/>
  <c r="M110" i="14"/>
  <c r="G111" i="14"/>
  <c r="H111" i="14"/>
  <c r="I111" i="14"/>
  <c r="J111" i="14"/>
  <c r="K111" i="14"/>
  <c r="L111" i="14"/>
  <c r="M111" i="14"/>
  <c r="G112" i="14"/>
  <c r="H112" i="14"/>
  <c r="I112" i="14"/>
  <c r="J112" i="14"/>
  <c r="K112" i="14"/>
  <c r="L112" i="14"/>
  <c r="M112" i="14"/>
  <c r="G113" i="14"/>
  <c r="H113" i="14"/>
  <c r="I113" i="14"/>
  <c r="J113" i="14"/>
  <c r="K113" i="14"/>
  <c r="L113" i="14"/>
  <c r="M113" i="14"/>
  <c r="G114" i="14"/>
  <c r="H114" i="14"/>
  <c r="I114" i="14"/>
  <c r="J114" i="14"/>
  <c r="K114" i="14"/>
  <c r="L114" i="14"/>
  <c r="M114" i="14"/>
  <c r="G115" i="14"/>
  <c r="H115" i="14"/>
  <c r="I115" i="14"/>
  <c r="J115" i="14"/>
  <c r="K115" i="14"/>
  <c r="L115" i="14"/>
  <c r="M115" i="14"/>
  <c r="G116" i="14"/>
  <c r="H116" i="14"/>
  <c r="I116" i="14"/>
  <c r="J116" i="14"/>
  <c r="K116" i="14"/>
  <c r="L116" i="14"/>
  <c r="M116" i="14"/>
  <c r="G117" i="14"/>
  <c r="H117" i="14"/>
  <c r="I117" i="14"/>
  <c r="J117" i="14"/>
  <c r="K117" i="14"/>
  <c r="L117" i="14"/>
  <c r="M117" i="14"/>
  <c r="G118" i="14"/>
  <c r="H118" i="14"/>
  <c r="I118" i="14"/>
  <c r="J118" i="14"/>
  <c r="K118" i="14"/>
  <c r="L118" i="14"/>
  <c r="M118" i="14"/>
  <c r="G119" i="14"/>
  <c r="H119" i="14"/>
  <c r="I119" i="14"/>
  <c r="J119" i="14"/>
  <c r="K119" i="14"/>
  <c r="L119" i="14"/>
  <c r="M119" i="14"/>
  <c r="G120" i="14"/>
  <c r="H120" i="14"/>
  <c r="I120" i="14"/>
  <c r="J120" i="14"/>
  <c r="K120" i="14"/>
  <c r="L120" i="14"/>
  <c r="M120" i="14"/>
  <c r="G121" i="14"/>
  <c r="H121" i="14"/>
  <c r="I121" i="14"/>
  <c r="J121" i="14"/>
  <c r="K121" i="14"/>
  <c r="L121" i="14"/>
  <c r="M121" i="14"/>
  <c r="G122" i="14"/>
  <c r="H122" i="14"/>
  <c r="I122" i="14"/>
  <c r="J122" i="14"/>
  <c r="K122" i="14"/>
  <c r="L122" i="14"/>
  <c r="M122" i="14"/>
  <c r="G123" i="14"/>
  <c r="H123" i="14"/>
  <c r="I123" i="14"/>
  <c r="J123" i="14"/>
  <c r="K123" i="14"/>
  <c r="L123" i="14"/>
  <c r="M123" i="14"/>
  <c r="G124" i="14"/>
  <c r="H124" i="14"/>
  <c r="I124" i="14"/>
  <c r="J124" i="14"/>
  <c r="K124" i="14"/>
  <c r="L124" i="14"/>
  <c r="M124" i="14"/>
  <c r="G125" i="14"/>
  <c r="H125" i="14"/>
  <c r="I125" i="14"/>
  <c r="J125" i="14"/>
  <c r="K125" i="14"/>
  <c r="L125" i="14"/>
  <c r="M125" i="14"/>
  <c r="G126" i="14"/>
  <c r="H126" i="14"/>
  <c r="I126" i="14"/>
  <c r="J126" i="14"/>
  <c r="K126" i="14"/>
  <c r="L126" i="14"/>
  <c r="M126" i="14"/>
  <c r="G127" i="14"/>
  <c r="H127" i="14"/>
  <c r="I127" i="14"/>
  <c r="J127" i="14"/>
  <c r="K127" i="14"/>
  <c r="L127" i="14"/>
  <c r="M127" i="14"/>
  <c r="G128" i="14"/>
  <c r="H128" i="14"/>
  <c r="I128" i="14"/>
  <c r="J128" i="14"/>
  <c r="K128" i="14"/>
  <c r="L128" i="14"/>
  <c r="M128" i="14"/>
  <c r="G129" i="14"/>
  <c r="H129" i="14"/>
  <c r="I129" i="14"/>
  <c r="J129" i="14"/>
  <c r="K129" i="14"/>
  <c r="L129" i="14"/>
  <c r="M129" i="14"/>
  <c r="G130" i="14"/>
  <c r="H130" i="14"/>
  <c r="I130" i="14"/>
  <c r="J130" i="14"/>
  <c r="K130" i="14"/>
  <c r="L130" i="14"/>
  <c r="M130" i="14"/>
  <c r="G131" i="14"/>
  <c r="H131" i="14"/>
  <c r="I131" i="14"/>
  <c r="J131" i="14"/>
  <c r="K131" i="14"/>
  <c r="L131" i="14"/>
  <c r="M131" i="14"/>
  <c r="G132" i="14"/>
  <c r="H132" i="14"/>
  <c r="I132" i="14"/>
  <c r="J132" i="14"/>
  <c r="K132" i="14"/>
  <c r="L132" i="14"/>
  <c r="M132" i="14"/>
  <c r="G133" i="14"/>
  <c r="H133" i="14"/>
  <c r="I133" i="14"/>
  <c r="J133" i="14"/>
  <c r="K133" i="14"/>
  <c r="L133" i="14"/>
  <c r="M133" i="14"/>
  <c r="G134" i="14"/>
  <c r="H134" i="14"/>
  <c r="I134" i="14"/>
  <c r="J134" i="14"/>
  <c r="K134" i="14"/>
  <c r="L134" i="14"/>
  <c r="M134" i="14"/>
  <c r="G135" i="14"/>
  <c r="H135" i="14"/>
  <c r="I135" i="14"/>
  <c r="J135" i="14"/>
  <c r="K135" i="14"/>
  <c r="L135" i="14"/>
  <c r="M135" i="14"/>
  <c r="G136" i="14"/>
  <c r="H136" i="14"/>
  <c r="I136" i="14"/>
  <c r="J136" i="14"/>
  <c r="K136" i="14"/>
  <c r="L136" i="14"/>
  <c r="M136" i="14"/>
  <c r="G137" i="14"/>
  <c r="H137" i="14"/>
  <c r="I137" i="14"/>
  <c r="J137" i="14"/>
  <c r="K137" i="14"/>
  <c r="L137" i="14"/>
  <c r="M137" i="14"/>
  <c r="G138" i="14"/>
  <c r="H138" i="14"/>
  <c r="I138" i="14"/>
  <c r="J138" i="14"/>
  <c r="K138" i="14"/>
  <c r="L138" i="14"/>
  <c r="M138" i="14"/>
  <c r="G139" i="14"/>
  <c r="H139" i="14"/>
  <c r="I139" i="14"/>
  <c r="J139" i="14"/>
  <c r="K139" i="14"/>
  <c r="L139" i="14"/>
  <c r="M139" i="14"/>
  <c r="G140" i="14"/>
  <c r="H140" i="14"/>
  <c r="I140" i="14"/>
  <c r="J140" i="14"/>
  <c r="K140" i="14"/>
  <c r="L140" i="14"/>
  <c r="M140" i="14"/>
  <c r="G141" i="14"/>
  <c r="H141" i="14"/>
  <c r="I141" i="14"/>
  <c r="J141" i="14"/>
  <c r="K141" i="14"/>
  <c r="L141" i="14"/>
  <c r="M141" i="14"/>
  <c r="G142" i="14"/>
  <c r="H142" i="14"/>
  <c r="I142" i="14"/>
  <c r="J142" i="14"/>
  <c r="K142" i="14"/>
  <c r="L142" i="14"/>
  <c r="M142" i="14"/>
  <c r="G143" i="14"/>
  <c r="H143" i="14"/>
  <c r="I143" i="14"/>
  <c r="J143" i="14"/>
  <c r="K143" i="14"/>
  <c r="L143" i="14"/>
  <c r="M143" i="14"/>
  <c r="G144" i="14"/>
  <c r="H144" i="14"/>
  <c r="I144" i="14"/>
  <c r="J144" i="14"/>
  <c r="K144" i="14"/>
  <c r="L144" i="14"/>
  <c r="M144" i="14"/>
  <c r="G145" i="14"/>
  <c r="H145" i="14"/>
  <c r="I145" i="14"/>
  <c r="J145" i="14"/>
  <c r="K145" i="14"/>
  <c r="L145" i="14"/>
  <c r="M145" i="14"/>
  <c r="G146" i="14"/>
  <c r="H146" i="14"/>
  <c r="I146" i="14"/>
  <c r="J146" i="14"/>
  <c r="K146" i="14"/>
  <c r="L146" i="14"/>
  <c r="M146" i="14"/>
  <c r="G147" i="14"/>
  <c r="H147" i="14"/>
  <c r="I147" i="14"/>
  <c r="J147" i="14"/>
  <c r="K147" i="14"/>
  <c r="L147" i="14"/>
  <c r="M147" i="14"/>
  <c r="G148" i="14"/>
  <c r="H148" i="14"/>
  <c r="I148" i="14"/>
  <c r="J148" i="14"/>
  <c r="K148" i="14"/>
  <c r="L148" i="14"/>
  <c r="M148" i="14"/>
  <c r="G149" i="14"/>
  <c r="H149" i="14"/>
  <c r="I149" i="14"/>
  <c r="J149" i="14"/>
  <c r="K149" i="14"/>
  <c r="L149" i="14"/>
  <c r="M149" i="14"/>
  <c r="G150" i="14"/>
  <c r="H150" i="14"/>
  <c r="I150" i="14"/>
  <c r="J150" i="14"/>
  <c r="K150" i="14"/>
  <c r="L150" i="14"/>
  <c r="M150" i="14"/>
  <c r="G151" i="14"/>
  <c r="H151" i="14"/>
  <c r="I151" i="14"/>
  <c r="J151" i="14"/>
  <c r="K151" i="14"/>
  <c r="L151" i="14"/>
  <c r="M151" i="14"/>
  <c r="G152" i="14"/>
  <c r="H152" i="14"/>
  <c r="I152" i="14"/>
  <c r="J152" i="14"/>
  <c r="K152" i="14"/>
  <c r="L152" i="14"/>
  <c r="M152" i="14"/>
  <c r="G153" i="14"/>
  <c r="H153" i="14"/>
  <c r="I153" i="14"/>
  <c r="J153" i="14"/>
  <c r="K153" i="14"/>
  <c r="L153" i="14"/>
  <c r="M153" i="14"/>
  <c r="G154" i="14"/>
  <c r="H154" i="14"/>
  <c r="I154" i="14"/>
  <c r="J154" i="14"/>
  <c r="K154" i="14"/>
  <c r="L154" i="14"/>
  <c r="M154" i="14"/>
  <c r="G155" i="14"/>
  <c r="H155" i="14"/>
  <c r="I155" i="14"/>
  <c r="J155" i="14"/>
  <c r="K155" i="14"/>
  <c r="L155" i="14"/>
  <c r="M155" i="14"/>
  <c r="G156" i="14"/>
  <c r="H156" i="14"/>
  <c r="I156" i="14"/>
  <c r="J156" i="14"/>
  <c r="K156" i="14"/>
  <c r="L156" i="14"/>
  <c r="M156" i="14"/>
  <c r="G157" i="14"/>
  <c r="H157" i="14"/>
  <c r="I157" i="14"/>
  <c r="J157" i="14"/>
  <c r="K157" i="14"/>
  <c r="L157" i="14"/>
  <c r="M157" i="14"/>
  <c r="G158" i="14"/>
  <c r="H158" i="14"/>
  <c r="I158" i="14"/>
  <c r="J158" i="14"/>
  <c r="K158" i="14"/>
  <c r="L158" i="14"/>
  <c r="M158" i="14"/>
  <c r="G159" i="14"/>
  <c r="H159" i="14"/>
  <c r="I159" i="14"/>
  <c r="J159" i="14"/>
  <c r="K159" i="14"/>
  <c r="L159" i="14"/>
  <c r="M159" i="14"/>
  <c r="G160" i="14"/>
  <c r="H160" i="14"/>
  <c r="I160" i="14"/>
  <c r="J160" i="14"/>
  <c r="K160" i="14"/>
  <c r="L160" i="14"/>
  <c r="M160" i="14"/>
  <c r="G161" i="14"/>
  <c r="H161" i="14"/>
  <c r="I161" i="14"/>
  <c r="J161" i="14"/>
  <c r="K161" i="14"/>
  <c r="L161" i="14"/>
  <c r="M161" i="14"/>
  <c r="G162" i="14"/>
  <c r="H162" i="14"/>
  <c r="I162" i="14"/>
  <c r="J162" i="14"/>
  <c r="K162" i="14"/>
  <c r="L162" i="14"/>
  <c r="M162" i="14"/>
  <c r="G163" i="14"/>
  <c r="H163" i="14"/>
  <c r="I163" i="14"/>
  <c r="J163" i="14"/>
  <c r="K163" i="14"/>
  <c r="L163" i="14"/>
  <c r="M163" i="14"/>
  <c r="G164" i="14"/>
  <c r="H164" i="14"/>
  <c r="I164" i="14"/>
  <c r="J164" i="14"/>
  <c r="K164" i="14"/>
  <c r="L164" i="14"/>
  <c r="M164" i="14"/>
  <c r="G165" i="14"/>
  <c r="H165" i="14"/>
  <c r="I165" i="14"/>
  <c r="J165" i="14"/>
  <c r="K165" i="14"/>
  <c r="L165" i="14"/>
  <c r="M165" i="14"/>
  <c r="G166" i="14"/>
  <c r="H166" i="14"/>
  <c r="I166" i="14"/>
  <c r="J166" i="14"/>
  <c r="K166" i="14"/>
  <c r="L166" i="14"/>
  <c r="M166" i="14"/>
  <c r="G167" i="14"/>
  <c r="H167" i="14"/>
  <c r="I167" i="14"/>
  <c r="J167" i="14"/>
  <c r="K167" i="14"/>
  <c r="L167" i="14"/>
  <c r="M167" i="14"/>
  <c r="G168" i="14"/>
  <c r="H168" i="14"/>
  <c r="I168" i="14"/>
  <c r="J168" i="14"/>
  <c r="K168" i="14"/>
  <c r="L168" i="14"/>
  <c r="M168" i="14"/>
  <c r="G169" i="14"/>
  <c r="H169" i="14"/>
  <c r="I169" i="14"/>
  <c r="J169" i="14"/>
  <c r="K169" i="14"/>
  <c r="L169" i="14"/>
  <c r="M169" i="14"/>
  <c r="G170" i="14"/>
  <c r="H170" i="14"/>
  <c r="I170" i="14"/>
  <c r="J170" i="14"/>
  <c r="K170" i="14"/>
  <c r="L170" i="14"/>
  <c r="M170" i="14"/>
  <c r="G171" i="14"/>
  <c r="H171" i="14"/>
  <c r="I171" i="14"/>
  <c r="J171" i="14"/>
  <c r="K171" i="14"/>
  <c r="L171" i="14"/>
  <c r="M171" i="14"/>
  <c r="G172" i="14"/>
  <c r="H172" i="14"/>
  <c r="I172" i="14"/>
  <c r="J172" i="14"/>
  <c r="K172" i="14"/>
  <c r="L172" i="14"/>
  <c r="M172" i="14"/>
  <c r="G173" i="14"/>
  <c r="H173" i="14"/>
  <c r="I173" i="14"/>
  <c r="J173" i="14"/>
  <c r="K173" i="14"/>
  <c r="L173" i="14"/>
  <c r="M173" i="14"/>
  <c r="G174" i="14"/>
  <c r="H174" i="14"/>
  <c r="I174" i="14"/>
  <c r="J174" i="14"/>
  <c r="K174" i="14"/>
  <c r="L174" i="14"/>
  <c r="M174" i="14"/>
  <c r="G175" i="14"/>
  <c r="H175" i="14"/>
  <c r="I175" i="14"/>
  <c r="J175" i="14"/>
  <c r="K175" i="14"/>
  <c r="L175" i="14"/>
  <c r="M175" i="14"/>
  <c r="G176" i="14"/>
  <c r="H176" i="14"/>
  <c r="I176" i="14"/>
  <c r="J176" i="14"/>
  <c r="K176" i="14"/>
  <c r="L176" i="14"/>
  <c r="M176" i="14"/>
  <c r="G177" i="14"/>
  <c r="H177" i="14"/>
  <c r="I177" i="14"/>
  <c r="J177" i="14"/>
  <c r="K177" i="14"/>
  <c r="L177" i="14"/>
  <c r="M177" i="14"/>
  <c r="G178" i="14"/>
  <c r="H178" i="14"/>
  <c r="I178" i="14"/>
  <c r="J178" i="14"/>
  <c r="K178" i="14"/>
  <c r="L178" i="14"/>
  <c r="M178" i="14"/>
  <c r="G179" i="14"/>
  <c r="H179" i="14"/>
  <c r="I179" i="14"/>
  <c r="J179" i="14"/>
  <c r="K179" i="14"/>
  <c r="L179" i="14"/>
  <c r="M179" i="14"/>
  <c r="G180" i="14"/>
  <c r="H180" i="14"/>
  <c r="I180" i="14"/>
  <c r="J180" i="14"/>
  <c r="K180" i="14"/>
  <c r="L180" i="14"/>
  <c r="M180" i="14"/>
  <c r="G181" i="14"/>
  <c r="H181" i="14"/>
  <c r="I181" i="14"/>
  <c r="J181" i="14"/>
  <c r="K181" i="14"/>
  <c r="L181" i="14"/>
  <c r="M181" i="14"/>
  <c r="G182" i="14"/>
  <c r="H182" i="14"/>
  <c r="I182" i="14"/>
  <c r="J182" i="14"/>
  <c r="K182" i="14"/>
  <c r="L182" i="14"/>
  <c r="M182" i="14"/>
  <c r="G183" i="14"/>
  <c r="H183" i="14"/>
  <c r="I183" i="14"/>
  <c r="J183" i="14"/>
  <c r="K183" i="14"/>
  <c r="L183" i="14"/>
  <c r="M183" i="14"/>
  <c r="G184" i="14"/>
  <c r="H184" i="14"/>
  <c r="I184" i="14"/>
  <c r="J184" i="14"/>
  <c r="K184" i="14"/>
  <c r="L184" i="14"/>
  <c r="M184" i="14"/>
  <c r="G185" i="14"/>
  <c r="H185" i="14"/>
  <c r="I185" i="14"/>
  <c r="J185" i="14"/>
  <c r="K185" i="14"/>
  <c r="L185" i="14"/>
  <c r="M185" i="14"/>
  <c r="G186" i="14"/>
  <c r="H186" i="14"/>
  <c r="I186" i="14"/>
  <c r="J186" i="14"/>
  <c r="K186" i="14"/>
  <c r="L186" i="14"/>
  <c r="M186" i="14"/>
  <c r="G187" i="14"/>
  <c r="H187" i="14"/>
  <c r="I187" i="14"/>
  <c r="J187" i="14"/>
  <c r="K187" i="14"/>
  <c r="L187" i="14"/>
  <c r="M187" i="14"/>
  <c r="G188" i="14"/>
  <c r="H188" i="14"/>
  <c r="I188" i="14"/>
  <c r="J188" i="14"/>
  <c r="K188" i="14"/>
  <c r="L188" i="14"/>
  <c r="M188" i="14"/>
  <c r="G189" i="14"/>
  <c r="H189" i="14"/>
  <c r="I189" i="14"/>
  <c r="J189" i="14"/>
  <c r="K189" i="14"/>
  <c r="L189" i="14"/>
  <c r="M189" i="14"/>
  <c r="G190" i="14"/>
  <c r="H190" i="14"/>
  <c r="I190" i="14"/>
  <c r="J190" i="14"/>
  <c r="K190" i="14"/>
  <c r="L190" i="14"/>
  <c r="M190" i="14"/>
  <c r="G191" i="14"/>
  <c r="H191" i="14"/>
  <c r="I191" i="14"/>
  <c r="J191" i="14"/>
  <c r="K191" i="14"/>
  <c r="L191" i="14"/>
  <c r="M191" i="14"/>
  <c r="G192" i="14"/>
  <c r="H192" i="14"/>
  <c r="I192" i="14"/>
  <c r="J192" i="14"/>
  <c r="K192" i="14"/>
  <c r="L192" i="14"/>
  <c r="M192" i="14"/>
  <c r="G193" i="14"/>
  <c r="H193" i="14"/>
  <c r="I193" i="14"/>
  <c r="J193" i="14"/>
  <c r="K193" i="14"/>
  <c r="L193" i="14"/>
  <c r="M193" i="14"/>
  <c r="G194" i="14"/>
  <c r="H194" i="14"/>
  <c r="I194" i="14"/>
  <c r="J194" i="14"/>
  <c r="K194" i="14"/>
  <c r="L194" i="14"/>
  <c r="M194" i="14"/>
  <c r="G195" i="14"/>
  <c r="H195" i="14"/>
  <c r="I195" i="14"/>
  <c r="J195" i="14"/>
  <c r="K195" i="14"/>
  <c r="L195" i="14"/>
  <c r="M195" i="14"/>
  <c r="G196" i="14"/>
  <c r="H196" i="14"/>
  <c r="I196" i="14"/>
  <c r="J196" i="14"/>
  <c r="K196" i="14"/>
  <c r="L196" i="14"/>
  <c r="M196" i="14"/>
  <c r="G197" i="14"/>
  <c r="H197" i="14"/>
  <c r="I197" i="14"/>
  <c r="J197" i="14"/>
  <c r="K197" i="14"/>
  <c r="L197" i="14"/>
  <c r="M197" i="14"/>
  <c r="G198" i="14"/>
  <c r="H198" i="14"/>
  <c r="I198" i="14"/>
  <c r="J198" i="14"/>
  <c r="K198" i="14"/>
  <c r="L198" i="14"/>
  <c r="M198" i="14"/>
  <c r="G199" i="14"/>
  <c r="H199" i="14"/>
  <c r="I199" i="14"/>
  <c r="J199" i="14"/>
  <c r="K199" i="14"/>
  <c r="L199" i="14"/>
  <c r="M199" i="14"/>
  <c r="G200" i="14"/>
  <c r="H200" i="14"/>
  <c r="I200" i="14"/>
  <c r="J200" i="14"/>
  <c r="K200" i="14"/>
  <c r="L200" i="14"/>
  <c r="M200" i="14"/>
  <c r="G201" i="14"/>
  <c r="H201" i="14"/>
  <c r="I201" i="14"/>
  <c r="J201" i="14"/>
  <c r="K201" i="14"/>
  <c r="L201" i="14"/>
  <c r="M201" i="14"/>
  <c r="G202" i="14"/>
  <c r="H202" i="14"/>
  <c r="I202" i="14"/>
  <c r="J202" i="14"/>
  <c r="K202" i="14"/>
  <c r="L202" i="14"/>
  <c r="M202" i="14"/>
  <c r="G203" i="14"/>
  <c r="H203" i="14"/>
  <c r="I203" i="14"/>
  <c r="J203" i="14"/>
  <c r="K203" i="14"/>
  <c r="L203" i="14"/>
  <c r="M203" i="14"/>
  <c r="H105" i="14"/>
  <c r="I105" i="14"/>
  <c r="J105" i="14"/>
  <c r="K105" i="14"/>
  <c r="L105" i="14"/>
  <c r="M105" i="14"/>
  <c r="G105" i="14"/>
  <c r="G5" i="14"/>
  <c r="H5" i="14"/>
  <c r="I5" i="14"/>
  <c r="J5" i="14"/>
  <c r="K5" i="14"/>
  <c r="L5" i="14"/>
  <c r="M5" i="14"/>
  <c r="G6" i="14"/>
  <c r="H6" i="14"/>
  <c r="I6" i="14"/>
  <c r="J6" i="14"/>
  <c r="K6" i="14"/>
  <c r="L6" i="14"/>
  <c r="M6" i="14"/>
  <c r="G7" i="14"/>
  <c r="H7" i="14"/>
  <c r="I7" i="14"/>
  <c r="J7" i="14"/>
  <c r="K7" i="14"/>
  <c r="L7" i="14"/>
  <c r="M7" i="14"/>
  <c r="G8" i="14"/>
  <c r="H8" i="14"/>
  <c r="I8" i="14"/>
  <c r="J8" i="14"/>
  <c r="K8" i="14"/>
  <c r="L8" i="14"/>
  <c r="M8" i="14"/>
  <c r="G9" i="14"/>
  <c r="H9" i="14"/>
  <c r="I9" i="14"/>
  <c r="J9" i="14"/>
  <c r="K9" i="14"/>
  <c r="L9" i="14"/>
  <c r="M9" i="14"/>
  <c r="G10" i="14"/>
  <c r="H10" i="14"/>
  <c r="I10" i="14"/>
  <c r="J10" i="14"/>
  <c r="K10" i="14"/>
  <c r="L10" i="14"/>
  <c r="M10" i="14"/>
  <c r="G11" i="14"/>
  <c r="H11" i="14"/>
  <c r="I11" i="14"/>
  <c r="J11" i="14"/>
  <c r="K11" i="14"/>
  <c r="L11" i="14"/>
  <c r="M11" i="14"/>
  <c r="G12" i="14"/>
  <c r="H12" i="14"/>
  <c r="I12" i="14"/>
  <c r="J12" i="14"/>
  <c r="K12" i="14"/>
  <c r="L12" i="14"/>
  <c r="M12" i="14"/>
  <c r="G13" i="14"/>
  <c r="H13" i="14"/>
  <c r="I13" i="14"/>
  <c r="J13" i="14"/>
  <c r="K13" i="14"/>
  <c r="L13" i="14"/>
  <c r="M13" i="14"/>
  <c r="G14" i="14"/>
  <c r="H14" i="14"/>
  <c r="I14" i="14"/>
  <c r="J14" i="14"/>
  <c r="K14" i="14"/>
  <c r="L14" i="14"/>
  <c r="M14" i="14"/>
  <c r="G15" i="14"/>
  <c r="H15" i="14"/>
  <c r="I15" i="14"/>
  <c r="J15" i="14"/>
  <c r="K15" i="14"/>
  <c r="L15" i="14"/>
  <c r="M15" i="14"/>
  <c r="G16" i="14"/>
  <c r="H16" i="14"/>
  <c r="I16" i="14"/>
  <c r="J16" i="14"/>
  <c r="K16" i="14"/>
  <c r="L16" i="14"/>
  <c r="M16" i="14"/>
  <c r="G17" i="14"/>
  <c r="H17" i="14"/>
  <c r="I17" i="14"/>
  <c r="J17" i="14"/>
  <c r="K17" i="14"/>
  <c r="L17" i="14"/>
  <c r="M17" i="14"/>
  <c r="G18" i="14"/>
  <c r="H18" i="14"/>
  <c r="I18" i="14"/>
  <c r="J18" i="14"/>
  <c r="K18" i="14"/>
  <c r="L18" i="14"/>
  <c r="M18" i="14"/>
  <c r="G19" i="14"/>
  <c r="H19" i="14"/>
  <c r="I19" i="14"/>
  <c r="J19" i="14"/>
  <c r="K19" i="14"/>
  <c r="L19" i="14"/>
  <c r="M19" i="14"/>
  <c r="G20" i="14"/>
  <c r="H20" i="14"/>
  <c r="I20" i="14"/>
  <c r="J20" i="14"/>
  <c r="K20" i="14"/>
  <c r="L20" i="14"/>
  <c r="M20" i="14"/>
  <c r="G21" i="14"/>
  <c r="H21" i="14"/>
  <c r="I21" i="14"/>
  <c r="J21" i="14"/>
  <c r="K21" i="14"/>
  <c r="L21" i="14"/>
  <c r="M21" i="14"/>
  <c r="G22" i="14"/>
  <c r="H22" i="14"/>
  <c r="I22" i="14"/>
  <c r="J22" i="14"/>
  <c r="K22" i="14"/>
  <c r="L22" i="14"/>
  <c r="M22" i="14"/>
  <c r="G23" i="14"/>
  <c r="H23" i="14"/>
  <c r="I23" i="14"/>
  <c r="J23" i="14"/>
  <c r="K23" i="14"/>
  <c r="L23" i="14"/>
  <c r="M23" i="14"/>
  <c r="G24" i="14"/>
  <c r="H24" i="14"/>
  <c r="I24" i="14"/>
  <c r="J24" i="14"/>
  <c r="K24" i="14"/>
  <c r="L24" i="14"/>
  <c r="M24" i="14"/>
  <c r="G25" i="14"/>
  <c r="H25" i="14"/>
  <c r="I25" i="14"/>
  <c r="J25" i="14"/>
  <c r="K25" i="14"/>
  <c r="L25" i="14"/>
  <c r="M25" i="14"/>
  <c r="G26" i="14"/>
  <c r="H26" i="14"/>
  <c r="I26" i="14"/>
  <c r="J26" i="14"/>
  <c r="K26" i="14"/>
  <c r="L26" i="14"/>
  <c r="M26" i="14"/>
  <c r="G27" i="14"/>
  <c r="H27" i="14"/>
  <c r="I27" i="14"/>
  <c r="J27" i="14"/>
  <c r="K27" i="14"/>
  <c r="L27" i="14"/>
  <c r="M27" i="14"/>
  <c r="G28" i="14"/>
  <c r="H28" i="14"/>
  <c r="I28" i="14"/>
  <c r="J28" i="14"/>
  <c r="K28" i="14"/>
  <c r="L28" i="14"/>
  <c r="M28" i="14"/>
  <c r="G29" i="14"/>
  <c r="H29" i="14"/>
  <c r="I29" i="14"/>
  <c r="J29" i="14"/>
  <c r="K29" i="14"/>
  <c r="L29" i="14"/>
  <c r="M29" i="14"/>
  <c r="G30" i="14"/>
  <c r="H30" i="14"/>
  <c r="I30" i="14"/>
  <c r="J30" i="14"/>
  <c r="K30" i="14"/>
  <c r="L30" i="14"/>
  <c r="M30" i="14"/>
  <c r="G31" i="14"/>
  <c r="H31" i="14"/>
  <c r="I31" i="14"/>
  <c r="J31" i="14"/>
  <c r="K31" i="14"/>
  <c r="L31" i="14"/>
  <c r="M31" i="14"/>
  <c r="G32" i="14"/>
  <c r="H32" i="14"/>
  <c r="I32" i="14"/>
  <c r="J32" i="14"/>
  <c r="K32" i="14"/>
  <c r="L32" i="14"/>
  <c r="M32" i="14"/>
  <c r="G33" i="14"/>
  <c r="H33" i="14"/>
  <c r="I33" i="14"/>
  <c r="J33" i="14"/>
  <c r="K33" i="14"/>
  <c r="L33" i="14"/>
  <c r="M33" i="14"/>
  <c r="G34" i="14"/>
  <c r="H34" i="14"/>
  <c r="I34" i="14"/>
  <c r="J34" i="14"/>
  <c r="K34" i="14"/>
  <c r="L34" i="14"/>
  <c r="M34" i="14"/>
  <c r="G35" i="14"/>
  <c r="H35" i="14"/>
  <c r="I35" i="14"/>
  <c r="J35" i="14"/>
  <c r="K35" i="14"/>
  <c r="L35" i="14"/>
  <c r="M35" i="14"/>
  <c r="G36" i="14"/>
  <c r="H36" i="14"/>
  <c r="I36" i="14"/>
  <c r="J36" i="14"/>
  <c r="K36" i="14"/>
  <c r="L36" i="14"/>
  <c r="M36" i="14"/>
  <c r="G37" i="14"/>
  <c r="H37" i="14"/>
  <c r="I37" i="14"/>
  <c r="J37" i="14"/>
  <c r="K37" i="14"/>
  <c r="L37" i="14"/>
  <c r="M37" i="14"/>
  <c r="G38" i="14"/>
  <c r="H38" i="14"/>
  <c r="I38" i="14"/>
  <c r="J38" i="14"/>
  <c r="K38" i="14"/>
  <c r="L38" i="14"/>
  <c r="M38" i="14"/>
  <c r="G39" i="14"/>
  <c r="H39" i="14"/>
  <c r="I39" i="14"/>
  <c r="J39" i="14"/>
  <c r="K39" i="14"/>
  <c r="L39" i="14"/>
  <c r="M39" i="14"/>
  <c r="G40" i="14"/>
  <c r="H40" i="14"/>
  <c r="I40" i="14"/>
  <c r="J40" i="14"/>
  <c r="K40" i="14"/>
  <c r="L40" i="14"/>
  <c r="M40" i="14"/>
  <c r="G41" i="14"/>
  <c r="H41" i="14"/>
  <c r="I41" i="14"/>
  <c r="J41" i="14"/>
  <c r="K41" i="14"/>
  <c r="L41" i="14"/>
  <c r="M41" i="14"/>
  <c r="G42" i="14"/>
  <c r="H42" i="14"/>
  <c r="I42" i="14"/>
  <c r="J42" i="14"/>
  <c r="K42" i="14"/>
  <c r="L42" i="14"/>
  <c r="M42" i="14"/>
  <c r="G43" i="14"/>
  <c r="H43" i="14"/>
  <c r="I43" i="14"/>
  <c r="J43" i="14"/>
  <c r="K43" i="14"/>
  <c r="L43" i="14"/>
  <c r="M43" i="14"/>
  <c r="G44" i="14"/>
  <c r="H44" i="14"/>
  <c r="I44" i="14"/>
  <c r="J44" i="14"/>
  <c r="K44" i="14"/>
  <c r="L44" i="14"/>
  <c r="M44" i="14"/>
  <c r="G45" i="14"/>
  <c r="H45" i="14"/>
  <c r="I45" i="14"/>
  <c r="J45" i="14"/>
  <c r="K45" i="14"/>
  <c r="L45" i="14"/>
  <c r="M45" i="14"/>
  <c r="G46" i="14"/>
  <c r="H46" i="14"/>
  <c r="I46" i="14"/>
  <c r="J46" i="14"/>
  <c r="K46" i="14"/>
  <c r="L46" i="14"/>
  <c r="M46" i="14"/>
  <c r="G47" i="14"/>
  <c r="H47" i="14"/>
  <c r="I47" i="14"/>
  <c r="J47" i="14"/>
  <c r="K47" i="14"/>
  <c r="L47" i="14"/>
  <c r="M47" i="14"/>
  <c r="G48" i="14"/>
  <c r="H48" i="14"/>
  <c r="I48" i="14"/>
  <c r="J48" i="14"/>
  <c r="K48" i="14"/>
  <c r="L48" i="14"/>
  <c r="M48" i="14"/>
  <c r="G49" i="14"/>
  <c r="H49" i="14"/>
  <c r="I49" i="14"/>
  <c r="J49" i="14"/>
  <c r="K49" i="14"/>
  <c r="L49" i="14"/>
  <c r="M49" i="14"/>
  <c r="G50" i="14"/>
  <c r="H50" i="14"/>
  <c r="I50" i="14"/>
  <c r="J50" i="14"/>
  <c r="K50" i="14"/>
  <c r="L50" i="14"/>
  <c r="M50" i="14"/>
  <c r="G51" i="14"/>
  <c r="H51" i="14"/>
  <c r="I51" i="14"/>
  <c r="J51" i="14"/>
  <c r="K51" i="14"/>
  <c r="L51" i="14"/>
  <c r="M51" i="14"/>
  <c r="G52" i="14"/>
  <c r="H52" i="14"/>
  <c r="I52" i="14"/>
  <c r="J52" i="14"/>
  <c r="K52" i="14"/>
  <c r="L52" i="14"/>
  <c r="M52" i="14"/>
  <c r="G53" i="14"/>
  <c r="H53" i="14"/>
  <c r="I53" i="14"/>
  <c r="J53" i="14"/>
  <c r="K53" i="14"/>
  <c r="L53" i="14"/>
  <c r="M53" i="14"/>
  <c r="G54" i="14"/>
  <c r="H54" i="14"/>
  <c r="I54" i="14"/>
  <c r="J54" i="14"/>
  <c r="K54" i="14"/>
  <c r="L54" i="14"/>
  <c r="M54" i="14"/>
  <c r="G55" i="14"/>
  <c r="H55" i="14"/>
  <c r="I55" i="14"/>
  <c r="J55" i="14"/>
  <c r="K55" i="14"/>
  <c r="L55" i="14"/>
  <c r="M55" i="14"/>
  <c r="G56" i="14"/>
  <c r="H56" i="14"/>
  <c r="I56" i="14"/>
  <c r="J56" i="14"/>
  <c r="K56" i="14"/>
  <c r="L56" i="14"/>
  <c r="M56" i="14"/>
  <c r="G57" i="14"/>
  <c r="H57" i="14"/>
  <c r="I57" i="14"/>
  <c r="J57" i="14"/>
  <c r="K57" i="14"/>
  <c r="L57" i="14"/>
  <c r="M57" i="14"/>
  <c r="G58" i="14"/>
  <c r="H58" i="14"/>
  <c r="I58" i="14"/>
  <c r="J58" i="14"/>
  <c r="K58" i="14"/>
  <c r="L58" i="14"/>
  <c r="M58" i="14"/>
  <c r="G59" i="14"/>
  <c r="H59" i="14"/>
  <c r="I59" i="14"/>
  <c r="J59" i="14"/>
  <c r="K59" i="14"/>
  <c r="L59" i="14"/>
  <c r="M59" i="14"/>
  <c r="G60" i="14"/>
  <c r="H60" i="14"/>
  <c r="I60" i="14"/>
  <c r="J60" i="14"/>
  <c r="K60" i="14"/>
  <c r="L60" i="14"/>
  <c r="M60" i="14"/>
  <c r="G61" i="14"/>
  <c r="H61" i="14"/>
  <c r="I61" i="14"/>
  <c r="J61" i="14"/>
  <c r="K61" i="14"/>
  <c r="L61" i="14"/>
  <c r="M61" i="14"/>
  <c r="G62" i="14"/>
  <c r="H62" i="14"/>
  <c r="I62" i="14"/>
  <c r="J62" i="14"/>
  <c r="K62" i="14"/>
  <c r="L62" i="14"/>
  <c r="M62" i="14"/>
  <c r="G63" i="14"/>
  <c r="H63" i="14"/>
  <c r="I63" i="14"/>
  <c r="J63" i="14"/>
  <c r="K63" i="14"/>
  <c r="L63" i="14"/>
  <c r="M63" i="14"/>
  <c r="G64" i="14"/>
  <c r="H64" i="14"/>
  <c r="I64" i="14"/>
  <c r="J64" i="14"/>
  <c r="K64" i="14"/>
  <c r="L64" i="14"/>
  <c r="M64" i="14"/>
  <c r="G65" i="14"/>
  <c r="H65" i="14"/>
  <c r="I65" i="14"/>
  <c r="J65" i="14"/>
  <c r="K65" i="14"/>
  <c r="L65" i="14"/>
  <c r="M65" i="14"/>
  <c r="G66" i="14"/>
  <c r="H66" i="14"/>
  <c r="I66" i="14"/>
  <c r="J66" i="14"/>
  <c r="K66" i="14"/>
  <c r="L66" i="14"/>
  <c r="M66" i="14"/>
  <c r="G67" i="14"/>
  <c r="H67" i="14"/>
  <c r="I67" i="14"/>
  <c r="J67" i="14"/>
  <c r="K67" i="14"/>
  <c r="L67" i="14"/>
  <c r="M67" i="14"/>
  <c r="G68" i="14"/>
  <c r="H68" i="14"/>
  <c r="I68" i="14"/>
  <c r="J68" i="14"/>
  <c r="K68" i="14"/>
  <c r="L68" i="14"/>
  <c r="M68" i="14"/>
  <c r="G69" i="14"/>
  <c r="H69" i="14"/>
  <c r="I69" i="14"/>
  <c r="J69" i="14"/>
  <c r="K69" i="14"/>
  <c r="L69" i="14"/>
  <c r="M69" i="14"/>
  <c r="G70" i="14"/>
  <c r="H70" i="14"/>
  <c r="I70" i="14"/>
  <c r="J70" i="14"/>
  <c r="K70" i="14"/>
  <c r="L70" i="14"/>
  <c r="M70" i="14"/>
  <c r="G71" i="14"/>
  <c r="H71" i="14"/>
  <c r="I71" i="14"/>
  <c r="J71" i="14"/>
  <c r="K71" i="14"/>
  <c r="L71" i="14"/>
  <c r="M71" i="14"/>
  <c r="G72" i="14"/>
  <c r="H72" i="14"/>
  <c r="I72" i="14"/>
  <c r="J72" i="14"/>
  <c r="K72" i="14"/>
  <c r="L72" i="14"/>
  <c r="M72" i="14"/>
  <c r="G73" i="14"/>
  <c r="H73" i="14"/>
  <c r="I73" i="14"/>
  <c r="J73" i="14"/>
  <c r="K73" i="14"/>
  <c r="L73" i="14"/>
  <c r="M73" i="14"/>
  <c r="G74" i="14"/>
  <c r="H74" i="14"/>
  <c r="I74" i="14"/>
  <c r="J74" i="14"/>
  <c r="K74" i="14"/>
  <c r="L74" i="14"/>
  <c r="M74" i="14"/>
  <c r="G75" i="14"/>
  <c r="H75" i="14"/>
  <c r="I75" i="14"/>
  <c r="J75" i="14"/>
  <c r="K75" i="14"/>
  <c r="L75" i="14"/>
  <c r="M75" i="14"/>
  <c r="G76" i="14"/>
  <c r="H76" i="14"/>
  <c r="I76" i="14"/>
  <c r="J76" i="14"/>
  <c r="K76" i="14"/>
  <c r="L76" i="14"/>
  <c r="M76" i="14"/>
  <c r="G77" i="14"/>
  <c r="H77" i="14"/>
  <c r="I77" i="14"/>
  <c r="J77" i="14"/>
  <c r="K77" i="14"/>
  <c r="L77" i="14"/>
  <c r="M77" i="14"/>
  <c r="G78" i="14"/>
  <c r="H78" i="14"/>
  <c r="I78" i="14"/>
  <c r="J78" i="14"/>
  <c r="K78" i="14"/>
  <c r="L78" i="14"/>
  <c r="M78" i="14"/>
  <c r="G79" i="14"/>
  <c r="H79" i="14"/>
  <c r="I79" i="14"/>
  <c r="J79" i="14"/>
  <c r="K79" i="14"/>
  <c r="L79" i="14"/>
  <c r="M79" i="14"/>
  <c r="G80" i="14"/>
  <c r="H80" i="14"/>
  <c r="I80" i="14"/>
  <c r="J80" i="14"/>
  <c r="K80" i="14"/>
  <c r="L80" i="14"/>
  <c r="M80" i="14"/>
  <c r="G81" i="14"/>
  <c r="H81" i="14"/>
  <c r="I81" i="14"/>
  <c r="J81" i="14"/>
  <c r="K81" i="14"/>
  <c r="L81" i="14"/>
  <c r="M81" i="14"/>
  <c r="G82" i="14"/>
  <c r="H82" i="14"/>
  <c r="I82" i="14"/>
  <c r="J82" i="14"/>
  <c r="K82" i="14"/>
  <c r="L82" i="14"/>
  <c r="M82" i="14"/>
  <c r="G83" i="14"/>
  <c r="H83" i="14"/>
  <c r="I83" i="14"/>
  <c r="J83" i="14"/>
  <c r="K83" i="14"/>
  <c r="L83" i="14"/>
  <c r="M83" i="14"/>
  <c r="G84" i="14"/>
  <c r="H84" i="14"/>
  <c r="I84" i="14"/>
  <c r="J84" i="14"/>
  <c r="K84" i="14"/>
  <c r="L84" i="14"/>
  <c r="M84" i="14"/>
  <c r="G85" i="14"/>
  <c r="H85" i="14"/>
  <c r="I85" i="14"/>
  <c r="J85" i="14"/>
  <c r="K85" i="14"/>
  <c r="L85" i="14"/>
  <c r="M85" i="14"/>
  <c r="G86" i="14"/>
  <c r="H86" i="14"/>
  <c r="I86" i="14"/>
  <c r="J86" i="14"/>
  <c r="K86" i="14"/>
  <c r="L86" i="14"/>
  <c r="M86" i="14"/>
  <c r="G87" i="14"/>
  <c r="H87" i="14"/>
  <c r="I87" i="14"/>
  <c r="J87" i="14"/>
  <c r="K87" i="14"/>
  <c r="L87" i="14"/>
  <c r="M87" i="14"/>
  <c r="G88" i="14"/>
  <c r="H88" i="14"/>
  <c r="I88" i="14"/>
  <c r="J88" i="14"/>
  <c r="K88" i="14"/>
  <c r="L88" i="14"/>
  <c r="M88" i="14"/>
  <c r="G89" i="14"/>
  <c r="H89" i="14"/>
  <c r="I89" i="14"/>
  <c r="J89" i="14"/>
  <c r="K89" i="14"/>
  <c r="L89" i="14"/>
  <c r="M89" i="14"/>
  <c r="G90" i="14"/>
  <c r="H90" i="14"/>
  <c r="I90" i="14"/>
  <c r="J90" i="14"/>
  <c r="K90" i="14"/>
  <c r="L90" i="14"/>
  <c r="M90" i="14"/>
  <c r="G91" i="14"/>
  <c r="H91" i="14"/>
  <c r="I91" i="14"/>
  <c r="J91" i="14"/>
  <c r="K91" i="14"/>
  <c r="L91" i="14"/>
  <c r="M91" i="14"/>
  <c r="G92" i="14"/>
  <c r="H92" i="14"/>
  <c r="I92" i="14"/>
  <c r="J92" i="14"/>
  <c r="K92" i="14"/>
  <c r="L92" i="14"/>
  <c r="M92" i="14"/>
  <c r="G93" i="14"/>
  <c r="H93" i="14"/>
  <c r="I93" i="14"/>
  <c r="J93" i="14"/>
  <c r="K93" i="14"/>
  <c r="L93" i="14"/>
  <c r="M93" i="14"/>
  <c r="G94" i="14"/>
  <c r="H94" i="14"/>
  <c r="I94" i="14"/>
  <c r="J94" i="14"/>
  <c r="K94" i="14"/>
  <c r="L94" i="14"/>
  <c r="M94" i="14"/>
  <c r="G95" i="14"/>
  <c r="H95" i="14"/>
  <c r="I95" i="14"/>
  <c r="J95" i="14"/>
  <c r="K95" i="14"/>
  <c r="L95" i="14"/>
  <c r="M95" i="14"/>
  <c r="G96" i="14"/>
  <c r="H96" i="14"/>
  <c r="I96" i="14"/>
  <c r="J96" i="14"/>
  <c r="K96" i="14"/>
  <c r="L96" i="14"/>
  <c r="M96" i="14"/>
  <c r="G97" i="14"/>
  <c r="H97" i="14"/>
  <c r="I97" i="14"/>
  <c r="J97" i="14"/>
  <c r="K97" i="14"/>
  <c r="L97" i="14"/>
  <c r="M97" i="14"/>
  <c r="G98" i="14"/>
  <c r="H98" i="14"/>
  <c r="I98" i="14"/>
  <c r="J98" i="14"/>
  <c r="K98" i="14"/>
  <c r="L98" i="14"/>
  <c r="M98" i="14"/>
  <c r="G99" i="14"/>
  <c r="H99" i="14"/>
  <c r="I99" i="14"/>
  <c r="J99" i="14"/>
  <c r="K99" i="14"/>
  <c r="L99" i="14"/>
  <c r="M99" i="14"/>
  <c r="G100" i="14"/>
  <c r="H100" i="14"/>
  <c r="I100" i="14"/>
  <c r="J100" i="14"/>
  <c r="K100" i="14"/>
  <c r="L100" i="14"/>
  <c r="M100" i="14"/>
  <c r="G101" i="14"/>
  <c r="H101" i="14"/>
  <c r="I101" i="14"/>
  <c r="J101" i="14"/>
  <c r="K101" i="14"/>
  <c r="L101" i="14"/>
  <c r="M101" i="14"/>
  <c r="G102" i="14"/>
  <c r="H102" i="14"/>
  <c r="I102" i="14"/>
  <c r="J102" i="14"/>
  <c r="K102" i="14"/>
  <c r="L102" i="14"/>
  <c r="M102" i="14"/>
  <c r="H4" i="14"/>
  <c r="I4" i="14"/>
  <c r="J4" i="14"/>
  <c r="K4" i="14"/>
  <c r="L4" i="14"/>
  <c r="M4" i="14"/>
  <c r="G4" i="14"/>
  <c r="A6" i="14"/>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D5" i="14"/>
  <c r="D6" i="14" s="1"/>
  <c r="D7" i="14" s="1"/>
  <c r="D8" i="14" s="1"/>
  <c r="D9" i="14" s="1"/>
  <c r="D10" i="14" s="1"/>
  <c r="D11" i="14" s="1"/>
  <c r="D12" i="14" s="1"/>
  <c r="D13" i="14" s="1"/>
  <c r="D14" i="14" s="1"/>
  <c r="D15" i="14" s="1"/>
  <c r="D16" i="14" s="1"/>
  <c r="D17" i="14" s="1"/>
  <c r="D18" i="14" s="1"/>
  <c r="D19" i="14" s="1"/>
  <c r="D20" i="14" s="1"/>
  <c r="D21" i="14" s="1"/>
  <c r="D22" i="14" s="1"/>
  <c r="D23" i="14" s="1"/>
  <c r="D24" i="14" s="1"/>
  <c r="D25" i="14" s="1"/>
  <c r="D26" i="14" s="1"/>
  <c r="D27" i="14" s="1"/>
  <c r="D28" i="14" s="1"/>
  <c r="D29" i="14" s="1"/>
  <c r="D30" i="14" s="1"/>
  <c r="D31" i="14" s="1"/>
  <c r="D32" i="14" s="1"/>
  <c r="D33" i="14" s="1"/>
  <c r="D34" i="14" s="1"/>
  <c r="D35" i="14" s="1"/>
  <c r="D36" i="14" s="1"/>
  <c r="D37" i="14" s="1"/>
  <c r="D38" i="14" s="1"/>
  <c r="D39" i="14" s="1"/>
  <c r="D40" i="14" s="1"/>
  <c r="D41" i="14" s="1"/>
  <c r="D42" i="14" s="1"/>
  <c r="D43" i="14" s="1"/>
  <c r="D44" i="14" s="1"/>
  <c r="D45" i="14" s="1"/>
  <c r="D46" i="14" s="1"/>
  <c r="D47" i="14" s="1"/>
  <c r="D48" i="14" s="1"/>
  <c r="D49" i="14" s="1"/>
  <c r="D50" i="14" s="1"/>
  <c r="D51" i="14" s="1"/>
  <c r="D52" i="14" s="1"/>
  <c r="D53" i="14" s="1"/>
  <c r="D54" i="14" s="1"/>
  <c r="D55" i="14" s="1"/>
  <c r="D56" i="14" s="1"/>
  <c r="D57" i="14" s="1"/>
  <c r="D58" i="14" s="1"/>
  <c r="D59" i="14" s="1"/>
  <c r="D60" i="14" s="1"/>
  <c r="D61" i="14" s="1"/>
  <c r="D62" i="14" s="1"/>
  <c r="D63" i="14" s="1"/>
  <c r="D64" i="14" s="1"/>
  <c r="D65" i="14" s="1"/>
  <c r="D66" i="14" s="1"/>
  <c r="D67" i="14" s="1"/>
  <c r="D68" i="14" s="1"/>
  <c r="D69" i="14" s="1"/>
  <c r="D70" i="14" s="1"/>
  <c r="D71" i="14" s="1"/>
  <c r="D72" i="14" s="1"/>
  <c r="D73" i="14" s="1"/>
  <c r="D74" i="14" s="1"/>
  <c r="D75" i="14" s="1"/>
  <c r="D76" i="14" s="1"/>
  <c r="D77" i="14" s="1"/>
  <c r="D78" i="14" s="1"/>
  <c r="D79" i="14" s="1"/>
  <c r="D80" i="14" s="1"/>
  <c r="D81" i="14" s="1"/>
  <c r="D82" i="14" s="1"/>
  <c r="D83" i="14" s="1"/>
  <c r="D84" i="14" s="1"/>
  <c r="D85" i="14" s="1"/>
  <c r="D86" i="14" s="1"/>
  <c r="D87" i="14" s="1"/>
  <c r="D88" i="14" s="1"/>
  <c r="D89" i="14" s="1"/>
  <c r="D90" i="14" s="1"/>
  <c r="D91" i="14" s="1"/>
  <c r="D92" i="14" s="1"/>
  <c r="D93" i="14" s="1"/>
  <c r="D94" i="14" s="1"/>
  <c r="D95" i="14" s="1"/>
  <c r="D96" i="14" s="1"/>
  <c r="D97" i="14" s="1"/>
  <c r="D98" i="14" s="1"/>
  <c r="D99" i="14" s="1"/>
  <c r="D100" i="14" s="1"/>
  <c r="D101" i="14" s="1"/>
  <c r="C5" i="14"/>
  <c r="C6" i="14" s="1"/>
  <c r="C7" i="14" s="1"/>
  <c r="C8" i="14" s="1"/>
  <c r="C9" i="14" s="1"/>
  <c r="C10" i="14" s="1"/>
  <c r="C11" i="14" s="1"/>
  <c r="C12" i="14" s="1"/>
  <c r="C13" i="14" s="1"/>
  <c r="C14" i="14" s="1"/>
  <c r="C15" i="14" s="1"/>
  <c r="C16" i="14" s="1"/>
  <c r="C17" i="14" s="1"/>
  <c r="C18" i="14" s="1"/>
  <c r="C19" i="14" s="1"/>
  <c r="C20" i="14" s="1"/>
  <c r="C21" i="14" s="1"/>
  <c r="C22" i="14" s="1"/>
  <c r="C23" i="14" s="1"/>
  <c r="C24" i="14" s="1"/>
  <c r="C25" i="14" s="1"/>
  <c r="C26" i="14" s="1"/>
  <c r="C27" i="14" s="1"/>
  <c r="C28" i="14" s="1"/>
  <c r="C29" i="14" s="1"/>
  <c r="C30" i="14" s="1"/>
  <c r="C31" i="14" s="1"/>
  <c r="C32" i="14" s="1"/>
  <c r="C33" i="14" s="1"/>
  <c r="C34" i="14" s="1"/>
  <c r="C35" i="14" s="1"/>
  <c r="C36" i="14" s="1"/>
  <c r="C37" i="14" s="1"/>
  <c r="C38" i="14" s="1"/>
  <c r="C39" i="14" s="1"/>
  <c r="C40" i="14" s="1"/>
  <c r="C41" i="14" s="1"/>
  <c r="C42" i="14" s="1"/>
  <c r="C43" i="14" s="1"/>
  <c r="C44" i="14" s="1"/>
  <c r="C45" i="14" s="1"/>
  <c r="C46" i="14" s="1"/>
  <c r="C47" i="14" s="1"/>
  <c r="C48" i="14" s="1"/>
  <c r="C49" i="14" s="1"/>
  <c r="C50" i="14" s="1"/>
  <c r="C51" i="14" s="1"/>
  <c r="C52" i="14" s="1"/>
  <c r="C53" i="14" s="1"/>
  <c r="C54" i="14" s="1"/>
  <c r="C55" i="14" s="1"/>
  <c r="C56" i="14" s="1"/>
  <c r="C57" i="14" s="1"/>
  <c r="C58" i="14" s="1"/>
  <c r="C59" i="14" s="1"/>
  <c r="C60" i="14" s="1"/>
  <c r="C61" i="14" s="1"/>
  <c r="C62" i="14" s="1"/>
  <c r="C63" i="14" s="1"/>
  <c r="C64" i="14" s="1"/>
  <c r="C65" i="14" s="1"/>
  <c r="C66" i="14" s="1"/>
  <c r="C67" i="14" s="1"/>
  <c r="C68" i="14" s="1"/>
  <c r="C69" i="14" s="1"/>
  <c r="C70" i="14" s="1"/>
  <c r="C71" i="14" s="1"/>
  <c r="C72" i="14" s="1"/>
  <c r="C73" i="14" s="1"/>
  <c r="C74" i="14" s="1"/>
  <c r="C75" i="14" s="1"/>
  <c r="C76" i="14" s="1"/>
  <c r="C77" i="14" s="1"/>
  <c r="C78" i="14" s="1"/>
  <c r="C79" i="14" s="1"/>
  <c r="C80" i="14" s="1"/>
  <c r="C81" i="14" s="1"/>
  <c r="C82" i="14" s="1"/>
  <c r="C83" i="14" s="1"/>
  <c r="C84" i="14" s="1"/>
  <c r="C85" i="14" s="1"/>
  <c r="C86" i="14" s="1"/>
  <c r="C87" i="14" s="1"/>
  <c r="C88" i="14" s="1"/>
  <c r="C89" i="14" s="1"/>
  <c r="C90" i="14" s="1"/>
  <c r="C91" i="14" s="1"/>
  <c r="C92" i="14" s="1"/>
  <c r="C93" i="14" s="1"/>
  <c r="C94" i="14" s="1"/>
  <c r="C95" i="14" s="1"/>
  <c r="C96" i="14" s="1"/>
  <c r="C97" i="14" s="1"/>
  <c r="C98" i="14" s="1"/>
  <c r="C99" i="14" s="1"/>
  <c r="C100" i="14" s="1"/>
  <c r="C101" i="14" s="1"/>
  <c r="B5" i="14"/>
  <c r="B6" i="14" s="1"/>
  <c r="B7" i="14" s="1"/>
  <c r="B8" i="14" s="1"/>
  <c r="B9" i="14" s="1"/>
  <c r="B10" i="14" s="1"/>
  <c r="B11" i="14" s="1"/>
  <c r="B12" i="14" s="1"/>
  <c r="B13" i="14" s="1"/>
  <c r="B14" i="14" s="1"/>
  <c r="B15" i="14" s="1"/>
  <c r="B16" i="14" s="1"/>
  <c r="B17" i="14" s="1"/>
  <c r="B18" i="14" s="1"/>
  <c r="B19" i="14" s="1"/>
  <c r="B20" i="14" s="1"/>
  <c r="B21" i="14" s="1"/>
  <c r="B22" i="14" s="1"/>
  <c r="B23" i="14" s="1"/>
  <c r="B24" i="14" s="1"/>
  <c r="B25" i="14" s="1"/>
  <c r="B26" i="14" s="1"/>
  <c r="B27" i="14" s="1"/>
  <c r="B28" i="14" s="1"/>
  <c r="B29" i="14" s="1"/>
  <c r="B30" i="14" s="1"/>
  <c r="B31" i="14" s="1"/>
  <c r="B32" i="14" s="1"/>
  <c r="B33" i="14" s="1"/>
  <c r="B34" i="14" s="1"/>
  <c r="B35" i="14" s="1"/>
  <c r="B36" i="14" s="1"/>
  <c r="B37" i="14" s="1"/>
  <c r="B38" i="14" s="1"/>
  <c r="B39" i="14" s="1"/>
  <c r="B40" i="14" s="1"/>
  <c r="B41" i="14" s="1"/>
  <c r="B42" i="14" s="1"/>
  <c r="B43" i="14" s="1"/>
  <c r="B44" i="14" s="1"/>
  <c r="B45" i="14" s="1"/>
  <c r="B46" i="14" s="1"/>
  <c r="B47" i="14" s="1"/>
  <c r="B48" i="14" s="1"/>
  <c r="B49" i="14" s="1"/>
  <c r="B50" i="14" s="1"/>
  <c r="B51" i="14" s="1"/>
  <c r="B52" i="14" s="1"/>
  <c r="B53" i="14" s="1"/>
  <c r="B54" i="14" s="1"/>
  <c r="B55" i="14" s="1"/>
  <c r="B56" i="14" s="1"/>
  <c r="B57" i="14" s="1"/>
  <c r="B58" i="14" s="1"/>
  <c r="B59" i="14" s="1"/>
  <c r="B60" i="14" s="1"/>
  <c r="B61" i="14" s="1"/>
  <c r="B62" i="14" s="1"/>
  <c r="B63" i="14" s="1"/>
  <c r="B64" i="14" s="1"/>
  <c r="B65" i="14" s="1"/>
  <c r="B66" i="14" s="1"/>
  <c r="B67" i="14" s="1"/>
  <c r="B68" i="14" s="1"/>
  <c r="B69" i="14" s="1"/>
  <c r="B70" i="14" s="1"/>
  <c r="B71" i="14" s="1"/>
  <c r="B72" i="14" s="1"/>
  <c r="B73" i="14" s="1"/>
  <c r="B74" i="14" s="1"/>
  <c r="B75" i="14" s="1"/>
  <c r="B76" i="14" s="1"/>
  <c r="B77" i="14" s="1"/>
  <c r="B78" i="14" s="1"/>
  <c r="B79" i="14" s="1"/>
  <c r="B80" i="14" s="1"/>
  <c r="B81" i="14" s="1"/>
  <c r="B82" i="14" s="1"/>
  <c r="B83" i="14" s="1"/>
  <c r="B84" i="14" s="1"/>
  <c r="B85" i="14" s="1"/>
  <c r="B86" i="14" s="1"/>
  <c r="B87" i="14" s="1"/>
  <c r="B88" i="14" s="1"/>
  <c r="B89" i="14" s="1"/>
  <c r="B90" i="14" s="1"/>
  <c r="B91" i="14" s="1"/>
  <c r="B92" i="14" s="1"/>
  <c r="B93" i="14" s="1"/>
  <c r="B94" i="14" s="1"/>
  <c r="B95" i="14" s="1"/>
  <c r="B96" i="14" s="1"/>
  <c r="B97" i="14" s="1"/>
  <c r="B98" i="14" s="1"/>
  <c r="B99" i="14" s="1"/>
  <c r="B100" i="14" s="1"/>
  <c r="B101" i="14" s="1"/>
  <c r="A309" i="12"/>
  <c r="A310" i="12" s="1"/>
  <c r="A311" i="12" s="1"/>
  <c r="A312" i="12" s="1"/>
  <c r="A313" i="12" s="1"/>
  <c r="A314" i="12" s="1"/>
  <c r="A315" i="12" s="1"/>
  <c r="A316" i="12" s="1"/>
  <c r="A317" i="12" s="1"/>
  <c r="A318" i="12" s="1"/>
  <c r="A319" i="12" s="1"/>
  <c r="A320" i="12" s="1"/>
  <c r="A321" i="12" s="1"/>
  <c r="A322" i="12" s="1"/>
  <c r="A323" i="12" s="1"/>
  <c r="A324" i="12" s="1"/>
  <c r="A325" i="12" s="1"/>
  <c r="A326" i="12" s="1"/>
  <c r="A327" i="12" s="1"/>
  <c r="A328" i="12" s="1"/>
  <c r="A329" i="12" s="1"/>
  <c r="A330" i="12" s="1"/>
  <c r="A331" i="12" s="1"/>
  <c r="A332" i="12" s="1"/>
  <c r="A333" i="12" s="1"/>
  <c r="A334" i="12" s="1"/>
  <c r="A335" i="12" s="1"/>
  <c r="A336" i="12" s="1"/>
  <c r="A337" i="12" s="1"/>
  <c r="A338" i="12" s="1"/>
  <c r="A339" i="12" s="1"/>
  <c r="A340" i="12" s="1"/>
  <c r="A341" i="12" s="1"/>
  <c r="A342" i="12" s="1"/>
  <c r="A343" i="12" s="1"/>
  <c r="A344" i="12" s="1"/>
  <c r="A345" i="12" s="1"/>
  <c r="A346" i="12" s="1"/>
  <c r="A347" i="12" s="1"/>
  <c r="A348" i="12" s="1"/>
  <c r="A349" i="12" s="1"/>
  <c r="A350" i="12" s="1"/>
  <c r="A351" i="12" s="1"/>
  <c r="A352" i="12" s="1"/>
  <c r="A353" i="12" s="1"/>
  <c r="A354" i="12" s="1"/>
  <c r="A355" i="12" s="1"/>
  <c r="A356" i="12" s="1"/>
  <c r="A357" i="12" s="1"/>
  <c r="A358" i="12" s="1"/>
  <c r="A359" i="12" s="1"/>
  <c r="A360" i="12" s="1"/>
  <c r="A361" i="12" s="1"/>
  <c r="A362" i="12" s="1"/>
  <c r="A363" i="12" s="1"/>
  <c r="A364" i="12" s="1"/>
  <c r="A365" i="12" s="1"/>
  <c r="A366" i="12" s="1"/>
  <c r="A367" i="12" s="1"/>
  <c r="A368" i="12" s="1"/>
  <c r="A369" i="12" s="1"/>
  <c r="A370" i="12" s="1"/>
  <c r="A371" i="12" s="1"/>
  <c r="A372" i="12" s="1"/>
  <c r="A373" i="12" s="1"/>
  <c r="A374" i="12" s="1"/>
  <c r="A375" i="12" s="1"/>
  <c r="A376" i="12" s="1"/>
  <c r="A377" i="12" s="1"/>
  <c r="A378" i="12" s="1"/>
  <c r="A379" i="12" s="1"/>
  <c r="A380" i="12" s="1"/>
  <c r="A381" i="12" s="1"/>
  <c r="A382" i="12" s="1"/>
  <c r="A383" i="12" s="1"/>
  <c r="A384" i="12" s="1"/>
  <c r="A385" i="12" s="1"/>
  <c r="A386" i="12" s="1"/>
  <c r="A387" i="12" s="1"/>
  <c r="A388" i="12" s="1"/>
  <c r="A389" i="12" s="1"/>
  <c r="A390" i="12" s="1"/>
  <c r="A391" i="12" s="1"/>
  <c r="A392" i="12" s="1"/>
  <c r="A393" i="12" s="1"/>
  <c r="A394" i="12" s="1"/>
  <c r="A395" i="12" s="1"/>
  <c r="A396" i="12" s="1"/>
  <c r="A397" i="12" s="1"/>
  <c r="A398" i="12" s="1"/>
  <c r="A399" i="12" s="1"/>
  <c r="A400" i="12" s="1"/>
  <c r="A401" i="12" s="1"/>
  <c r="A402" i="12" s="1"/>
  <c r="A403" i="12" s="1"/>
  <c r="A404" i="12" s="1"/>
  <c r="D308" i="12"/>
  <c r="D309" i="12" s="1"/>
  <c r="D310" i="12" s="1"/>
  <c r="D311" i="12" s="1"/>
  <c r="D312" i="12" s="1"/>
  <c r="D313" i="12" s="1"/>
  <c r="D314" i="12" s="1"/>
  <c r="D315" i="12" s="1"/>
  <c r="D316" i="12" s="1"/>
  <c r="D317" i="12" s="1"/>
  <c r="D318" i="12" s="1"/>
  <c r="D319" i="12" s="1"/>
  <c r="D320" i="12" s="1"/>
  <c r="D321" i="12" s="1"/>
  <c r="D322" i="12" s="1"/>
  <c r="D323" i="12" s="1"/>
  <c r="D324" i="12" s="1"/>
  <c r="D325" i="12" s="1"/>
  <c r="D326" i="12" s="1"/>
  <c r="D327" i="12" s="1"/>
  <c r="D328" i="12" s="1"/>
  <c r="D329" i="12" s="1"/>
  <c r="D330" i="12" s="1"/>
  <c r="D331" i="12" s="1"/>
  <c r="D332" i="12" s="1"/>
  <c r="D333" i="12" s="1"/>
  <c r="D334" i="12" s="1"/>
  <c r="D335" i="12" s="1"/>
  <c r="D336" i="12" s="1"/>
  <c r="D337" i="12" s="1"/>
  <c r="D338" i="12" s="1"/>
  <c r="D339" i="12" s="1"/>
  <c r="D340" i="12" s="1"/>
  <c r="D341" i="12" s="1"/>
  <c r="D342" i="12" s="1"/>
  <c r="D343" i="12" s="1"/>
  <c r="D344" i="12" s="1"/>
  <c r="D345" i="12" s="1"/>
  <c r="D346" i="12" s="1"/>
  <c r="D347" i="12" s="1"/>
  <c r="D348" i="12" s="1"/>
  <c r="D349" i="12" s="1"/>
  <c r="D350" i="12" s="1"/>
  <c r="D351" i="12" s="1"/>
  <c r="D352" i="12" s="1"/>
  <c r="D353" i="12" s="1"/>
  <c r="D354" i="12" s="1"/>
  <c r="D355" i="12" s="1"/>
  <c r="D356" i="12" s="1"/>
  <c r="D357" i="12" s="1"/>
  <c r="D358" i="12" s="1"/>
  <c r="D359" i="12" s="1"/>
  <c r="D360" i="12" s="1"/>
  <c r="D361" i="12" s="1"/>
  <c r="D362" i="12" s="1"/>
  <c r="D363" i="12" s="1"/>
  <c r="D364" i="12" s="1"/>
  <c r="D365" i="12" s="1"/>
  <c r="D366" i="12" s="1"/>
  <c r="D367" i="12" s="1"/>
  <c r="D368" i="12" s="1"/>
  <c r="D369" i="12" s="1"/>
  <c r="D370" i="12" s="1"/>
  <c r="D371" i="12" s="1"/>
  <c r="D372" i="12" s="1"/>
  <c r="D373" i="12" s="1"/>
  <c r="D374" i="12" s="1"/>
  <c r="D375" i="12" s="1"/>
  <c r="D376" i="12" s="1"/>
  <c r="D377" i="12" s="1"/>
  <c r="D378" i="12" s="1"/>
  <c r="D379" i="12" s="1"/>
  <c r="D380" i="12" s="1"/>
  <c r="D381" i="12" s="1"/>
  <c r="D382" i="12" s="1"/>
  <c r="D383" i="12" s="1"/>
  <c r="D384" i="12" s="1"/>
  <c r="D385" i="12" s="1"/>
  <c r="D386" i="12" s="1"/>
  <c r="D387" i="12" s="1"/>
  <c r="D388" i="12" s="1"/>
  <c r="D389" i="12" s="1"/>
  <c r="D390" i="12" s="1"/>
  <c r="D391" i="12" s="1"/>
  <c r="D392" i="12" s="1"/>
  <c r="D393" i="12" s="1"/>
  <c r="D394" i="12" s="1"/>
  <c r="D395" i="12" s="1"/>
  <c r="D396" i="12" s="1"/>
  <c r="D397" i="12" s="1"/>
  <c r="D398" i="12" s="1"/>
  <c r="D399" i="12" s="1"/>
  <c r="D400" i="12" s="1"/>
  <c r="D401" i="12" s="1"/>
  <c r="D402" i="12" s="1"/>
  <c r="D403" i="12" s="1"/>
  <c r="D404" i="12" s="1"/>
  <c r="C308" i="12"/>
  <c r="C309" i="12" s="1"/>
  <c r="C310" i="12" s="1"/>
  <c r="C311" i="12" s="1"/>
  <c r="C312" i="12" s="1"/>
  <c r="C313" i="12" s="1"/>
  <c r="C314" i="12" s="1"/>
  <c r="C315" i="12" s="1"/>
  <c r="C316" i="12" s="1"/>
  <c r="C317" i="12" s="1"/>
  <c r="C318" i="12" s="1"/>
  <c r="C319" i="12" s="1"/>
  <c r="C320" i="12" s="1"/>
  <c r="C321" i="12" s="1"/>
  <c r="C322" i="12" s="1"/>
  <c r="C323" i="12" s="1"/>
  <c r="C324" i="12" s="1"/>
  <c r="C325" i="12" s="1"/>
  <c r="C326" i="12" s="1"/>
  <c r="C327" i="12" s="1"/>
  <c r="C328" i="12" s="1"/>
  <c r="C329" i="12" s="1"/>
  <c r="C330" i="12" s="1"/>
  <c r="C331" i="12" s="1"/>
  <c r="C332" i="12" s="1"/>
  <c r="C333" i="12" s="1"/>
  <c r="C334" i="12" s="1"/>
  <c r="C335" i="12" s="1"/>
  <c r="C336" i="12" s="1"/>
  <c r="C337" i="12" s="1"/>
  <c r="C338" i="12" s="1"/>
  <c r="C339" i="12" s="1"/>
  <c r="C340" i="12" s="1"/>
  <c r="C341" i="12" s="1"/>
  <c r="C342" i="12" s="1"/>
  <c r="C343" i="12" s="1"/>
  <c r="C344" i="12" s="1"/>
  <c r="C345" i="12" s="1"/>
  <c r="C346" i="12" s="1"/>
  <c r="C347" i="12" s="1"/>
  <c r="C348" i="12" s="1"/>
  <c r="C349" i="12" s="1"/>
  <c r="C350" i="12" s="1"/>
  <c r="C351" i="12" s="1"/>
  <c r="C352" i="12" s="1"/>
  <c r="C353" i="12" s="1"/>
  <c r="C354" i="12" s="1"/>
  <c r="C355" i="12" s="1"/>
  <c r="C356" i="12" s="1"/>
  <c r="C357" i="12" s="1"/>
  <c r="C358" i="12" s="1"/>
  <c r="C359" i="12" s="1"/>
  <c r="C360" i="12" s="1"/>
  <c r="C361" i="12" s="1"/>
  <c r="C362" i="12" s="1"/>
  <c r="C363" i="12" s="1"/>
  <c r="C364" i="12" s="1"/>
  <c r="C365" i="12" s="1"/>
  <c r="C366" i="12" s="1"/>
  <c r="C367" i="12" s="1"/>
  <c r="C368" i="12" s="1"/>
  <c r="C369" i="12" s="1"/>
  <c r="C370" i="12" s="1"/>
  <c r="C371" i="12" s="1"/>
  <c r="C372" i="12" s="1"/>
  <c r="C373" i="12" s="1"/>
  <c r="C374" i="12" s="1"/>
  <c r="C375" i="12" s="1"/>
  <c r="C376" i="12" s="1"/>
  <c r="C377" i="12" s="1"/>
  <c r="C378" i="12" s="1"/>
  <c r="C379" i="12" s="1"/>
  <c r="C380" i="12" s="1"/>
  <c r="C381" i="12" s="1"/>
  <c r="C382" i="12" s="1"/>
  <c r="C383" i="12" s="1"/>
  <c r="C384" i="12" s="1"/>
  <c r="C385" i="12" s="1"/>
  <c r="C386" i="12" s="1"/>
  <c r="C387" i="12" s="1"/>
  <c r="C388" i="12" s="1"/>
  <c r="C389" i="12" s="1"/>
  <c r="C390" i="12" s="1"/>
  <c r="C391" i="12" s="1"/>
  <c r="C392" i="12" s="1"/>
  <c r="C393" i="12" s="1"/>
  <c r="C394" i="12" s="1"/>
  <c r="C395" i="12" s="1"/>
  <c r="C396" i="12" s="1"/>
  <c r="C397" i="12" s="1"/>
  <c r="C398" i="12" s="1"/>
  <c r="C399" i="12" s="1"/>
  <c r="C400" i="12" s="1"/>
  <c r="C401" i="12" s="1"/>
  <c r="C402" i="12" s="1"/>
  <c r="C403" i="12" s="1"/>
  <c r="C404" i="12" s="1"/>
  <c r="B308" i="12"/>
  <c r="B309" i="12" s="1"/>
  <c r="B310" i="12" s="1"/>
  <c r="B311" i="12" s="1"/>
  <c r="B312" i="12" s="1"/>
  <c r="B313" i="12" s="1"/>
  <c r="B314" i="12" s="1"/>
  <c r="B315" i="12" s="1"/>
  <c r="B316" i="12" s="1"/>
  <c r="B317" i="12" s="1"/>
  <c r="B318" i="12" s="1"/>
  <c r="B319" i="12" s="1"/>
  <c r="B320" i="12" s="1"/>
  <c r="B321" i="12" s="1"/>
  <c r="B322" i="12" s="1"/>
  <c r="B323" i="12" s="1"/>
  <c r="B324" i="12" s="1"/>
  <c r="B325" i="12" s="1"/>
  <c r="B326" i="12" s="1"/>
  <c r="B327" i="12" s="1"/>
  <c r="B328" i="12" s="1"/>
  <c r="B329" i="12" s="1"/>
  <c r="B330" i="12" s="1"/>
  <c r="B331" i="12" s="1"/>
  <c r="B332" i="12" s="1"/>
  <c r="B333" i="12" s="1"/>
  <c r="B334" i="12" s="1"/>
  <c r="B335" i="12" s="1"/>
  <c r="B336" i="12" s="1"/>
  <c r="B337" i="12" s="1"/>
  <c r="B338" i="12" s="1"/>
  <c r="B339" i="12" s="1"/>
  <c r="B340" i="12" s="1"/>
  <c r="B341" i="12" s="1"/>
  <c r="B342" i="12" s="1"/>
  <c r="B343" i="12" s="1"/>
  <c r="B344" i="12" s="1"/>
  <c r="B345" i="12" s="1"/>
  <c r="B346" i="12" s="1"/>
  <c r="B347" i="12" s="1"/>
  <c r="B348" i="12" s="1"/>
  <c r="B349" i="12" s="1"/>
  <c r="B350" i="12" s="1"/>
  <c r="B351" i="12" s="1"/>
  <c r="B352" i="12" s="1"/>
  <c r="B353" i="12" s="1"/>
  <c r="B354" i="12" s="1"/>
  <c r="B355" i="12" s="1"/>
  <c r="B356" i="12" s="1"/>
  <c r="B357" i="12" s="1"/>
  <c r="B358" i="12" s="1"/>
  <c r="B359" i="12" s="1"/>
  <c r="B360" i="12" s="1"/>
  <c r="B361" i="12" s="1"/>
  <c r="B362" i="12" s="1"/>
  <c r="B363" i="12" s="1"/>
  <c r="B364" i="12" s="1"/>
  <c r="B365" i="12" s="1"/>
  <c r="B366" i="12" s="1"/>
  <c r="B367" i="12" s="1"/>
  <c r="B368" i="12" s="1"/>
  <c r="B369" i="12" s="1"/>
  <c r="B370" i="12" s="1"/>
  <c r="B371" i="12" s="1"/>
  <c r="B372" i="12" s="1"/>
  <c r="B373" i="12" s="1"/>
  <c r="B374" i="12" s="1"/>
  <c r="B375" i="12" s="1"/>
  <c r="B376" i="12" s="1"/>
  <c r="B377" i="12" s="1"/>
  <c r="B378" i="12" s="1"/>
  <c r="B379" i="12" s="1"/>
  <c r="B380" i="12" s="1"/>
  <c r="B381" i="12" s="1"/>
  <c r="B382" i="12" s="1"/>
  <c r="B383" i="12" s="1"/>
  <c r="B384" i="12" s="1"/>
  <c r="B385" i="12" s="1"/>
  <c r="B386" i="12" s="1"/>
  <c r="B387" i="12" s="1"/>
  <c r="B388" i="12" s="1"/>
  <c r="B389" i="12" s="1"/>
  <c r="B390" i="12" s="1"/>
  <c r="B391" i="12" s="1"/>
  <c r="B392" i="12" s="1"/>
  <c r="B393" i="12" s="1"/>
  <c r="B394" i="12" s="1"/>
  <c r="B395" i="12" s="1"/>
  <c r="B396" i="12" s="1"/>
  <c r="B397" i="12" s="1"/>
  <c r="B398" i="12" s="1"/>
  <c r="B399" i="12" s="1"/>
  <c r="B400" i="12" s="1"/>
  <c r="B401" i="12" s="1"/>
  <c r="B402" i="12" s="1"/>
  <c r="B403" i="12" s="1"/>
  <c r="B404" i="12" s="1"/>
  <c r="A308" i="12"/>
  <c r="C208" i="12"/>
  <c r="C209" i="12" s="1"/>
  <c r="C210" i="12" s="1"/>
  <c r="C211" i="12" s="1"/>
  <c r="C212" i="12" s="1"/>
  <c r="C213" i="12" s="1"/>
  <c r="C214" i="12" s="1"/>
  <c r="C215" i="12" s="1"/>
  <c r="C216" i="12" s="1"/>
  <c r="C217" i="12" s="1"/>
  <c r="C218" i="12" s="1"/>
  <c r="C219" i="12" s="1"/>
  <c r="C220" i="12" s="1"/>
  <c r="C221" i="12" s="1"/>
  <c r="C222" i="12" s="1"/>
  <c r="C223" i="12" s="1"/>
  <c r="C224" i="12" s="1"/>
  <c r="C225" i="12" s="1"/>
  <c r="C226" i="12" s="1"/>
  <c r="C227" i="12" s="1"/>
  <c r="C228" i="12" s="1"/>
  <c r="C229" i="12" s="1"/>
  <c r="C230" i="12" s="1"/>
  <c r="C231" i="12" s="1"/>
  <c r="C232" i="12" s="1"/>
  <c r="C233" i="12" s="1"/>
  <c r="C234" i="12" s="1"/>
  <c r="C235" i="12" s="1"/>
  <c r="C236" i="12" s="1"/>
  <c r="C237" i="12" s="1"/>
  <c r="C238" i="12" s="1"/>
  <c r="C239" i="12" s="1"/>
  <c r="C240" i="12" s="1"/>
  <c r="C241" i="12" s="1"/>
  <c r="C242" i="12" s="1"/>
  <c r="C243" i="12" s="1"/>
  <c r="C244" i="12" s="1"/>
  <c r="C245" i="12" s="1"/>
  <c r="C246" i="12" s="1"/>
  <c r="C247" i="12" s="1"/>
  <c r="C248" i="12" s="1"/>
  <c r="C249" i="12" s="1"/>
  <c r="C250" i="12" s="1"/>
  <c r="C251" i="12" s="1"/>
  <c r="C252" i="12" s="1"/>
  <c r="C253" i="12" s="1"/>
  <c r="C254" i="12" s="1"/>
  <c r="C255" i="12" s="1"/>
  <c r="C256" i="12" s="1"/>
  <c r="C257" i="12" s="1"/>
  <c r="C258" i="12" s="1"/>
  <c r="C259" i="12" s="1"/>
  <c r="C260" i="12" s="1"/>
  <c r="C261" i="12" s="1"/>
  <c r="C262" i="12" s="1"/>
  <c r="C263" i="12" s="1"/>
  <c r="C264" i="12" s="1"/>
  <c r="C265" i="12" s="1"/>
  <c r="C266" i="12" s="1"/>
  <c r="C267" i="12" s="1"/>
  <c r="C268" i="12" s="1"/>
  <c r="C269" i="12" s="1"/>
  <c r="C270" i="12" s="1"/>
  <c r="C271" i="12" s="1"/>
  <c r="C272" i="12" s="1"/>
  <c r="C273" i="12" s="1"/>
  <c r="C274" i="12" s="1"/>
  <c r="C275" i="12" s="1"/>
  <c r="C276" i="12" s="1"/>
  <c r="C277" i="12" s="1"/>
  <c r="C278" i="12" s="1"/>
  <c r="C279" i="12" s="1"/>
  <c r="C280" i="12" s="1"/>
  <c r="C281" i="12" s="1"/>
  <c r="C282" i="12" s="1"/>
  <c r="C283" i="12" s="1"/>
  <c r="C284" i="12" s="1"/>
  <c r="C285" i="12" s="1"/>
  <c r="C286" i="12" s="1"/>
  <c r="C287" i="12" s="1"/>
  <c r="C288" i="12" s="1"/>
  <c r="C289" i="12" s="1"/>
  <c r="C290" i="12" s="1"/>
  <c r="C291" i="12" s="1"/>
  <c r="C292" i="12" s="1"/>
  <c r="C293" i="12" s="1"/>
  <c r="C294" i="12" s="1"/>
  <c r="C295" i="12" s="1"/>
  <c r="C296" i="12" s="1"/>
  <c r="C297" i="12" s="1"/>
  <c r="C298" i="12" s="1"/>
  <c r="C299" i="12" s="1"/>
  <c r="C300" i="12" s="1"/>
  <c r="C301" i="12" s="1"/>
  <c r="C302" i="12" s="1"/>
  <c r="C303" i="12" s="1"/>
  <c r="D207" i="12"/>
  <c r="D208" i="12" s="1"/>
  <c r="D209" i="12" s="1"/>
  <c r="D210" i="12" s="1"/>
  <c r="D211" i="12" s="1"/>
  <c r="D212" i="12" s="1"/>
  <c r="D213" i="12" s="1"/>
  <c r="D214" i="12" s="1"/>
  <c r="D215" i="12" s="1"/>
  <c r="D216" i="12" s="1"/>
  <c r="D217" i="12" s="1"/>
  <c r="D218" i="12" s="1"/>
  <c r="D219" i="12" s="1"/>
  <c r="D220" i="12" s="1"/>
  <c r="D221" i="12" s="1"/>
  <c r="D222" i="12" s="1"/>
  <c r="D223" i="12" s="1"/>
  <c r="D224" i="12" s="1"/>
  <c r="D225" i="12" s="1"/>
  <c r="D226" i="12" s="1"/>
  <c r="D227" i="12" s="1"/>
  <c r="D228" i="12" s="1"/>
  <c r="D229" i="12" s="1"/>
  <c r="D230" i="12" s="1"/>
  <c r="D231" i="12" s="1"/>
  <c r="D232" i="12" s="1"/>
  <c r="D233" i="12" s="1"/>
  <c r="D234" i="12" s="1"/>
  <c r="D235" i="12" s="1"/>
  <c r="D236" i="12" s="1"/>
  <c r="D237" i="12" s="1"/>
  <c r="D238" i="12" s="1"/>
  <c r="D239" i="12" s="1"/>
  <c r="D240" i="12" s="1"/>
  <c r="D241" i="12" s="1"/>
  <c r="D242" i="12" s="1"/>
  <c r="D243" i="12" s="1"/>
  <c r="D244" i="12" s="1"/>
  <c r="D245" i="12" s="1"/>
  <c r="D246" i="12" s="1"/>
  <c r="D247" i="12" s="1"/>
  <c r="D248" i="12" s="1"/>
  <c r="D249" i="12" s="1"/>
  <c r="D250" i="12" s="1"/>
  <c r="D251" i="12" s="1"/>
  <c r="D252" i="12" s="1"/>
  <c r="D253" i="12" s="1"/>
  <c r="D254" i="12" s="1"/>
  <c r="D255" i="12" s="1"/>
  <c r="D256" i="12" s="1"/>
  <c r="D257" i="12" s="1"/>
  <c r="D258" i="12" s="1"/>
  <c r="D259" i="12" s="1"/>
  <c r="D260" i="12" s="1"/>
  <c r="D261" i="12" s="1"/>
  <c r="D262" i="12" s="1"/>
  <c r="D263" i="12" s="1"/>
  <c r="D264" i="12" s="1"/>
  <c r="D265" i="12" s="1"/>
  <c r="D266" i="12" s="1"/>
  <c r="D267" i="12" s="1"/>
  <c r="D268" i="12" s="1"/>
  <c r="D269" i="12" s="1"/>
  <c r="D270" i="12" s="1"/>
  <c r="D271" i="12" s="1"/>
  <c r="D272" i="12" s="1"/>
  <c r="D273" i="12" s="1"/>
  <c r="D274" i="12" s="1"/>
  <c r="D275" i="12" s="1"/>
  <c r="D276" i="12" s="1"/>
  <c r="D277" i="12" s="1"/>
  <c r="D278" i="12" s="1"/>
  <c r="D279" i="12" s="1"/>
  <c r="D280" i="12" s="1"/>
  <c r="D281" i="12" s="1"/>
  <c r="D282" i="12" s="1"/>
  <c r="D283" i="12" s="1"/>
  <c r="D284" i="12" s="1"/>
  <c r="D285" i="12" s="1"/>
  <c r="D286" i="12" s="1"/>
  <c r="D287" i="12" s="1"/>
  <c r="D288" i="12" s="1"/>
  <c r="D289" i="12" s="1"/>
  <c r="D290" i="12" s="1"/>
  <c r="D291" i="12" s="1"/>
  <c r="D292" i="12" s="1"/>
  <c r="D293" i="12" s="1"/>
  <c r="D294" i="12" s="1"/>
  <c r="D295" i="12" s="1"/>
  <c r="D296" i="12" s="1"/>
  <c r="D297" i="12" s="1"/>
  <c r="D298" i="12" s="1"/>
  <c r="D299" i="12" s="1"/>
  <c r="D300" i="12" s="1"/>
  <c r="D301" i="12" s="1"/>
  <c r="D302" i="12" s="1"/>
  <c r="D303" i="12" s="1"/>
  <c r="C207" i="12"/>
  <c r="B207" i="12"/>
  <c r="B208" i="12" s="1"/>
  <c r="B209" i="12" s="1"/>
  <c r="B210" i="12" s="1"/>
  <c r="B211" i="12" s="1"/>
  <c r="B212" i="12" s="1"/>
  <c r="B213" i="12" s="1"/>
  <c r="B214" i="12" s="1"/>
  <c r="B215" i="12" s="1"/>
  <c r="B216" i="12" s="1"/>
  <c r="B217" i="12" s="1"/>
  <c r="B218" i="12" s="1"/>
  <c r="B219" i="12" s="1"/>
  <c r="B220" i="12" s="1"/>
  <c r="B221" i="12" s="1"/>
  <c r="B222" i="12" s="1"/>
  <c r="B223" i="12" s="1"/>
  <c r="B224" i="12" s="1"/>
  <c r="B225" i="12" s="1"/>
  <c r="B226" i="12" s="1"/>
  <c r="B227" i="12" s="1"/>
  <c r="B228" i="12" s="1"/>
  <c r="B229" i="12" s="1"/>
  <c r="B230" i="12" s="1"/>
  <c r="B231" i="12" s="1"/>
  <c r="B232" i="12" s="1"/>
  <c r="B233" i="12" s="1"/>
  <c r="B234" i="12" s="1"/>
  <c r="B235" i="12" s="1"/>
  <c r="B236" i="12" s="1"/>
  <c r="B237" i="12" s="1"/>
  <c r="B238" i="12" s="1"/>
  <c r="B239" i="12" s="1"/>
  <c r="B240" i="12" s="1"/>
  <c r="B241" i="12" s="1"/>
  <c r="B242" i="12" s="1"/>
  <c r="B243" i="12" s="1"/>
  <c r="B244" i="12" s="1"/>
  <c r="B245" i="12" s="1"/>
  <c r="B246" i="12" s="1"/>
  <c r="B247" i="12" s="1"/>
  <c r="B248" i="12" s="1"/>
  <c r="B249" i="12" s="1"/>
  <c r="B250" i="12" s="1"/>
  <c r="B251" i="12" s="1"/>
  <c r="B252" i="12" s="1"/>
  <c r="B253" i="12" s="1"/>
  <c r="B254" i="12" s="1"/>
  <c r="B255" i="12" s="1"/>
  <c r="B256" i="12" s="1"/>
  <c r="B257" i="12" s="1"/>
  <c r="B258" i="12" s="1"/>
  <c r="B259" i="12" s="1"/>
  <c r="B260" i="12" s="1"/>
  <c r="B261" i="12" s="1"/>
  <c r="B262" i="12" s="1"/>
  <c r="B263" i="12" s="1"/>
  <c r="B264" i="12" s="1"/>
  <c r="B265" i="12" s="1"/>
  <c r="B266" i="12" s="1"/>
  <c r="B267" i="12" s="1"/>
  <c r="B268" i="12" s="1"/>
  <c r="B269" i="12" s="1"/>
  <c r="B270" i="12" s="1"/>
  <c r="B271" i="12" s="1"/>
  <c r="B272" i="12" s="1"/>
  <c r="B273" i="12" s="1"/>
  <c r="B274" i="12" s="1"/>
  <c r="B275" i="12" s="1"/>
  <c r="B276" i="12" s="1"/>
  <c r="B277" i="12" s="1"/>
  <c r="B278" i="12" s="1"/>
  <c r="B279" i="12" s="1"/>
  <c r="B280" i="12" s="1"/>
  <c r="B281" i="12" s="1"/>
  <c r="B282" i="12" s="1"/>
  <c r="B283" i="12" s="1"/>
  <c r="B284" i="12" s="1"/>
  <c r="B285" i="12" s="1"/>
  <c r="B286" i="12" s="1"/>
  <c r="B287" i="12" s="1"/>
  <c r="B288" i="12" s="1"/>
  <c r="B289" i="12" s="1"/>
  <c r="B290" i="12" s="1"/>
  <c r="B291" i="12" s="1"/>
  <c r="B292" i="12" s="1"/>
  <c r="B293" i="12" s="1"/>
  <c r="B294" i="12" s="1"/>
  <c r="B295" i="12" s="1"/>
  <c r="B296" i="12" s="1"/>
  <c r="B297" i="12" s="1"/>
  <c r="B298" i="12" s="1"/>
  <c r="B299" i="12" s="1"/>
  <c r="B300" i="12" s="1"/>
  <c r="B301" i="12" s="1"/>
  <c r="B302" i="12" s="1"/>
  <c r="B303" i="12" s="1"/>
  <c r="A207" i="12"/>
  <c r="A208" i="12" s="1"/>
  <c r="A209" i="12" s="1"/>
  <c r="A210" i="12" s="1"/>
  <c r="A211" i="12" s="1"/>
  <c r="A212" i="12" s="1"/>
  <c r="A213" i="12" s="1"/>
  <c r="A214" i="12" s="1"/>
  <c r="A215" i="12" s="1"/>
  <c r="A216" i="12" s="1"/>
  <c r="A217" i="12" s="1"/>
  <c r="A218" i="12" s="1"/>
  <c r="A219" i="12" s="1"/>
  <c r="A220" i="12" s="1"/>
  <c r="A221" i="12" s="1"/>
  <c r="A222" i="12" s="1"/>
  <c r="A223" i="12" s="1"/>
  <c r="A224" i="12" s="1"/>
  <c r="A225" i="12" s="1"/>
  <c r="A226" i="12" s="1"/>
  <c r="A227" i="12" s="1"/>
  <c r="A228" i="12" s="1"/>
  <c r="A229" i="12" s="1"/>
  <c r="A230" i="12" s="1"/>
  <c r="A231" i="12" s="1"/>
  <c r="A232" i="12" s="1"/>
  <c r="A233" i="12" s="1"/>
  <c r="A234" i="12" s="1"/>
  <c r="A235" i="12" s="1"/>
  <c r="A236" i="12" s="1"/>
  <c r="A237" i="12" s="1"/>
  <c r="A238" i="12" s="1"/>
  <c r="A239" i="12" s="1"/>
  <c r="A240" i="12" s="1"/>
  <c r="A241" i="12" s="1"/>
  <c r="A242" i="12" s="1"/>
  <c r="A243" i="12" s="1"/>
  <c r="A244" i="12" s="1"/>
  <c r="A245" i="12" s="1"/>
  <c r="A246" i="12" s="1"/>
  <c r="A247" i="12" s="1"/>
  <c r="A248" i="12" s="1"/>
  <c r="A249" i="12" s="1"/>
  <c r="A250" i="12" s="1"/>
  <c r="A251" i="12" s="1"/>
  <c r="A252" i="12" s="1"/>
  <c r="A253" i="12" s="1"/>
  <c r="A254" i="12" s="1"/>
  <c r="A255" i="12" s="1"/>
  <c r="A256" i="12" s="1"/>
  <c r="A257" i="12" s="1"/>
  <c r="A258" i="12" s="1"/>
  <c r="A259" i="12" s="1"/>
  <c r="A260" i="12" s="1"/>
  <c r="A261" i="12" s="1"/>
  <c r="A262" i="12" s="1"/>
  <c r="A263" i="12" s="1"/>
  <c r="A264" i="12" s="1"/>
  <c r="A265" i="12" s="1"/>
  <c r="A266" i="12" s="1"/>
  <c r="A267" i="12" s="1"/>
  <c r="A268" i="12" s="1"/>
  <c r="A269" i="12" s="1"/>
  <c r="A270" i="12" s="1"/>
  <c r="A271" i="12" s="1"/>
  <c r="A272" i="12" s="1"/>
  <c r="A273" i="12" s="1"/>
  <c r="A274" i="12" s="1"/>
  <c r="A275" i="12" s="1"/>
  <c r="A276" i="12" s="1"/>
  <c r="A277" i="12" s="1"/>
  <c r="A278" i="12" s="1"/>
  <c r="A279" i="12" s="1"/>
  <c r="A280" i="12" s="1"/>
  <c r="A281" i="12" s="1"/>
  <c r="A282" i="12" s="1"/>
  <c r="A283" i="12" s="1"/>
  <c r="A284" i="12" s="1"/>
  <c r="A285" i="12" s="1"/>
  <c r="A286" i="12" s="1"/>
  <c r="A287" i="12" s="1"/>
  <c r="A288" i="12" s="1"/>
  <c r="A289" i="12" s="1"/>
  <c r="A290" i="12" s="1"/>
  <c r="A291" i="12" s="1"/>
  <c r="A292" i="12" s="1"/>
  <c r="A293" i="12" s="1"/>
  <c r="A294" i="12" s="1"/>
  <c r="A295" i="12" s="1"/>
  <c r="A296" i="12" s="1"/>
  <c r="A297" i="12" s="1"/>
  <c r="A298" i="12" s="1"/>
  <c r="A299" i="12" s="1"/>
  <c r="A300" i="12" s="1"/>
  <c r="A301" i="12" s="1"/>
  <c r="A302" i="12" s="1"/>
  <c r="A303" i="12" s="1"/>
  <c r="H102" i="12"/>
  <c r="I102" i="12"/>
  <c r="J102" i="12"/>
  <c r="K102" i="12"/>
  <c r="L102" i="12"/>
  <c r="M102" i="12"/>
  <c r="G102" i="12"/>
  <c r="D106" i="12"/>
  <c r="D107" i="12" s="1"/>
  <c r="D108" i="12" s="1"/>
  <c r="D109" i="12" s="1"/>
  <c r="D110" i="12" s="1"/>
  <c r="D111" i="12" s="1"/>
  <c r="D112" i="12" s="1"/>
  <c r="D113" i="12" s="1"/>
  <c r="D114" i="12" s="1"/>
  <c r="D115" i="12" s="1"/>
  <c r="D116" i="12" s="1"/>
  <c r="D117" i="12" s="1"/>
  <c r="D118" i="12" s="1"/>
  <c r="D119" i="12" s="1"/>
  <c r="D120" i="12" s="1"/>
  <c r="D121" i="12" s="1"/>
  <c r="D122" i="12" s="1"/>
  <c r="D123" i="12" s="1"/>
  <c r="D124" i="12" s="1"/>
  <c r="D125" i="12" s="1"/>
  <c r="D126" i="12" s="1"/>
  <c r="D127" i="12" s="1"/>
  <c r="D128" i="12" s="1"/>
  <c r="D129" i="12" s="1"/>
  <c r="D130" i="12" s="1"/>
  <c r="D131" i="12" s="1"/>
  <c r="D132" i="12" s="1"/>
  <c r="D133" i="12" s="1"/>
  <c r="D134" i="12" s="1"/>
  <c r="D135" i="12" s="1"/>
  <c r="D136" i="12" s="1"/>
  <c r="D137" i="12" s="1"/>
  <c r="D138" i="12" s="1"/>
  <c r="D139" i="12" s="1"/>
  <c r="D140" i="12" s="1"/>
  <c r="D141" i="12" s="1"/>
  <c r="D142" i="12" s="1"/>
  <c r="D143" i="12" s="1"/>
  <c r="D144" i="12" s="1"/>
  <c r="D145" i="12" s="1"/>
  <c r="D146" i="12" s="1"/>
  <c r="D147" i="12" s="1"/>
  <c r="D148" i="12" s="1"/>
  <c r="D149" i="12" s="1"/>
  <c r="D150" i="12" s="1"/>
  <c r="D151" i="12" s="1"/>
  <c r="D152" i="12" s="1"/>
  <c r="D153" i="12" s="1"/>
  <c r="D154" i="12" s="1"/>
  <c r="D155" i="12" s="1"/>
  <c r="D156" i="12" s="1"/>
  <c r="D157" i="12" s="1"/>
  <c r="D158" i="12" s="1"/>
  <c r="D159" i="12" s="1"/>
  <c r="D160" i="12" s="1"/>
  <c r="D161" i="12" s="1"/>
  <c r="D162" i="12" s="1"/>
  <c r="D163" i="12" s="1"/>
  <c r="D164" i="12" s="1"/>
  <c r="D165" i="12" s="1"/>
  <c r="D166" i="12" s="1"/>
  <c r="D167" i="12" s="1"/>
  <c r="D168" i="12" s="1"/>
  <c r="D169" i="12" s="1"/>
  <c r="D170" i="12" s="1"/>
  <c r="D171" i="12" s="1"/>
  <c r="D172" i="12" s="1"/>
  <c r="D173" i="12" s="1"/>
  <c r="D174" i="12" s="1"/>
  <c r="D175" i="12" s="1"/>
  <c r="D176" i="12" s="1"/>
  <c r="D177" i="12" s="1"/>
  <c r="D178" i="12" s="1"/>
  <c r="D179" i="12" s="1"/>
  <c r="D180" i="12" s="1"/>
  <c r="D181" i="12" s="1"/>
  <c r="D182" i="12" s="1"/>
  <c r="D183" i="12" s="1"/>
  <c r="D184" i="12" s="1"/>
  <c r="D185" i="12" s="1"/>
  <c r="D186" i="12" s="1"/>
  <c r="D187" i="12" s="1"/>
  <c r="D188" i="12" s="1"/>
  <c r="D189" i="12" s="1"/>
  <c r="D190" i="12" s="1"/>
  <c r="D191" i="12" s="1"/>
  <c r="D192" i="12" s="1"/>
  <c r="D193" i="12" s="1"/>
  <c r="D194" i="12" s="1"/>
  <c r="D195" i="12" s="1"/>
  <c r="D196" i="12" s="1"/>
  <c r="D197" i="12" s="1"/>
  <c r="D198" i="12" s="1"/>
  <c r="D199" i="12" s="1"/>
  <c r="D200" i="12" s="1"/>
  <c r="D201" i="12" s="1"/>
  <c r="D202" i="12" s="1"/>
  <c r="C106" i="12"/>
  <c r="C107" i="12" s="1"/>
  <c r="C108" i="12" s="1"/>
  <c r="C109" i="12" s="1"/>
  <c r="C110" i="12" s="1"/>
  <c r="C111" i="12" s="1"/>
  <c r="C112" i="12" s="1"/>
  <c r="C113" i="12" s="1"/>
  <c r="C114" i="12" s="1"/>
  <c r="C115" i="12" s="1"/>
  <c r="C116" i="12" s="1"/>
  <c r="C117" i="12" s="1"/>
  <c r="C118" i="12" s="1"/>
  <c r="C119" i="12" s="1"/>
  <c r="C120" i="12" s="1"/>
  <c r="C121" i="12" s="1"/>
  <c r="C122" i="12" s="1"/>
  <c r="C123" i="12" s="1"/>
  <c r="C124" i="12" s="1"/>
  <c r="C125" i="12" s="1"/>
  <c r="C126" i="12" s="1"/>
  <c r="C127" i="12" s="1"/>
  <c r="C128" i="12" s="1"/>
  <c r="C129" i="12" s="1"/>
  <c r="C130" i="12" s="1"/>
  <c r="C131" i="12" s="1"/>
  <c r="C132" i="12" s="1"/>
  <c r="C133" i="12" s="1"/>
  <c r="C134" i="12" s="1"/>
  <c r="C135" i="12" s="1"/>
  <c r="C136" i="12" s="1"/>
  <c r="C137" i="12" s="1"/>
  <c r="C138" i="12" s="1"/>
  <c r="C139" i="12" s="1"/>
  <c r="C140" i="12" s="1"/>
  <c r="C141" i="12" s="1"/>
  <c r="C142" i="12" s="1"/>
  <c r="C143" i="12" s="1"/>
  <c r="C144" i="12" s="1"/>
  <c r="C145" i="12" s="1"/>
  <c r="C146" i="12" s="1"/>
  <c r="C147" i="12" s="1"/>
  <c r="C148" i="12" s="1"/>
  <c r="C149" i="12" s="1"/>
  <c r="C150" i="12" s="1"/>
  <c r="C151" i="12" s="1"/>
  <c r="C152" i="12" s="1"/>
  <c r="C153" i="12" s="1"/>
  <c r="C154" i="12" s="1"/>
  <c r="C155" i="12" s="1"/>
  <c r="C156" i="12" s="1"/>
  <c r="C157" i="12" s="1"/>
  <c r="C158" i="12" s="1"/>
  <c r="C159" i="12" s="1"/>
  <c r="C160" i="12" s="1"/>
  <c r="C161" i="12" s="1"/>
  <c r="C162" i="12" s="1"/>
  <c r="C163" i="12" s="1"/>
  <c r="C164" i="12" s="1"/>
  <c r="C165" i="12" s="1"/>
  <c r="C166" i="12" s="1"/>
  <c r="C167" i="12" s="1"/>
  <c r="C168" i="12" s="1"/>
  <c r="C169" i="12" s="1"/>
  <c r="C170" i="12" s="1"/>
  <c r="C171" i="12" s="1"/>
  <c r="C172" i="12" s="1"/>
  <c r="C173" i="12" s="1"/>
  <c r="C174" i="12" s="1"/>
  <c r="C175" i="12" s="1"/>
  <c r="C176" i="12" s="1"/>
  <c r="C177" i="12" s="1"/>
  <c r="C178" i="12" s="1"/>
  <c r="C179" i="12" s="1"/>
  <c r="C180" i="12" s="1"/>
  <c r="C181" i="12" s="1"/>
  <c r="C182" i="12" s="1"/>
  <c r="C183" i="12" s="1"/>
  <c r="C184" i="12" s="1"/>
  <c r="C185" i="12" s="1"/>
  <c r="C186" i="12" s="1"/>
  <c r="C187" i="12" s="1"/>
  <c r="C188" i="12" s="1"/>
  <c r="C189" i="12" s="1"/>
  <c r="C190" i="12" s="1"/>
  <c r="C191" i="12" s="1"/>
  <c r="C192" i="12" s="1"/>
  <c r="C193" i="12" s="1"/>
  <c r="C194" i="12" s="1"/>
  <c r="C195" i="12" s="1"/>
  <c r="C196" i="12" s="1"/>
  <c r="C197" i="12" s="1"/>
  <c r="C198" i="12" s="1"/>
  <c r="C199" i="12" s="1"/>
  <c r="C200" i="12" s="1"/>
  <c r="C201" i="12" s="1"/>
  <c r="C202" i="12" s="1"/>
  <c r="B106" i="12"/>
  <c r="B107" i="12" s="1"/>
  <c r="B108" i="12" s="1"/>
  <c r="B109" i="12" s="1"/>
  <c r="B110" i="12" s="1"/>
  <c r="B111" i="12" s="1"/>
  <c r="B112" i="12" s="1"/>
  <c r="B113" i="12" s="1"/>
  <c r="B114" i="12" s="1"/>
  <c r="B115" i="12" s="1"/>
  <c r="B116" i="12" s="1"/>
  <c r="B117" i="12" s="1"/>
  <c r="B118" i="12" s="1"/>
  <c r="B119" i="12" s="1"/>
  <c r="B120" i="12" s="1"/>
  <c r="B121" i="12" s="1"/>
  <c r="B122" i="12" s="1"/>
  <c r="B123" i="12" s="1"/>
  <c r="B124" i="12" s="1"/>
  <c r="B125" i="12" s="1"/>
  <c r="B126" i="12" s="1"/>
  <c r="B127" i="12" s="1"/>
  <c r="B128" i="12" s="1"/>
  <c r="B129" i="12" s="1"/>
  <c r="B130" i="12" s="1"/>
  <c r="B131" i="12" s="1"/>
  <c r="B132" i="12" s="1"/>
  <c r="B133" i="12" s="1"/>
  <c r="B134" i="12" s="1"/>
  <c r="B135" i="12" s="1"/>
  <c r="B136" i="12" s="1"/>
  <c r="B137" i="12" s="1"/>
  <c r="B138" i="12" s="1"/>
  <c r="B139" i="12" s="1"/>
  <c r="B140" i="12" s="1"/>
  <c r="B141" i="12" s="1"/>
  <c r="B142" i="12" s="1"/>
  <c r="B143" i="12" s="1"/>
  <c r="B144" i="12" s="1"/>
  <c r="B145" i="12" s="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A106" i="12"/>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70" i="12"/>
  <c r="M71" i="12"/>
  <c r="M72" i="12"/>
  <c r="M73" i="12"/>
  <c r="M74" i="12"/>
  <c r="M75" i="12"/>
  <c r="M76" i="12"/>
  <c r="M77" i="12"/>
  <c r="M78" i="12"/>
  <c r="M79" i="12"/>
  <c r="M80" i="12"/>
  <c r="M81" i="12"/>
  <c r="M82" i="12"/>
  <c r="M83" i="12"/>
  <c r="M84" i="12"/>
  <c r="M85" i="12"/>
  <c r="M86" i="12"/>
  <c r="M87" i="12"/>
  <c r="M88" i="12"/>
  <c r="M89" i="12"/>
  <c r="M90" i="12"/>
  <c r="M91" i="12"/>
  <c r="M92" i="12"/>
  <c r="M93" i="12"/>
  <c r="M94" i="12"/>
  <c r="M95" i="12"/>
  <c r="M96" i="12"/>
  <c r="M97" i="12"/>
  <c r="M98" i="12"/>
  <c r="M99" i="12"/>
  <c r="M100" i="12"/>
  <c r="M101" i="12"/>
  <c r="M4" i="12"/>
  <c r="D5" i="12"/>
  <c r="D6" i="12" s="1"/>
  <c r="D7" i="12" s="1"/>
  <c r="D8" i="12" s="1"/>
  <c r="D9" i="12" s="1"/>
  <c r="D10" i="12" s="1"/>
  <c r="D11" i="12" s="1"/>
  <c r="D12" i="12" s="1"/>
  <c r="D13" i="12" s="1"/>
  <c r="D14" i="12" s="1"/>
  <c r="D15" i="12" s="1"/>
  <c r="D16" i="12" s="1"/>
  <c r="D17" i="12" s="1"/>
  <c r="D18" i="12" s="1"/>
  <c r="D19" i="12" s="1"/>
  <c r="D20" i="12" s="1"/>
  <c r="D21" i="12" s="1"/>
  <c r="D22" i="12" s="1"/>
  <c r="D23" i="12" s="1"/>
  <c r="D24" i="12" s="1"/>
  <c r="D25" i="12" s="1"/>
  <c r="D26" i="12" s="1"/>
  <c r="D27" i="12" s="1"/>
  <c r="D28" i="12" s="1"/>
  <c r="D29" i="12" s="1"/>
  <c r="D30" i="12" s="1"/>
  <c r="D31" i="12" s="1"/>
  <c r="D32" i="12" s="1"/>
  <c r="D33" i="12" s="1"/>
  <c r="D34" i="12" s="1"/>
  <c r="D35" i="12" s="1"/>
  <c r="D36" i="12" s="1"/>
  <c r="D37" i="12" s="1"/>
  <c r="D38" i="12" s="1"/>
  <c r="D39" i="12" s="1"/>
  <c r="D40" i="12" s="1"/>
  <c r="D41" i="12" s="1"/>
  <c r="D42" i="12" s="1"/>
  <c r="D43" i="12" s="1"/>
  <c r="D44" i="12" s="1"/>
  <c r="D45" i="12" s="1"/>
  <c r="D46" i="12" s="1"/>
  <c r="D47" i="12" s="1"/>
  <c r="D48" i="12" s="1"/>
  <c r="D49" i="12" s="1"/>
  <c r="D50" i="12" s="1"/>
  <c r="D51" i="12" s="1"/>
  <c r="D52" i="12" s="1"/>
  <c r="D53" i="12" s="1"/>
  <c r="D54" i="12" s="1"/>
  <c r="D55" i="12" s="1"/>
  <c r="D56" i="12" s="1"/>
  <c r="D57" i="12" s="1"/>
  <c r="D58" i="12" s="1"/>
  <c r="D59" i="12" s="1"/>
  <c r="D60" i="12" s="1"/>
  <c r="D61" i="12" s="1"/>
  <c r="D62" i="12" s="1"/>
  <c r="D63" i="12" s="1"/>
  <c r="D64" i="12" s="1"/>
  <c r="D65" i="12" s="1"/>
  <c r="D66" i="12" s="1"/>
  <c r="D67" i="12" s="1"/>
  <c r="D68" i="12" s="1"/>
  <c r="D69" i="12" s="1"/>
  <c r="D70" i="12" s="1"/>
  <c r="D71" i="12" s="1"/>
  <c r="D72" i="12" s="1"/>
  <c r="D73" i="12" s="1"/>
  <c r="D74" i="12" s="1"/>
  <c r="D75" i="12" s="1"/>
  <c r="D76" i="12" s="1"/>
  <c r="D77" i="12" s="1"/>
  <c r="D78" i="12" s="1"/>
  <c r="D79" i="12" s="1"/>
  <c r="D80" i="12" s="1"/>
  <c r="D81" i="12" s="1"/>
  <c r="D82" i="12" s="1"/>
  <c r="D83" i="12" s="1"/>
  <c r="D84" i="12" s="1"/>
  <c r="D85" i="12" s="1"/>
  <c r="D86" i="12" s="1"/>
  <c r="D87" i="12" s="1"/>
  <c r="D88" i="12" s="1"/>
  <c r="D89" i="12" s="1"/>
  <c r="D90" i="12" s="1"/>
  <c r="D91" i="12" s="1"/>
  <c r="D92" i="12" s="1"/>
  <c r="D93" i="12" s="1"/>
  <c r="D94" i="12" s="1"/>
  <c r="D95" i="12" s="1"/>
  <c r="D96" i="12" s="1"/>
  <c r="D97" i="12" s="1"/>
  <c r="D98" i="12" s="1"/>
  <c r="D99" i="12" s="1"/>
  <c r="D100" i="12" s="1"/>
  <c r="D101" i="12" s="1"/>
  <c r="C5" i="12"/>
  <c r="C6" i="12" s="1"/>
  <c r="C7" i="12" s="1"/>
  <c r="C8" i="12" s="1"/>
  <c r="C9" i="12" s="1"/>
  <c r="C10" i="12" s="1"/>
  <c r="C11" i="12" s="1"/>
  <c r="C12" i="12" s="1"/>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C40" i="12" s="1"/>
  <c r="C41" i="12" s="1"/>
  <c r="C42" i="12" s="1"/>
  <c r="C43" i="12" s="1"/>
  <c r="C44" i="12" s="1"/>
  <c r="C45" i="12" s="1"/>
  <c r="C46" i="12" s="1"/>
  <c r="C47" i="12" s="1"/>
  <c r="C48" i="12" s="1"/>
  <c r="C49" i="12" s="1"/>
  <c r="C50" i="12" s="1"/>
  <c r="C51" i="12" s="1"/>
  <c r="C52" i="12" s="1"/>
  <c r="C53" i="12" s="1"/>
  <c r="C54" i="12" s="1"/>
  <c r="C55" i="12" s="1"/>
  <c r="C56" i="12" s="1"/>
  <c r="C57" i="12" s="1"/>
  <c r="C58" i="12" s="1"/>
  <c r="C59" i="12" s="1"/>
  <c r="C60" i="12" s="1"/>
  <c r="C61" i="12" s="1"/>
  <c r="C62" i="12" s="1"/>
  <c r="C63" i="12" s="1"/>
  <c r="C64" i="12" s="1"/>
  <c r="C65" i="12" s="1"/>
  <c r="C66" i="12" s="1"/>
  <c r="C67" i="12" s="1"/>
  <c r="C68" i="12" s="1"/>
  <c r="C69" i="12" s="1"/>
  <c r="C70" i="12" s="1"/>
  <c r="C71" i="12" s="1"/>
  <c r="C72" i="12" s="1"/>
  <c r="C73" i="12" s="1"/>
  <c r="C74" i="12" s="1"/>
  <c r="C75" i="12" s="1"/>
  <c r="C76" i="12" s="1"/>
  <c r="C77" i="12" s="1"/>
  <c r="C78" i="12" s="1"/>
  <c r="C79" i="12" s="1"/>
  <c r="C80" i="12" s="1"/>
  <c r="C81" i="12" s="1"/>
  <c r="C82" i="12" s="1"/>
  <c r="C83" i="12" s="1"/>
  <c r="C84" i="12" s="1"/>
  <c r="C85" i="12" s="1"/>
  <c r="C86" i="12" s="1"/>
  <c r="C87" i="12" s="1"/>
  <c r="C88" i="12" s="1"/>
  <c r="C89" i="12" s="1"/>
  <c r="C90" i="12" s="1"/>
  <c r="C91" i="12" s="1"/>
  <c r="C92" i="12" s="1"/>
  <c r="C93" i="12" s="1"/>
  <c r="C94" i="12" s="1"/>
  <c r="C95" i="12" s="1"/>
  <c r="C96" i="12" s="1"/>
  <c r="C97" i="12" s="1"/>
  <c r="C98" i="12" s="1"/>
  <c r="C99" i="12" s="1"/>
  <c r="C100" i="12" s="1"/>
  <c r="C101" i="12" s="1"/>
  <c r="B5" i="12"/>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B54" i="12" s="1"/>
  <c r="B55" i="12" s="1"/>
  <c r="B56" i="12" s="1"/>
  <c r="B57" i="12" s="1"/>
  <c r="B58" i="12" s="1"/>
  <c r="B59" i="12" s="1"/>
  <c r="B60" i="12" s="1"/>
  <c r="B61" i="12" s="1"/>
  <c r="B62" i="12" s="1"/>
  <c r="B63" i="12" s="1"/>
  <c r="B64" i="12" s="1"/>
  <c r="B65" i="12" s="1"/>
  <c r="B66" i="12" s="1"/>
  <c r="B67" i="12" s="1"/>
  <c r="B68" i="12" s="1"/>
  <c r="B69" i="12" s="1"/>
  <c r="B70" i="12" s="1"/>
  <c r="B71" i="12" s="1"/>
  <c r="B72" i="12" s="1"/>
  <c r="B73" i="12" s="1"/>
  <c r="B74" i="12" s="1"/>
  <c r="B75" i="12" s="1"/>
  <c r="B76" i="12" s="1"/>
  <c r="B77" i="12" s="1"/>
  <c r="B78" i="12" s="1"/>
  <c r="B79" i="12" s="1"/>
  <c r="B80" i="12" s="1"/>
  <c r="B81" i="12" s="1"/>
  <c r="B82" i="12" s="1"/>
  <c r="B83" i="12" s="1"/>
  <c r="B84" i="12" s="1"/>
  <c r="B85" i="12" s="1"/>
  <c r="B86" i="12" s="1"/>
  <c r="B87" i="12" s="1"/>
  <c r="B88" i="12" s="1"/>
  <c r="B89" i="12" s="1"/>
  <c r="B90" i="12" s="1"/>
  <c r="B91" i="12" s="1"/>
  <c r="B92" i="12" s="1"/>
  <c r="B93" i="12" s="1"/>
  <c r="B94" i="12" s="1"/>
  <c r="B95" i="12" s="1"/>
  <c r="B96" i="12" s="1"/>
  <c r="B97" i="12" s="1"/>
  <c r="B98" i="12" s="1"/>
  <c r="B99" i="12" s="1"/>
  <c r="B100" i="12" s="1"/>
  <c r="B101" i="12" s="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F61" i="15"/>
  <c r="F60" i="15"/>
  <c r="F59" i="15"/>
  <c r="F58" i="15"/>
  <c r="E50" i="15"/>
  <c r="F50" i="15" s="1"/>
  <c r="D50" i="15"/>
  <c r="E19" i="6"/>
  <c r="E20" i="6"/>
  <c r="E17" i="6"/>
  <c r="E16" i="6"/>
  <c r="H406" i="10"/>
  <c r="E8" i="6"/>
  <c r="E7" i="6"/>
  <c r="A5" i="10"/>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H5" i="10"/>
  <c r="H6" i="10"/>
  <c r="H7" i="10"/>
  <c r="H8" i="10"/>
  <c r="H9" i="10"/>
  <c r="H10" i="10"/>
  <c r="H11" i="10"/>
  <c r="H12" i="10"/>
  <c r="H13" i="10"/>
  <c r="H14" i="10"/>
  <c r="H15"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4" i="10"/>
  <c r="C26" i="16"/>
  <c r="D26" i="16"/>
  <c r="E26" i="16"/>
  <c r="C27" i="16"/>
  <c r="D27" i="16"/>
  <c r="E27" i="16"/>
  <c r="D28" i="16"/>
  <c r="E28" i="16"/>
  <c r="B27" i="16"/>
  <c r="B26" i="16"/>
  <c r="E15" i="16"/>
  <c r="E14" i="16"/>
  <c r="E13" i="16"/>
  <c r="D15" i="16"/>
  <c r="D14" i="16"/>
  <c r="D13" i="16"/>
  <c r="C14" i="16"/>
  <c r="C13" i="16"/>
  <c r="B14" i="16"/>
  <c r="B13" i="16"/>
  <c r="E21" i="16"/>
  <c r="E24" i="16" s="1"/>
  <c r="E20" i="16"/>
  <c r="E23" i="16" s="1"/>
  <c r="K407" i="5"/>
  <c r="L407" i="5"/>
  <c r="E8" i="16"/>
  <c r="B5" i="5"/>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K5" i="5"/>
  <c r="L5" i="5"/>
  <c r="K6" i="5"/>
  <c r="L6" i="5"/>
  <c r="K7" i="5"/>
  <c r="L7" i="5"/>
  <c r="K8" i="5"/>
  <c r="L8" i="5"/>
  <c r="K9" i="5"/>
  <c r="E7" i="16" s="1"/>
  <c r="L9" i="5"/>
  <c r="K10" i="5"/>
  <c r="L10" i="5"/>
  <c r="K11" i="5"/>
  <c r="L11" i="5"/>
  <c r="K12" i="5"/>
  <c r="L12" i="5"/>
  <c r="K13" i="5"/>
  <c r="L13" i="5"/>
  <c r="K14" i="5"/>
  <c r="L14" i="5"/>
  <c r="K15" i="5"/>
  <c r="L15" i="5"/>
  <c r="K17" i="5"/>
  <c r="L17" i="5"/>
  <c r="K18" i="5"/>
  <c r="L18" i="5"/>
  <c r="K19" i="5"/>
  <c r="L19" i="5"/>
  <c r="K20" i="5"/>
  <c r="L20" i="5"/>
  <c r="K21" i="5"/>
  <c r="L21" i="5"/>
  <c r="K22" i="5"/>
  <c r="L22" i="5"/>
  <c r="K23" i="5"/>
  <c r="L23" i="5"/>
  <c r="K24" i="5"/>
  <c r="L24" i="5"/>
  <c r="K25" i="5"/>
  <c r="L25" i="5"/>
  <c r="K26" i="5"/>
  <c r="L26" i="5"/>
  <c r="K27" i="5"/>
  <c r="L27" i="5"/>
  <c r="K28" i="5"/>
  <c r="L28" i="5"/>
  <c r="K29" i="5"/>
  <c r="L29" i="5"/>
  <c r="K30" i="5"/>
  <c r="L30" i="5"/>
  <c r="K31" i="5"/>
  <c r="L31" i="5"/>
  <c r="K32" i="5"/>
  <c r="L32" i="5"/>
  <c r="K33" i="5"/>
  <c r="L33" i="5"/>
  <c r="K34" i="5"/>
  <c r="L34" i="5"/>
  <c r="K35" i="5"/>
  <c r="L35" i="5"/>
  <c r="K36" i="5"/>
  <c r="L36" i="5"/>
  <c r="K37" i="5"/>
  <c r="L37" i="5"/>
  <c r="K38" i="5"/>
  <c r="L38" i="5"/>
  <c r="K39" i="5"/>
  <c r="L39" i="5"/>
  <c r="K40" i="5"/>
  <c r="L40" i="5"/>
  <c r="K41" i="5"/>
  <c r="L41" i="5"/>
  <c r="K42" i="5"/>
  <c r="L42" i="5"/>
  <c r="K43" i="5"/>
  <c r="L43" i="5"/>
  <c r="K44" i="5"/>
  <c r="L44" i="5"/>
  <c r="K45" i="5"/>
  <c r="L45" i="5"/>
  <c r="K46" i="5"/>
  <c r="L46" i="5"/>
  <c r="K47" i="5"/>
  <c r="L47" i="5"/>
  <c r="K48" i="5"/>
  <c r="L48" i="5"/>
  <c r="K49" i="5"/>
  <c r="L49" i="5"/>
  <c r="K50" i="5"/>
  <c r="L50" i="5"/>
  <c r="K51" i="5"/>
  <c r="L51" i="5"/>
  <c r="K52" i="5"/>
  <c r="L52" i="5"/>
  <c r="K53" i="5"/>
  <c r="L53" i="5"/>
  <c r="K54" i="5"/>
  <c r="L54" i="5"/>
  <c r="K55" i="5"/>
  <c r="L55" i="5"/>
  <c r="K56" i="5"/>
  <c r="L56" i="5"/>
  <c r="K57" i="5"/>
  <c r="L57" i="5"/>
  <c r="K58" i="5"/>
  <c r="L58" i="5"/>
  <c r="K59" i="5"/>
  <c r="L59" i="5"/>
  <c r="K60" i="5"/>
  <c r="L60" i="5"/>
  <c r="K61" i="5"/>
  <c r="L61" i="5"/>
  <c r="K62" i="5"/>
  <c r="L62" i="5"/>
  <c r="K63" i="5"/>
  <c r="L63" i="5"/>
  <c r="K64" i="5"/>
  <c r="L64" i="5"/>
  <c r="K65" i="5"/>
  <c r="L65" i="5"/>
  <c r="K66" i="5"/>
  <c r="L66" i="5"/>
  <c r="K67" i="5"/>
  <c r="L67" i="5"/>
  <c r="K68" i="5"/>
  <c r="L68" i="5"/>
  <c r="K69" i="5"/>
  <c r="L69" i="5"/>
  <c r="K70" i="5"/>
  <c r="L70" i="5"/>
  <c r="K71" i="5"/>
  <c r="L71" i="5"/>
  <c r="K72" i="5"/>
  <c r="L72" i="5"/>
  <c r="K73" i="5"/>
  <c r="L73" i="5"/>
  <c r="K74" i="5"/>
  <c r="L74" i="5"/>
  <c r="K75" i="5"/>
  <c r="L75" i="5"/>
  <c r="K76" i="5"/>
  <c r="L76" i="5"/>
  <c r="K77" i="5"/>
  <c r="L77" i="5"/>
  <c r="K78" i="5"/>
  <c r="L78" i="5"/>
  <c r="K79" i="5"/>
  <c r="L79" i="5"/>
  <c r="K80" i="5"/>
  <c r="L80" i="5"/>
  <c r="K81" i="5"/>
  <c r="L81" i="5"/>
  <c r="K82" i="5"/>
  <c r="L82" i="5"/>
  <c r="K83" i="5"/>
  <c r="L83" i="5"/>
  <c r="K84" i="5"/>
  <c r="L84" i="5"/>
  <c r="K85" i="5"/>
  <c r="L85" i="5"/>
  <c r="K86" i="5"/>
  <c r="L86" i="5"/>
  <c r="K87" i="5"/>
  <c r="L87" i="5"/>
  <c r="K88" i="5"/>
  <c r="L88" i="5"/>
  <c r="K89" i="5"/>
  <c r="L89" i="5"/>
  <c r="K90" i="5"/>
  <c r="L90" i="5"/>
  <c r="K91" i="5"/>
  <c r="L91" i="5"/>
  <c r="K92" i="5"/>
  <c r="L92" i="5"/>
  <c r="K93" i="5"/>
  <c r="L93" i="5"/>
  <c r="K94" i="5"/>
  <c r="L94" i="5"/>
  <c r="K95" i="5"/>
  <c r="L95" i="5"/>
  <c r="K96" i="5"/>
  <c r="L96" i="5"/>
  <c r="K97" i="5"/>
  <c r="L97" i="5"/>
  <c r="K98" i="5"/>
  <c r="L98" i="5"/>
  <c r="K99" i="5"/>
  <c r="L99" i="5"/>
  <c r="K100" i="5"/>
  <c r="L100" i="5"/>
  <c r="K101" i="5"/>
  <c r="L101" i="5"/>
  <c r="L4" i="5"/>
  <c r="K4" i="5"/>
  <c r="B28" i="8"/>
  <c r="C28" i="8"/>
  <c r="D28" i="8"/>
  <c r="E28" i="8"/>
  <c r="B29" i="8"/>
  <c r="C29" i="8"/>
  <c r="D29" i="8"/>
  <c r="E29" i="8"/>
  <c r="D30" i="8"/>
  <c r="E30" i="8"/>
  <c r="C27" i="8"/>
  <c r="D27" i="8"/>
  <c r="E27" i="8"/>
  <c r="B27" i="8"/>
  <c r="E21" i="8"/>
  <c r="E15" i="8"/>
  <c r="D15" i="8"/>
  <c r="C15" i="8"/>
  <c r="B15" i="8"/>
  <c r="E16" i="8"/>
  <c r="E14" i="8"/>
  <c r="E13" i="8"/>
  <c r="D16" i="8"/>
  <c r="D14" i="8"/>
  <c r="D13" i="8"/>
  <c r="C14" i="8"/>
  <c r="C13" i="8"/>
  <c r="B14" i="8"/>
  <c r="B13" i="8"/>
  <c r="E8" i="8"/>
  <c r="E7" i="8"/>
  <c r="I408" i="9"/>
  <c r="E22" i="8" s="1"/>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5" i="9"/>
  <c r="A4" i="16"/>
  <c r="K19" i="3"/>
  <c r="J19" i="3"/>
  <c r="J22" i="3" s="1"/>
  <c r="H19" i="3"/>
  <c r="K18" i="3"/>
  <c r="J18" i="3"/>
  <c r="I18" i="3"/>
  <c r="H18" i="3"/>
  <c r="H21" i="3" s="1"/>
  <c r="K17" i="3"/>
  <c r="J17" i="3"/>
  <c r="I17" i="3"/>
  <c r="H17" i="3"/>
  <c r="K9" i="3"/>
  <c r="J9" i="3"/>
  <c r="I9" i="3"/>
  <c r="H9" i="3"/>
  <c r="G9" i="3"/>
  <c r="F9" i="3"/>
  <c r="E9" i="3"/>
  <c r="D9" i="3"/>
  <c r="C9" i="3"/>
  <c r="K8" i="3"/>
  <c r="J8" i="3"/>
  <c r="I8" i="3"/>
  <c r="H8" i="3"/>
  <c r="G8" i="3"/>
  <c r="F8" i="3"/>
  <c r="E8" i="3"/>
  <c r="D8" i="3"/>
  <c r="C8" i="3"/>
  <c r="K7" i="3"/>
  <c r="J7" i="3"/>
  <c r="I7" i="3"/>
  <c r="H7" i="3"/>
  <c r="F80" i="7" s="1"/>
  <c r="G7" i="3"/>
  <c r="E80" i="7" s="1"/>
  <c r="F7" i="3"/>
  <c r="D80" i="7" s="1"/>
  <c r="E7" i="3"/>
  <c r="C80" i="7" s="1"/>
  <c r="D7" i="3"/>
  <c r="B80" i="7" s="1"/>
  <c r="C7" i="3"/>
  <c r="B9" i="3"/>
  <c r="B8" i="3"/>
  <c r="B7" i="3"/>
  <c r="AA104" i="2"/>
  <c r="AB104" i="2"/>
  <c r="AC104" i="2"/>
  <c r="AD104" i="2"/>
  <c r="AE104" i="2"/>
  <c r="AF104" i="2"/>
  <c r="AA2" i="2"/>
  <c r="AB2" i="2" s="1"/>
  <c r="AC2" i="2" s="1"/>
  <c r="AD2" i="2" s="1"/>
  <c r="AE2" i="2" s="1"/>
  <c r="AF2" i="2" s="1"/>
  <c r="U104" i="2"/>
  <c r="V104" i="2"/>
  <c r="W104" i="2"/>
  <c r="U2" i="2"/>
  <c r="V2" i="2" s="1"/>
  <c r="W2" i="2" s="1"/>
  <c r="X2" i="2" s="1"/>
  <c r="Y2" i="2" s="1"/>
  <c r="Z2" i="2" s="1"/>
  <c r="B4" i="1"/>
  <c r="F64" i="7"/>
  <c r="F25" i="7"/>
  <c r="F26" i="7"/>
  <c r="D52" i="15"/>
  <c r="E52" i="15" s="1"/>
  <c r="F52" i="15" s="1"/>
  <c r="D53" i="15"/>
  <c r="E53" i="15" s="1"/>
  <c r="F53" i="15" s="1"/>
  <c r="D54" i="15"/>
  <c r="E54" i="15" s="1"/>
  <c r="F54" i="15" s="1"/>
  <c r="D55" i="15"/>
  <c r="E55" i="15" s="1"/>
  <c r="F55" i="15" s="1"/>
  <c r="D56" i="15"/>
  <c r="E56" i="15" s="1"/>
  <c r="F56" i="15" s="1"/>
  <c r="D51" i="15"/>
  <c r="E51" i="15" s="1"/>
  <c r="F51" i="15" s="1"/>
  <c r="A52" i="15"/>
  <c r="A53" i="15"/>
  <c r="A54" i="15"/>
  <c r="A55" i="15"/>
  <c r="A56" i="15"/>
  <c r="A51" i="15"/>
  <c r="H405" i="12"/>
  <c r="I405" i="12"/>
  <c r="J405" i="12"/>
  <c r="K405" i="12"/>
  <c r="L405" i="12"/>
  <c r="G405" i="12"/>
  <c r="H304" i="12"/>
  <c r="I304" i="12"/>
  <c r="J304" i="12"/>
  <c r="K304" i="12"/>
  <c r="L304" i="12"/>
  <c r="G304" i="12"/>
  <c r="H203" i="12"/>
  <c r="I203" i="12"/>
  <c r="J203" i="12"/>
  <c r="K203" i="12"/>
  <c r="L203" i="12"/>
  <c r="G203" i="12"/>
  <c r="H102" i="13"/>
  <c r="I102" i="13"/>
  <c r="J102" i="13"/>
  <c r="K102" i="13"/>
  <c r="L102" i="13"/>
  <c r="L203" i="13" s="1"/>
  <c r="G102" i="13"/>
  <c r="D308" i="14"/>
  <c r="D309" i="14" s="1"/>
  <c r="D310" i="14" s="1"/>
  <c r="D311" i="14" s="1"/>
  <c r="D312" i="14" s="1"/>
  <c r="D313" i="14" s="1"/>
  <c r="D314" i="14" s="1"/>
  <c r="D315" i="14" s="1"/>
  <c r="D316" i="14" s="1"/>
  <c r="D317" i="14" s="1"/>
  <c r="D318" i="14" s="1"/>
  <c r="D319" i="14" s="1"/>
  <c r="D320" i="14" s="1"/>
  <c r="D321" i="14" s="1"/>
  <c r="D322" i="14" s="1"/>
  <c r="D323" i="14" s="1"/>
  <c r="D324" i="14" s="1"/>
  <c r="D325" i="14" s="1"/>
  <c r="D326" i="14" s="1"/>
  <c r="D327" i="14" s="1"/>
  <c r="D328" i="14" s="1"/>
  <c r="D329" i="14" s="1"/>
  <c r="D330" i="14" s="1"/>
  <c r="D331" i="14" s="1"/>
  <c r="D332" i="14" s="1"/>
  <c r="D333" i="14" s="1"/>
  <c r="D334" i="14" s="1"/>
  <c r="D335" i="14" s="1"/>
  <c r="D336" i="14" s="1"/>
  <c r="D337" i="14" s="1"/>
  <c r="D338" i="14" s="1"/>
  <c r="D339" i="14" s="1"/>
  <c r="D340" i="14" s="1"/>
  <c r="D341" i="14" s="1"/>
  <c r="D342" i="14" s="1"/>
  <c r="D343" i="14" s="1"/>
  <c r="D344" i="14" s="1"/>
  <c r="D345" i="14" s="1"/>
  <c r="D346" i="14" s="1"/>
  <c r="D347" i="14" s="1"/>
  <c r="D348" i="14" s="1"/>
  <c r="D349" i="14" s="1"/>
  <c r="D350" i="14" s="1"/>
  <c r="D351" i="14" s="1"/>
  <c r="D352" i="14" s="1"/>
  <c r="D353" i="14" s="1"/>
  <c r="D354" i="14" s="1"/>
  <c r="D355" i="14" s="1"/>
  <c r="D356" i="14" s="1"/>
  <c r="D357" i="14" s="1"/>
  <c r="D358" i="14" s="1"/>
  <c r="D359" i="14" s="1"/>
  <c r="D360" i="14" s="1"/>
  <c r="D361" i="14" s="1"/>
  <c r="D362" i="14" s="1"/>
  <c r="D363" i="14" s="1"/>
  <c r="D364" i="14" s="1"/>
  <c r="D365" i="14" s="1"/>
  <c r="D366" i="14" s="1"/>
  <c r="D367" i="14" s="1"/>
  <c r="D368" i="14" s="1"/>
  <c r="D369" i="14" s="1"/>
  <c r="D370" i="14" s="1"/>
  <c r="D371" i="14" s="1"/>
  <c r="D372" i="14" s="1"/>
  <c r="D373" i="14" s="1"/>
  <c r="D374" i="14" s="1"/>
  <c r="D375" i="14" s="1"/>
  <c r="D376" i="14" s="1"/>
  <c r="D377" i="14" s="1"/>
  <c r="D378" i="14" s="1"/>
  <c r="D379" i="14" s="1"/>
  <c r="D380" i="14" s="1"/>
  <c r="D381" i="14" s="1"/>
  <c r="D382" i="14" s="1"/>
  <c r="D383" i="14" s="1"/>
  <c r="D384" i="14" s="1"/>
  <c r="D385" i="14" s="1"/>
  <c r="D386" i="14" s="1"/>
  <c r="D387" i="14" s="1"/>
  <c r="D388" i="14" s="1"/>
  <c r="D389" i="14" s="1"/>
  <c r="D390" i="14" s="1"/>
  <c r="D391" i="14" s="1"/>
  <c r="D392" i="14" s="1"/>
  <c r="D393" i="14" s="1"/>
  <c r="D394" i="14" s="1"/>
  <c r="D395" i="14" s="1"/>
  <c r="D396" i="14" s="1"/>
  <c r="D397" i="14" s="1"/>
  <c r="D398" i="14" s="1"/>
  <c r="D399" i="14" s="1"/>
  <c r="D400" i="14" s="1"/>
  <c r="D401" i="14" s="1"/>
  <c r="D402" i="14" s="1"/>
  <c r="D403" i="14" s="1"/>
  <c r="D404" i="14" s="1"/>
  <c r="C308" i="14"/>
  <c r="C309" i="14" s="1"/>
  <c r="C310" i="14" s="1"/>
  <c r="C311" i="14" s="1"/>
  <c r="C312" i="14" s="1"/>
  <c r="C313" i="14" s="1"/>
  <c r="C314" i="14" s="1"/>
  <c r="C315" i="14" s="1"/>
  <c r="C316" i="14" s="1"/>
  <c r="C317" i="14" s="1"/>
  <c r="C318" i="14" s="1"/>
  <c r="C319" i="14" s="1"/>
  <c r="C320" i="14" s="1"/>
  <c r="C321" i="14" s="1"/>
  <c r="C322" i="14" s="1"/>
  <c r="C323" i="14" s="1"/>
  <c r="C324" i="14" s="1"/>
  <c r="C325" i="14" s="1"/>
  <c r="C326" i="14" s="1"/>
  <c r="C327" i="14" s="1"/>
  <c r="C328" i="14" s="1"/>
  <c r="C329" i="14" s="1"/>
  <c r="C330" i="14" s="1"/>
  <c r="C331" i="14" s="1"/>
  <c r="C332" i="14" s="1"/>
  <c r="C333" i="14" s="1"/>
  <c r="C334" i="14" s="1"/>
  <c r="C335" i="14" s="1"/>
  <c r="C336" i="14" s="1"/>
  <c r="C337" i="14" s="1"/>
  <c r="C338" i="14" s="1"/>
  <c r="C339" i="14" s="1"/>
  <c r="C340" i="14" s="1"/>
  <c r="C341" i="14" s="1"/>
  <c r="C342" i="14" s="1"/>
  <c r="C343" i="14" s="1"/>
  <c r="C344" i="14" s="1"/>
  <c r="C345" i="14" s="1"/>
  <c r="C346" i="14" s="1"/>
  <c r="C347" i="14" s="1"/>
  <c r="C348" i="14" s="1"/>
  <c r="C349" i="14" s="1"/>
  <c r="C350" i="14" s="1"/>
  <c r="C351" i="14" s="1"/>
  <c r="C352" i="14" s="1"/>
  <c r="C353" i="14" s="1"/>
  <c r="C354" i="14" s="1"/>
  <c r="C355" i="14" s="1"/>
  <c r="C356" i="14" s="1"/>
  <c r="C357" i="14" s="1"/>
  <c r="C358" i="14" s="1"/>
  <c r="C359" i="14" s="1"/>
  <c r="C360" i="14" s="1"/>
  <c r="C361" i="14" s="1"/>
  <c r="C362" i="14" s="1"/>
  <c r="C363" i="14" s="1"/>
  <c r="C364" i="14" s="1"/>
  <c r="C365" i="14" s="1"/>
  <c r="C366" i="14" s="1"/>
  <c r="C367" i="14" s="1"/>
  <c r="C368" i="14" s="1"/>
  <c r="C369" i="14" s="1"/>
  <c r="C370" i="14" s="1"/>
  <c r="C371" i="14" s="1"/>
  <c r="C372" i="14" s="1"/>
  <c r="C373" i="14" s="1"/>
  <c r="C374" i="14" s="1"/>
  <c r="C375" i="14" s="1"/>
  <c r="C376" i="14" s="1"/>
  <c r="C377" i="14" s="1"/>
  <c r="C378" i="14" s="1"/>
  <c r="C379" i="14" s="1"/>
  <c r="C380" i="14" s="1"/>
  <c r="C381" i="14" s="1"/>
  <c r="C382" i="14" s="1"/>
  <c r="C383" i="14" s="1"/>
  <c r="C384" i="14" s="1"/>
  <c r="C385" i="14" s="1"/>
  <c r="C386" i="14" s="1"/>
  <c r="C387" i="14" s="1"/>
  <c r="C388" i="14" s="1"/>
  <c r="C389" i="14" s="1"/>
  <c r="C390" i="14" s="1"/>
  <c r="C391" i="14" s="1"/>
  <c r="C392" i="14" s="1"/>
  <c r="C393" i="14" s="1"/>
  <c r="C394" i="14" s="1"/>
  <c r="C395" i="14" s="1"/>
  <c r="C396" i="14" s="1"/>
  <c r="C397" i="14" s="1"/>
  <c r="C398" i="14" s="1"/>
  <c r="C399" i="14" s="1"/>
  <c r="C400" i="14" s="1"/>
  <c r="C401" i="14" s="1"/>
  <c r="C402" i="14" s="1"/>
  <c r="C403" i="14" s="1"/>
  <c r="C404" i="14" s="1"/>
  <c r="B308" i="14"/>
  <c r="B309" i="14" s="1"/>
  <c r="B310" i="14" s="1"/>
  <c r="B311" i="14" s="1"/>
  <c r="B312" i="14" s="1"/>
  <c r="B313" i="14" s="1"/>
  <c r="B314" i="14" s="1"/>
  <c r="B315" i="14" s="1"/>
  <c r="B316" i="14" s="1"/>
  <c r="B317" i="14" s="1"/>
  <c r="B318" i="14" s="1"/>
  <c r="B319" i="14" s="1"/>
  <c r="B320" i="14" s="1"/>
  <c r="B321" i="14" s="1"/>
  <c r="B322" i="14" s="1"/>
  <c r="B323" i="14" s="1"/>
  <c r="B324" i="14" s="1"/>
  <c r="B325" i="14" s="1"/>
  <c r="B326" i="14" s="1"/>
  <c r="B327" i="14" s="1"/>
  <c r="B328" i="14" s="1"/>
  <c r="B329" i="14" s="1"/>
  <c r="B330" i="14" s="1"/>
  <c r="B331" i="14" s="1"/>
  <c r="B332" i="14" s="1"/>
  <c r="B333" i="14" s="1"/>
  <c r="B334" i="14" s="1"/>
  <c r="B335" i="14" s="1"/>
  <c r="B336" i="14" s="1"/>
  <c r="B337" i="14" s="1"/>
  <c r="B338" i="14" s="1"/>
  <c r="B339" i="14" s="1"/>
  <c r="B340" i="14" s="1"/>
  <c r="B341" i="14" s="1"/>
  <c r="B342" i="14" s="1"/>
  <c r="B343" i="14" s="1"/>
  <c r="B344" i="14" s="1"/>
  <c r="B345" i="14" s="1"/>
  <c r="B346" i="14" s="1"/>
  <c r="B347" i="14" s="1"/>
  <c r="B348" i="14" s="1"/>
  <c r="B349" i="14" s="1"/>
  <c r="B350" i="14" s="1"/>
  <c r="B351" i="14" s="1"/>
  <c r="B352" i="14" s="1"/>
  <c r="B353" i="14" s="1"/>
  <c r="B354" i="14" s="1"/>
  <c r="B355" i="14" s="1"/>
  <c r="B356" i="14" s="1"/>
  <c r="B357" i="14" s="1"/>
  <c r="B358" i="14" s="1"/>
  <c r="B359" i="14" s="1"/>
  <c r="B360" i="14" s="1"/>
  <c r="B361" i="14" s="1"/>
  <c r="B362" i="14" s="1"/>
  <c r="B363" i="14" s="1"/>
  <c r="B364" i="14" s="1"/>
  <c r="B365" i="14" s="1"/>
  <c r="B366" i="14" s="1"/>
  <c r="B367" i="14" s="1"/>
  <c r="B368" i="14" s="1"/>
  <c r="B369" i="14" s="1"/>
  <c r="B370" i="14" s="1"/>
  <c r="B371" i="14" s="1"/>
  <c r="B372" i="14" s="1"/>
  <c r="B373" i="14" s="1"/>
  <c r="B374" i="14" s="1"/>
  <c r="B375" i="14" s="1"/>
  <c r="B376" i="14" s="1"/>
  <c r="B377" i="14" s="1"/>
  <c r="B378" i="14" s="1"/>
  <c r="B379" i="14" s="1"/>
  <c r="B380" i="14" s="1"/>
  <c r="B381" i="14" s="1"/>
  <c r="B382" i="14" s="1"/>
  <c r="B383" i="14" s="1"/>
  <c r="B384" i="14" s="1"/>
  <c r="B385" i="14" s="1"/>
  <c r="B386" i="14" s="1"/>
  <c r="B387" i="14" s="1"/>
  <c r="B388" i="14" s="1"/>
  <c r="B389" i="14" s="1"/>
  <c r="B390" i="14" s="1"/>
  <c r="B391" i="14" s="1"/>
  <c r="B392" i="14" s="1"/>
  <c r="B393" i="14" s="1"/>
  <c r="B394" i="14" s="1"/>
  <c r="B395" i="14" s="1"/>
  <c r="B396" i="14" s="1"/>
  <c r="B397" i="14" s="1"/>
  <c r="B398" i="14" s="1"/>
  <c r="B399" i="14" s="1"/>
  <c r="B400" i="14" s="1"/>
  <c r="B401" i="14" s="1"/>
  <c r="B402" i="14" s="1"/>
  <c r="B403" i="14" s="1"/>
  <c r="B404" i="14" s="1"/>
  <c r="A309" i="14"/>
  <c r="A310" i="14" s="1"/>
  <c r="A311" i="14" s="1"/>
  <c r="A312" i="14" s="1"/>
  <c r="A313" i="14" s="1"/>
  <c r="A314" i="14" s="1"/>
  <c r="A315" i="14" s="1"/>
  <c r="A316" i="14" s="1"/>
  <c r="A317" i="14" s="1"/>
  <c r="A318" i="14" s="1"/>
  <c r="A319" i="14" s="1"/>
  <c r="A320" i="14" s="1"/>
  <c r="A321" i="14" s="1"/>
  <c r="A322" i="14" s="1"/>
  <c r="A323" i="14" s="1"/>
  <c r="A324" i="14" s="1"/>
  <c r="A325" i="14" s="1"/>
  <c r="A326" i="14" s="1"/>
  <c r="A327" i="14" s="1"/>
  <c r="A328" i="14" s="1"/>
  <c r="A329" i="14" s="1"/>
  <c r="A330" i="14" s="1"/>
  <c r="A331" i="14" s="1"/>
  <c r="A332" i="14" s="1"/>
  <c r="A333" i="14" s="1"/>
  <c r="A334" i="14" s="1"/>
  <c r="A335" i="14" s="1"/>
  <c r="A336" i="14" s="1"/>
  <c r="A337" i="14" s="1"/>
  <c r="A338" i="14" s="1"/>
  <c r="A339" i="14" s="1"/>
  <c r="A340" i="14" s="1"/>
  <c r="A341" i="14" s="1"/>
  <c r="A342" i="14" s="1"/>
  <c r="A343" i="14" s="1"/>
  <c r="A344" i="14" s="1"/>
  <c r="A345" i="14" s="1"/>
  <c r="A346" i="14" s="1"/>
  <c r="A347" i="14" s="1"/>
  <c r="A348" i="14" s="1"/>
  <c r="A349" i="14" s="1"/>
  <c r="A350" i="14" s="1"/>
  <c r="A351" i="14" s="1"/>
  <c r="A352" i="14" s="1"/>
  <c r="A353" i="14" s="1"/>
  <c r="A354" i="14" s="1"/>
  <c r="A355" i="14" s="1"/>
  <c r="A356" i="14" s="1"/>
  <c r="A357" i="14" s="1"/>
  <c r="A358" i="14" s="1"/>
  <c r="A359" i="14" s="1"/>
  <c r="A360" i="14" s="1"/>
  <c r="A361" i="14" s="1"/>
  <c r="A362" i="14" s="1"/>
  <c r="A363" i="14" s="1"/>
  <c r="A364" i="14" s="1"/>
  <c r="A365" i="14" s="1"/>
  <c r="A366" i="14" s="1"/>
  <c r="A367" i="14" s="1"/>
  <c r="A368" i="14" s="1"/>
  <c r="A369" i="14" s="1"/>
  <c r="A370" i="14" s="1"/>
  <c r="A371" i="14" s="1"/>
  <c r="A372" i="14" s="1"/>
  <c r="A373" i="14" s="1"/>
  <c r="A374" i="14" s="1"/>
  <c r="A375" i="14" s="1"/>
  <c r="A376" i="14" s="1"/>
  <c r="A377" i="14" s="1"/>
  <c r="A378" i="14" s="1"/>
  <c r="A379" i="14" s="1"/>
  <c r="A380" i="14" s="1"/>
  <c r="A381" i="14" s="1"/>
  <c r="A382" i="14" s="1"/>
  <c r="A383" i="14" s="1"/>
  <c r="A384" i="14" s="1"/>
  <c r="A385" i="14" s="1"/>
  <c r="A386" i="14" s="1"/>
  <c r="A387" i="14" s="1"/>
  <c r="A388" i="14" s="1"/>
  <c r="A389" i="14" s="1"/>
  <c r="A390" i="14" s="1"/>
  <c r="A391" i="14" s="1"/>
  <c r="A392" i="14" s="1"/>
  <c r="A393" i="14" s="1"/>
  <c r="A394" i="14" s="1"/>
  <c r="A395" i="14" s="1"/>
  <c r="A396" i="14" s="1"/>
  <c r="A397" i="14" s="1"/>
  <c r="A398" i="14" s="1"/>
  <c r="A399" i="14" s="1"/>
  <c r="A400" i="14" s="1"/>
  <c r="A401" i="14" s="1"/>
  <c r="A402" i="14" s="1"/>
  <c r="A403" i="14" s="1"/>
  <c r="A404" i="14" s="1"/>
  <c r="A405" i="14" s="1"/>
  <c r="D207" i="14"/>
  <c r="D208" i="14" s="1"/>
  <c r="D209" i="14" s="1"/>
  <c r="D210" i="14" s="1"/>
  <c r="D211" i="14" s="1"/>
  <c r="D212" i="14" s="1"/>
  <c r="D213" i="14" s="1"/>
  <c r="D214" i="14" s="1"/>
  <c r="D215" i="14" s="1"/>
  <c r="D216" i="14" s="1"/>
  <c r="D217" i="14" s="1"/>
  <c r="D218" i="14" s="1"/>
  <c r="D219" i="14" s="1"/>
  <c r="D220" i="14" s="1"/>
  <c r="D221" i="14" s="1"/>
  <c r="D222" i="14" s="1"/>
  <c r="D223" i="14" s="1"/>
  <c r="D224" i="14" s="1"/>
  <c r="D225" i="14" s="1"/>
  <c r="D226" i="14" s="1"/>
  <c r="D227" i="14" s="1"/>
  <c r="D228" i="14" s="1"/>
  <c r="D229" i="14" s="1"/>
  <c r="D230" i="14" s="1"/>
  <c r="D231" i="14" s="1"/>
  <c r="D232" i="14" s="1"/>
  <c r="D233" i="14" s="1"/>
  <c r="D234" i="14" s="1"/>
  <c r="D235" i="14" s="1"/>
  <c r="D236" i="14" s="1"/>
  <c r="D237" i="14" s="1"/>
  <c r="D238" i="14" s="1"/>
  <c r="D239" i="14" s="1"/>
  <c r="D240" i="14" s="1"/>
  <c r="D241" i="14" s="1"/>
  <c r="D242" i="14" s="1"/>
  <c r="D243" i="14" s="1"/>
  <c r="D244" i="14" s="1"/>
  <c r="D245" i="14" s="1"/>
  <c r="D246" i="14" s="1"/>
  <c r="D247" i="14" s="1"/>
  <c r="D248" i="14" s="1"/>
  <c r="D249" i="14" s="1"/>
  <c r="D250" i="14" s="1"/>
  <c r="D251" i="14" s="1"/>
  <c r="D252" i="14" s="1"/>
  <c r="D253" i="14" s="1"/>
  <c r="D254" i="14" s="1"/>
  <c r="D255" i="14" s="1"/>
  <c r="D256" i="14" s="1"/>
  <c r="D257" i="14" s="1"/>
  <c r="D258" i="14" s="1"/>
  <c r="D259" i="14" s="1"/>
  <c r="D260" i="14" s="1"/>
  <c r="D261" i="14" s="1"/>
  <c r="D262" i="14" s="1"/>
  <c r="D263" i="14" s="1"/>
  <c r="D264" i="14" s="1"/>
  <c r="D265" i="14" s="1"/>
  <c r="D266" i="14" s="1"/>
  <c r="D267" i="14" s="1"/>
  <c r="D268" i="14" s="1"/>
  <c r="D269" i="14" s="1"/>
  <c r="D270" i="14" s="1"/>
  <c r="D271" i="14" s="1"/>
  <c r="D272" i="14" s="1"/>
  <c r="D273" i="14" s="1"/>
  <c r="D274" i="14" s="1"/>
  <c r="D275" i="14" s="1"/>
  <c r="D276" i="14" s="1"/>
  <c r="D277" i="14" s="1"/>
  <c r="D278" i="14" s="1"/>
  <c r="D279" i="14" s="1"/>
  <c r="D280" i="14" s="1"/>
  <c r="D281" i="14" s="1"/>
  <c r="D282" i="14" s="1"/>
  <c r="D283" i="14" s="1"/>
  <c r="D284" i="14" s="1"/>
  <c r="D285" i="14" s="1"/>
  <c r="D286" i="14" s="1"/>
  <c r="D287" i="14" s="1"/>
  <c r="D288" i="14" s="1"/>
  <c r="D289" i="14" s="1"/>
  <c r="D290" i="14" s="1"/>
  <c r="D291" i="14" s="1"/>
  <c r="D292" i="14" s="1"/>
  <c r="D293" i="14" s="1"/>
  <c r="D294" i="14" s="1"/>
  <c r="D295" i="14" s="1"/>
  <c r="D296" i="14" s="1"/>
  <c r="D297" i="14" s="1"/>
  <c r="D298" i="14" s="1"/>
  <c r="D299" i="14" s="1"/>
  <c r="D300" i="14" s="1"/>
  <c r="D301" i="14" s="1"/>
  <c r="D302" i="14" s="1"/>
  <c r="D303" i="14" s="1"/>
  <c r="C207" i="14"/>
  <c r="C208" i="14" s="1"/>
  <c r="C209" i="14" s="1"/>
  <c r="C210" i="14" s="1"/>
  <c r="C211" i="14" s="1"/>
  <c r="C212" i="14" s="1"/>
  <c r="C213" i="14" s="1"/>
  <c r="C214" i="14" s="1"/>
  <c r="C215" i="14" s="1"/>
  <c r="C216" i="14" s="1"/>
  <c r="C217" i="14" s="1"/>
  <c r="C218" i="14" s="1"/>
  <c r="C219" i="14" s="1"/>
  <c r="C220" i="14" s="1"/>
  <c r="C221" i="14" s="1"/>
  <c r="C222" i="14" s="1"/>
  <c r="C223" i="14" s="1"/>
  <c r="C224" i="14" s="1"/>
  <c r="C225" i="14" s="1"/>
  <c r="C226" i="14" s="1"/>
  <c r="C227" i="14" s="1"/>
  <c r="C228" i="14" s="1"/>
  <c r="C229" i="14" s="1"/>
  <c r="C230" i="14" s="1"/>
  <c r="C231" i="14" s="1"/>
  <c r="C232" i="14" s="1"/>
  <c r="C233" i="14" s="1"/>
  <c r="C234" i="14" s="1"/>
  <c r="C235" i="14" s="1"/>
  <c r="C236" i="14" s="1"/>
  <c r="C237" i="14" s="1"/>
  <c r="C238" i="14" s="1"/>
  <c r="C239" i="14" s="1"/>
  <c r="C240" i="14" s="1"/>
  <c r="C241" i="14" s="1"/>
  <c r="C242" i="14" s="1"/>
  <c r="C243" i="14" s="1"/>
  <c r="C244" i="14" s="1"/>
  <c r="C245" i="14" s="1"/>
  <c r="C246" i="14" s="1"/>
  <c r="C247" i="14" s="1"/>
  <c r="C248" i="14" s="1"/>
  <c r="C249" i="14" s="1"/>
  <c r="C250" i="14" s="1"/>
  <c r="C251" i="14" s="1"/>
  <c r="C252" i="14" s="1"/>
  <c r="C253" i="14" s="1"/>
  <c r="C254" i="14" s="1"/>
  <c r="C255" i="14" s="1"/>
  <c r="C256" i="14" s="1"/>
  <c r="C257" i="14" s="1"/>
  <c r="C258" i="14" s="1"/>
  <c r="C259" i="14" s="1"/>
  <c r="C260" i="14" s="1"/>
  <c r="C261" i="14" s="1"/>
  <c r="C262" i="14" s="1"/>
  <c r="C263" i="14" s="1"/>
  <c r="C264" i="14" s="1"/>
  <c r="C265" i="14" s="1"/>
  <c r="C266" i="14" s="1"/>
  <c r="C267" i="14" s="1"/>
  <c r="C268" i="14" s="1"/>
  <c r="C269" i="14" s="1"/>
  <c r="C270" i="14" s="1"/>
  <c r="C271" i="14" s="1"/>
  <c r="C272" i="14" s="1"/>
  <c r="C273" i="14" s="1"/>
  <c r="C274" i="14" s="1"/>
  <c r="C275" i="14" s="1"/>
  <c r="C276" i="14" s="1"/>
  <c r="C277" i="14" s="1"/>
  <c r="C278" i="14" s="1"/>
  <c r="C279" i="14" s="1"/>
  <c r="C280" i="14" s="1"/>
  <c r="C281" i="14" s="1"/>
  <c r="C282" i="14" s="1"/>
  <c r="C283" i="14" s="1"/>
  <c r="C284" i="14" s="1"/>
  <c r="C285" i="14" s="1"/>
  <c r="C286" i="14" s="1"/>
  <c r="C287" i="14" s="1"/>
  <c r="C288" i="14" s="1"/>
  <c r="C289" i="14" s="1"/>
  <c r="C290" i="14" s="1"/>
  <c r="C291" i="14" s="1"/>
  <c r="C292" i="14" s="1"/>
  <c r="C293" i="14" s="1"/>
  <c r="C294" i="14" s="1"/>
  <c r="C295" i="14" s="1"/>
  <c r="C296" i="14" s="1"/>
  <c r="C297" i="14" s="1"/>
  <c r="C298" i="14" s="1"/>
  <c r="C299" i="14" s="1"/>
  <c r="C300" i="14" s="1"/>
  <c r="C301" i="14" s="1"/>
  <c r="C302" i="14" s="1"/>
  <c r="C303" i="14" s="1"/>
  <c r="B207" i="14"/>
  <c r="B208" i="14" s="1"/>
  <c r="B209" i="14" s="1"/>
  <c r="B210" i="14" s="1"/>
  <c r="B211" i="14" s="1"/>
  <c r="B212" i="14" s="1"/>
  <c r="B213" i="14" s="1"/>
  <c r="B214" i="14" s="1"/>
  <c r="B215" i="14" s="1"/>
  <c r="B216" i="14" s="1"/>
  <c r="B217" i="14" s="1"/>
  <c r="B218" i="14" s="1"/>
  <c r="B219" i="14" s="1"/>
  <c r="B220" i="14" s="1"/>
  <c r="B221" i="14" s="1"/>
  <c r="B222" i="14" s="1"/>
  <c r="B223" i="14" s="1"/>
  <c r="B224" i="14" s="1"/>
  <c r="B225" i="14" s="1"/>
  <c r="B226" i="14" s="1"/>
  <c r="B227" i="14" s="1"/>
  <c r="B228" i="14" s="1"/>
  <c r="B229" i="14" s="1"/>
  <c r="B230" i="14" s="1"/>
  <c r="B231" i="14" s="1"/>
  <c r="B232" i="14" s="1"/>
  <c r="B233" i="14" s="1"/>
  <c r="B234" i="14" s="1"/>
  <c r="B235" i="14" s="1"/>
  <c r="B236" i="14" s="1"/>
  <c r="B237" i="14" s="1"/>
  <c r="B238" i="14" s="1"/>
  <c r="B239" i="14" s="1"/>
  <c r="B240" i="14" s="1"/>
  <c r="B241" i="14" s="1"/>
  <c r="B242" i="14" s="1"/>
  <c r="B243" i="14" s="1"/>
  <c r="B244" i="14" s="1"/>
  <c r="B245" i="14" s="1"/>
  <c r="B246" i="14" s="1"/>
  <c r="B247" i="14" s="1"/>
  <c r="B248" i="14" s="1"/>
  <c r="B249" i="14" s="1"/>
  <c r="B250" i="14" s="1"/>
  <c r="B251" i="14" s="1"/>
  <c r="B252" i="14" s="1"/>
  <c r="B253" i="14" s="1"/>
  <c r="B254" i="14" s="1"/>
  <c r="B255" i="14" s="1"/>
  <c r="B256" i="14" s="1"/>
  <c r="B257" i="14" s="1"/>
  <c r="B258" i="14" s="1"/>
  <c r="B259" i="14" s="1"/>
  <c r="B260" i="14" s="1"/>
  <c r="B261" i="14" s="1"/>
  <c r="B262" i="14" s="1"/>
  <c r="B263" i="14" s="1"/>
  <c r="B264" i="14" s="1"/>
  <c r="B265" i="14" s="1"/>
  <c r="B266" i="14" s="1"/>
  <c r="B267" i="14" s="1"/>
  <c r="B268" i="14" s="1"/>
  <c r="B269" i="14" s="1"/>
  <c r="B270" i="14" s="1"/>
  <c r="B271" i="14" s="1"/>
  <c r="B272" i="14" s="1"/>
  <c r="B273" i="14" s="1"/>
  <c r="B274" i="14" s="1"/>
  <c r="B275" i="14" s="1"/>
  <c r="B276" i="14" s="1"/>
  <c r="B277" i="14" s="1"/>
  <c r="B278" i="14" s="1"/>
  <c r="B279" i="14" s="1"/>
  <c r="B280" i="14" s="1"/>
  <c r="B281" i="14" s="1"/>
  <c r="B282" i="14" s="1"/>
  <c r="B283" i="14" s="1"/>
  <c r="B284" i="14" s="1"/>
  <c r="B285" i="14" s="1"/>
  <c r="B286" i="14" s="1"/>
  <c r="B287" i="14" s="1"/>
  <c r="B288" i="14" s="1"/>
  <c r="B289" i="14" s="1"/>
  <c r="B290" i="14" s="1"/>
  <c r="B291" i="14" s="1"/>
  <c r="B292" i="14" s="1"/>
  <c r="B293" i="14" s="1"/>
  <c r="B294" i="14" s="1"/>
  <c r="B295" i="14" s="1"/>
  <c r="B296" i="14" s="1"/>
  <c r="B297" i="14" s="1"/>
  <c r="B298" i="14" s="1"/>
  <c r="B299" i="14" s="1"/>
  <c r="B300" i="14" s="1"/>
  <c r="B301" i="14" s="1"/>
  <c r="B302" i="14" s="1"/>
  <c r="B303" i="14" s="1"/>
  <c r="A208" i="14"/>
  <c r="A209" i="14" s="1"/>
  <c r="A210" i="14" s="1"/>
  <c r="A211" i="14" s="1"/>
  <c r="A212" i="14" s="1"/>
  <c r="A213" i="14" s="1"/>
  <c r="A214" i="14" s="1"/>
  <c r="A215" i="14" s="1"/>
  <c r="A216" i="14" s="1"/>
  <c r="A217" i="14" s="1"/>
  <c r="A218" i="14" s="1"/>
  <c r="A219" i="14" s="1"/>
  <c r="A220" i="14" s="1"/>
  <c r="A221" i="14" s="1"/>
  <c r="A222" i="14" s="1"/>
  <c r="A223" i="14" s="1"/>
  <c r="A224" i="14" s="1"/>
  <c r="A225" i="14" s="1"/>
  <c r="A226" i="14" s="1"/>
  <c r="A227" i="14" s="1"/>
  <c r="A228" i="14" s="1"/>
  <c r="A229" i="14" s="1"/>
  <c r="A230" i="14" s="1"/>
  <c r="A231" i="14" s="1"/>
  <c r="A232" i="14" s="1"/>
  <c r="A233" i="14" s="1"/>
  <c r="A234" i="14" s="1"/>
  <c r="A235" i="14" s="1"/>
  <c r="A236" i="14" s="1"/>
  <c r="A237" i="14" s="1"/>
  <c r="A238" i="14" s="1"/>
  <c r="A239" i="14" s="1"/>
  <c r="A240" i="14" s="1"/>
  <c r="A241" i="14" s="1"/>
  <c r="A242" i="14" s="1"/>
  <c r="A243" i="14" s="1"/>
  <c r="A244" i="14" s="1"/>
  <c r="A245" i="14" s="1"/>
  <c r="A246" i="14" s="1"/>
  <c r="A247" i="14" s="1"/>
  <c r="A248" i="14" s="1"/>
  <c r="A249" i="14" s="1"/>
  <c r="A250" i="14" s="1"/>
  <c r="A251" i="14" s="1"/>
  <c r="A252" i="14" s="1"/>
  <c r="A253" i="14" s="1"/>
  <c r="A254" i="14" s="1"/>
  <c r="A255" i="14" s="1"/>
  <c r="A256" i="14" s="1"/>
  <c r="A257" i="14" s="1"/>
  <c r="A258" i="14" s="1"/>
  <c r="A259" i="14" s="1"/>
  <c r="A260" i="14" s="1"/>
  <c r="A261" i="14" s="1"/>
  <c r="A262" i="14" s="1"/>
  <c r="A263" i="14" s="1"/>
  <c r="A264" i="14" s="1"/>
  <c r="A265" i="14" s="1"/>
  <c r="A266" i="14" s="1"/>
  <c r="A267" i="14" s="1"/>
  <c r="A268" i="14" s="1"/>
  <c r="A269" i="14" s="1"/>
  <c r="A270" i="14" s="1"/>
  <c r="A271" i="14" s="1"/>
  <c r="A272" i="14" s="1"/>
  <c r="A273" i="14" s="1"/>
  <c r="A274" i="14" s="1"/>
  <c r="A275" i="14" s="1"/>
  <c r="A276" i="14" s="1"/>
  <c r="A277" i="14" s="1"/>
  <c r="A278" i="14" s="1"/>
  <c r="A279" i="14" s="1"/>
  <c r="A280" i="14" s="1"/>
  <c r="A281" i="14" s="1"/>
  <c r="A282" i="14" s="1"/>
  <c r="A283" i="14" s="1"/>
  <c r="A284" i="14" s="1"/>
  <c r="A285" i="14" s="1"/>
  <c r="A286" i="14" s="1"/>
  <c r="A287" i="14" s="1"/>
  <c r="A288" i="14" s="1"/>
  <c r="A289" i="14" s="1"/>
  <c r="A290" i="14" s="1"/>
  <c r="A291" i="14" s="1"/>
  <c r="A292" i="14" s="1"/>
  <c r="A293" i="14" s="1"/>
  <c r="A294" i="14" s="1"/>
  <c r="A295" i="14" s="1"/>
  <c r="A296" i="14" s="1"/>
  <c r="A297" i="14" s="1"/>
  <c r="A298" i="14" s="1"/>
  <c r="A299" i="14" s="1"/>
  <c r="A300" i="14" s="1"/>
  <c r="A301" i="14" s="1"/>
  <c r="A302" i="14" s="1"/>
  <c r="A303" i="14" s="1"/>
  <c r="A304" i="14" s="1"/>
  <c r="D106" i="14"/>
  <c r="D107" i="14" s="1"/>
  <c r="D108" i="14" s="1"/>
  <c r="D109" i="14" s="1"/>
  <c r="D110" i="14" s="1"/>
  <c r="D111" i="14" s="1"/>
  <c r="D112" i="14" s="1"/>
  <c r="D113" i="14" s="1"/>
  <c r="D114" i="14" s="1"/>
  <c r="D115" i="14" s="1"/>
  <c r="D116" i="14" s="1"/>
  <c r="D117" i="14" s="1"/>
  <c r="D118" i="14" s="1"/>
  <c r="D119" i="14" s="1"/>
  <c r="D120" i="14" s="1"/>
  <c r="D121" i="14" s="1"/>
  <c r="D122" i="14" s="1"/>
  <c r="D123" i="14" s="1"/>
  <c r="D124" i="14" s="1"/>
  <c r="D125" i="14" s="1"/>
  <c r="D126" i="14" s="1"/>
  <c r="D127" i="14" s="1"/>
  <c r="D128" i="14" s="1"/>
  <c r="D129" i="14" s="1"/>
  <c r="D130" i="14" s="1"/>
  <c r="D131" i="14" s="1"/>
  <c r="D132" i="14" s="1"/>
  <c r="D133" i="14" s="1"/>
  <c r="D134" i="14" s="1"/>
  <c r="D135" i="14" s="1"/>
  <c r="D136" i="14" s="1"/>
  <c r="D137" i="14" s="1"/>
  <c r="D138" i="14" s="1"/>
  <c r="D139" i="14" s="1"/>
  <c r="D140" i="14" s="1"/>
  <c r="D141" i="14" s="1"/>
  <c r="D142" i="14" s="1"/>
  <c r="D143" i="14" s="1"/>
  <c r="D144" i="14" s="1"/>
  <c r="D145" i="14" s="1"/>
  <c r="D146" i="14" s="1"/>
  <c r="D147" i="14" s="1"/>
  <c r="D148" i="14" s="1"/>
  <c r="D149" i="14" s="1"/>
  <c r="D150" i="14" s="1"/>
  <c r="D151" i="14" s="1"/>
  <c r="D152" i="14" s="1"/>
  <c r="D153" i="14" s="1"/>
  <c r="D154" i="14" s="1"/>
  <c r="D155" i="14" s="1"/>
  <c r="D156" i="14" s="1"/>
  <c r="D157" i="14" s="1"/>
  <c r="D158" i="14" s="1"/>
  <c r="D159" i="14" s="1"/>
  <c r="D160" i="14" s="1"/>
  <c r="D161" i="14" s="1"/>
  <c r="D162" i="14" s="1"/>
  <c r="D163" i="14" s="1"/>
  <c r="D164" i="14" s="1"/>
  <c r="D165" i="14" s="1"/>
  <c r="D166" i="14" s="1"/>
  <c r="D167" i="14" s="1"/>
  <c r="D168" i="14" s="1"/>
  <c r="D169" i="14" s="1"/>
  <c r="D170" i="14" s="1"/>
  <c r="D171" i="14" s="1"/>
  <c r="D172" i="14" s="1"/>
  <c r="D173" i="14" s="1"/>
  <c r="D174" i="14" s="1"/>
  <c r="D175" i="14" s="1"/>
  <c r="D176" i="14" s="1"/>
  <c r="D177" i="14" s="1"/>
  <c r="D178" i="14" s="1"/>
  <c r="D179" i="14" s="1"/>
  <c r="D180" i="14" s="1"/>
  <c r="D181" i="14" s="1"/>
  <c r="D182" i="14" s="1"/>
  <c r="D183" i="14" s="1"/>
  <c r="D184" i="14" s="1"/>
  <c r="D185" i="14" s="1"/>
  <c r="D186" i="14" s="1"/>
  <c r="D187" i="14" s="1"/>
  <c r="D188" i="14" s="1"/>
  <c r="D189" i="14" s="1"/>
  <c r="D190" i="14" s="1"/>
  <c r="D191" i="14" s="1"/>
  <c r="D192" i="14" s="1"/>
  <c r="D193" i="14" s="1"/>
  <c r="D194" i="14" s="1"/>
  <c r="D195" i="14" s="1"/>
  <c r="D196" i="14" s="1"/>
  <c r="D197" i="14" s="1"/>
  <c r="D198" i="14" s="1"/>
  <c r="D199" i="14" s="1"/>
  <c r="D200" i="14" s="1"/>
  <c r="D201" i="14" s="1"/>
  <c r="D202" i="14" s="1"/>
  <c r="C106" i="14"/>
  <c r="C107" i="14" s="1"/>
  <c r="C108" i="14" s="1"/>
  <c r="C109" i="14" s="1"/>
  <c r="C110" i="14" s="1"/>
  <c r="C111" i="14" s="1"/>
  <c r="C112" i="14" s="1"/>
  <c r="C113" i="14" s="1"/>
  <c r="C114" i="14" s="1"/>
  <c r="C115" i="14" s="1"/>
  <c r="C116" i="14" s="1"/>
  <c r="C117" i="14" s="1"/>
  <c r="C118" i="14" s="1"/>
  <c r="C119" i="14" s="1"/>
  <c r="C120" i="14" s="1"/>
  <c r="C121" i="14" s="1"/>
  <c r="C122" i="14" s="1"/>
  <c r="C123" i="14" s="1"/>
  <c r="C124" i="14" s="1"/>
  <c r="C125" i="14" s="1"/>
  <c r="C126" i="14" s="1"/>
  <c r="C127" i="14" s="1"/>
  <c r="C128" i="14" s="1"/>
  <c r="C129" i="14" s="1"/>
  <c r="C130" i="14" s="1"/>
  <c r="C131" i="14" s="1"/>
  <c r="C132" i="14" s="1"/>
  <c r="C133" i="14" s="1"/>
  <c r="C134" i="14" s="1"/>
  <c r="C135" i="14" s="1"/>
  <c r="C136" i="14" s="1"/>
  <c r="C137" i="14" s="1"/>
  <c r="C138" i="14" s="1"/>
  <c r="C139" i="14" s="1"/>
  <c r="C140" i="14" s="1"/>
  <c r="C141" i="14" s="1"/>
  <c r="C142" i="14" s="1"/>
  <c r="C143" i="14" s="1"/>
  <c r="C144" i="14" s="1"/>
  <c r="C145" i="14" s="1"/>
  <c r="C146" i="14" s="1"/>
  <c r="C147" i="14" s="1"/>
  <c r="C148" i="14" s="1"/>
  <c r="C149" i="14" s="1"/>
  <c r="C150" i="14" s="1"/>
  <c r="C151" i="14" s="1"/>
  <c r="C152" i="14" s="1"/>
  <c r="C153" i="14" s="1"/>
  <c r="C154" i="14" s="1"/>
  <c r="C155" i="14" s="1"/>
  <c r="C156" i="14" s="1"/>
  <c r="C157" i="14" s="1"/>
  <c r="C158" i="14" s="1"/>
  <c r="C159" i="14" s="1"/>
  <c r="C160" i="14" s="1"/>
  <c r="C161" i="14" s="1"/>
  <c r="C162" i="14" s="1"/>
  <c r="C163" i="14" s="1"/>
  <c r="C164" i="14" s="1"/>
  <c r="C165" i="14" s="1"/>
  <c r="C166" i="14" s="1"/>
  <c r="C167" i="14" s="1"/>
  <c r="C168" i="14" s="1"/>
  <c r="C169" i="14" s="1"/>
  <c r="C170" i="14" s="1"/>
  <c r="C171" i="14" s="1"/>
  <c r="C172" i="14" s="1"/>
  <c r="C173" i="14" s="1"/>
  <c r="C174" i="14" s="1"/>
  <c r="C175" i="14" s="1"/>
  <c r="C176" i="14" s="1"/>
  <c r="C177" i="14" s="1"/>
  <c r="C178" i="14" s="1"/>
  <c r="C179" i="14" s="1"/>
  <c r="C180" i="14" s="1"/>
  <c r="C181" i="14" s="1"/>
  <c r="C182" i="14" s="1"/>
  <c r="C183" i="14" s="1"/>
  <c r="C184" i="14" s="1"/>
  <c r="C185" i="14" s="1"/>
  <c r="C186" i="14" s="1"/>
  <c r="C187" i="14" s="1"/>
  <c r="C188" i="14" s="1"/>
  <c r="C189" i="14" s="1"/>
  <c r="C190" i="14" s="1"/>
  <c r="C191" i="14" s="1"/>
  <c r="C192" i="14" s="1"/>
  <c r="C193" i="14" s="1"/>
  <c r="C194" i="14" s="1"/>
  <c r="C195" i="14" s="1"/>
  <c r="C196" i="14" s="1"/>
  <c r="C197" i="14" s="1"/>
  <c r="C198" i="14" s="1"/>
  <c r="C199" i="14" s="1"/>
  <c r="C200" i="14" s="1"/>
  <c r="C201" i="14" s="1"/>
  <c r="C202" i="14" s="1"/>
  <c r="B106" i="14"/>
  <c r="B107" i="14" s="1"/>
  <c r="B108" i="14" s="1"/>
  <c r="B109" i="14" s="1"/>
  <c r="B110" i="14" s="1"/>
  <c r="B111" i="14" s="1"/>
  <c r="B112" i="14" s="1"/>
  <c r="B113" i="14" s="1"/>
  <c r="B114" i="14" s="1"/>
  <c r="B115" i="14" s="1"/>
  <c r="B116" i="14" s="1"/>
  <c r="B117" i="14" s="1"/>
  <c r="B118" i="14" s="1"/>
  <c r="B119" i="14" s="1"/>
  <c r="B120" i="14" s="1"/>
  <c r="B121" i="14" s="1"/>
  <c r="B122" i="14" s="1"/>
  <c r="B123" i="14" s="1"/>
  <c r="B124" i="14" s="1"/>
  <c r="B125" i="14" s="1"/>
  <c r="B126" i="14" s="1"/>
  <c r="B127" i="14" s="1"/>
  <c r="B128" i="14" s="1"/>
  <c r="B129" i="14" s="1"/>
  <c r="B130" i="14" s="1"/>
  <c r="B131" i="14" s="1"/>
  <c r="B132" i="14" s="1"/>
  <c r="B133" i="14" s="1"/>
  <c r="B134" i="14" s="1"/>
  <c r="B135" i="14" s="1"/>
  <c r="B136" i="14" s="1"/>
  <c r="B137" i="14" s="1"/>
  <c r="B138" i="14" s="1"/>
  <c r="B139" i="14" s="1"/>
  <c r="B140" i="14" s="1"/>
  <c r="B141" i="14" s="1"/>
  <c r="B142" i="14" s="1"/>
  <c r="B143" i="14" s="1"/>
  <c r="B144" i="14" s="1"/>
  <c r="B145" i="14" s="1"/>
  <c r="B146" i="14" s="1"/>
  <c r="B147" i="14" s="1"/>
  <c r="B148" i="14" s="1"/>
  <c r="B149" i="14" s="1"/>
  <c r="B150" i="14" s="1"/>
  <c r="B151" i="14" s="1"/>
  <c r="B152" i="14" s="1"/>
  <c r="B153" i="14" s="1"/>
  <c r="B154" i="14" s="1"/>
  <c r="B155" i="14" s="1"/>
  <c r="B156" i="14" s="1"/>
  <c r="B157" i="14" s="1"/>
  <c r="B158" i="14" s="1"/>
  <c r="B159" i="14" s="1"/>
  <c r="B160" i="14" s="1"/>
  <c r="B161" i="14" s="1"/>
  <c r="B162" i="14" s="1"/>
  <c r="B163" i="14" s="1"/>
  <c r="B164" i="14" s="1"/>
  <c r="B165" i="14" s="1"/>
  <c r="B166" i="14" s="1"/>
  <c r="B167" i="14" s="1"/>
  <c r="B168" i="14" s="1"/>
  <c r="B169" i="14" s="1"/>
  <c r="B170" i="14" s="1"/>
  <c r="B171" i="14" s="1"/>
  <c r="B172" i="14" s="1"/>
  <c r="B173" i="14" s="1"/>
  <c r="B174" i="14" s="1"/>
  <c r="B175" i="14" s="1"/>
  <c r="B176" i="14" s="1"/>
  <c r="B177" i="14" s="1"/>
  <c r="B178" i="14" s="1"/>
  <c r="B179" i="14" s="1"/>
  <c r="B180" i="14" s="1"/>
  <c r="B181" i="14" s="1"/>
  <c r="B182" i="14" s="1"/>
  <c r="B183" i="14" s="1"/>
  <c r="B184" i="14" s="1"/>
  <c r="B185" i="14" s="1"/>
  <c r="B186" i="14" s="1"/>
  <c r="B187" i="14" s="1"/>
  <c r="B188" i="14" s="1"/>
  <c r="B189" i="14" s="1"/>
  <c r="B190" i="14" s="1"/>
  <c r="B191" i="14" s="1"/>
  <c r="B192" i="14" s="1"/>
  <c r="B193" i="14" s="1"/>
  <c r="B194" i="14" s="1"/>
  <c r="B195" i="14" s="1"/>
  <c r="B196" i="14" s="1"/>
  <c r="B197" i="14" s="1"/>
  <c r="B198" i="14" s="1"/>
  <c r="B199" i="14" s="1"/>
  <c r="B200" i="14" s="1"/>
  <c r="B201" i="14" s="1"/>
  <c r="B202" i="14" s="1"/>
  <c r="A107" i="14"/>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A184" i="14" s="1"/>
  <c r="A185" i="14" s="1"/>
  <c r="A186" i="14" s="1"/>
  <c r="A187" i="14" s="1"/>
  <c r="A188" i="14" s="1"/>
  <c r="A189" i="14" s="1"/>
  <c r="A190" i="14" s="1"/>
  <c r="A191" i="14" s="1"/>
  <c r="A192" i="14" s="1"/>
  <c r="A193" i="14" s="1"/>
  <c r="A194" i="14" s="1"/>
  <c r="A195" i="14" s="1"/>
  <c r="A196" i="14" s="1"/>
  <c r="A197" i="14" s="1"/>
  <c r="A198" i="14" s="1"/>
  <c r="A199" i="14" s="1"/>
  <c r="A200" i="14" s="1"/>
  <c r="A201" i="14" s="1"/>
  <c r="A202" i="14" s="1"/>
  <c r="A203" i="14" s="1"/>
  <c r="M101" i="13"/>
  <c r="M202" i="13" s="1"/>
  <c r="M100" i="13"/>
  <c r="M201" i="13" s="1"/>
  <c r="M99" i="13"/>
  <c r="M200" i="13" s="1"/>
  <c r="M98" i="13"/>
  <c r="M199" i="13" s="1"/>
  <c r="M97" i="13"/>
  <c r="M198" i="13" s="1"/>
  <c r="M96" i="13"/>
  <c r="M197" i="13" s="1"/>
  <c r="M95" i="13"/>
  <c r="M196" i="13" s="1"/>
  <c r="M94" i="13"/>
  <c r="M195" i="13" s="1"/>
  <c r="M93" i="13"/>
  <c r="M194" i="13" s="1"/>
  <c r="M92" i="13"/>
  <c r="M193" i="13" s="1"/>
  <c r="M91" i="13"/>
  <c r="M192" i="13" s="1"/>
  <c r="M90" i="13"/>
  <c r="M191" i="13" s="1"/>
  <c r="M89" i="13"/>
  <c r="M190" i="13" s="1"/>
  <c r="M88" i="13"/>
  <c r="M189" i="13" s="1"/>
  <c r="M87" i="13"/>
  <c r="M188" i="13" s="1"/>
  <c r="M86" i="13"/>
  <c r="M187" i="13" s="1"/>
  <c r="M85" i="13"/>
  <c r="M186" i="13" s="1"/>
  <c r="M84" i="13"/>
  <c r="M185" i="13" s="1"/>
  <c r="M83" i="13"/>
  <c r="M184" i="13" s="1"/>
  <c r="M82" i="13"/>
  <c r="M183" i="13" s="1"/>
  <c r="M81" i="13"/>
  <c r="M182" i="13" s="1"/>
  <c r="M80" i="13"/>
  <c r="M181" i="13" s="1"/>
  <c r="M79" i="13"/>
  <c r="M180" i="13" s="1"/>
  <c r="M78" i="13"/>
  <c r="M179" i="13" s="1"/>
  <c r="M77" i="13"/>
  <c r="M178" i="13" s="1"/>
  <c r="M76" i="13"/>
  <c r="M177" i="13" s="1"/>
  <c r="M75" i="13"/>
  <c r="M176" i="13" s="1"/>
  <c r="M74" i="13"/>
  <c r="M175" i="13" s="1"/>
  <c r="M73" i="13"/>
  <c r="M174" i="13" s="1"/>
  <c r="M72" i="13"/>
  <c r="M173" i="13" s="1"/>
  <c r="M71" i="13"/>
  <c r="M172" i="13" s="1"/>
  <c r="M70" i="13"/>
  <c r="M171" i="13" s="1"/>
  <c r="M69" i="13"/>
  <c r="M170" i="13" s="1"/>
  <c r="M68" i="13"/>
  <c r="M169" i="13" s="1"/>
  <c r="M67" i="13"/>
  <c r="M168" i="13" s="1"/>
  <c r="M66" i="13"/>
  <c r="M167" i="13" s="1"/>
  <c r="M65" i="13"/>
  <c r="M166" i="13" s="1"/>
  <c r="M64" i="13"/>
  <c r="M165" i="13" s="1"/>
  <c r="M63" i="13"/>
  <c r="M164" i="13" s="1"/>
  <c r="M62" i="13"/>
  <c r="M163" i="13" s="1"/>
  <c r="M61" i="13"/>
  <c r="M162" i="13" s="1"/>
  <c r="M60" i="13"/>
  <c r="M161" i="13" s="1"/>
  <c r="M59" i="13"/>
  <c r="M160" i="13" s="1"/>
  <c r="M58" i="13"/>
  <c r="M159" i="13" s="1"/>
  <c r="M57" i="13"/>
  <c r="M158" i="13" s="1"/>
  <c r="M56" i="13"/>
  <c r="M157" i="13" s="1"/>
  <c r="M55" i="13"/>
  <c r="M156" i="13" s="1"/>
  <c r="M54" i="13"/>
  <c r="M155" i="13" s="1"/>
  <c r="M53" i="13"/>
  <c r="M154" i="13" s="1"/>
  <c r="M52" i="13"/>
  <c r="M153" i="13" s="1"/>
  <c r="M51" i="13"/>
  <c r="M152" i="13" s="1"/>
  <c r="M50" i="13"/>
  <c r="M151" i="13" s="1"/>
  <c r="M49" i="13"/>
  <c r="M150" i="13" s="1"/>
  <c r="M48" i="13"/>
  <c r="M149" i="13" s="1"/>
  <c r="M47" i="13"/>
  <c r="M148" i="13" s="1"/>
  <c r="M46" i="13"/>
  <c r="M147" i="13" s="1"/>
  <c r="M45" i="13"/>
  <c r="M146" i="13" s="1"/>
  <c r="M44" i="13"/>
  <c r="M145" i="13" s="1"/>
  <c r="M43" i="13"/>
  <c r="M144" i="13" s="1"/>
  <c r="M42" i="13"/>
  <c r="M143" i="13" s="1"/>
  <c r="M41" i="13"/>
  <c r="M142" i="13" s="1"/>
  <c r="M40" i="13"/>
  <c r="M141" i="13" s="1"/>
  <c r="M39" i="13"/>
  <c r="M140" i="13" s="1"/>
  <c r="M38" i="13"/>
  <c r="M139" i="13" s="1"/>
  <c r="M37" i="13"/>
  <c r="M138" i="13" s="1"/>
  <c r="M36" i="13"/>
  <c r="M137" i="13" s="1"/>
  <c r="M35" i="13"/>
  <c r="M136" i="13" s="1"/>
  <c r="M34" i="13"/>
  <c r="M135" i="13" s="1"/>
  <c r="M33" i="13"/>
  <c r="M134" i="13" s="1"/>
  <c r="M32" i="13"/>
  <c r="M133" i="13" s="1"/>
  <c r="M31" i="13"/>
  <c r="M132" i="13" s="1"/>
  <c r="M30" i="13"/>
  <c r="M131" i="13" s="1"/>
  <c r="M29" i="13"/>
  <c r="M130" i="13" s="1"/>
  <c r="M28" i="13"/>
  <c r="M129" i="13" s="1"/>
  <c r="M27" i="13"/>
  <c r="M128" i="13" s="1"/>
  <c r="M26" i="13"/>
  <c r="M127" i="13" s="1"/>
  <c r="M25" i="13"/>
  <c r="M126" i="13" s="1"/>
  <c r="M24" i="13"/>
  <c r="M125" i="13" s="1"/>
  <c r="M23" i="13"/>
  <c r="M124" i="13" s="1"/>
  <c r="M22" i="13"/>
  <c r="M123" i="13" s="1"/>
  <c r="M21" i="13"/>
  <c r="M122" i="13" s="1"/>
  <c r="M20" i="13"/>
  <c r="M121" i="13" s="1"/>
  <c r="M19" i="13"/>
  <c r="M120" i="13" s="1"/>
  <c r="M18" i="13"/>
  <c r="M119" i="13" s="1"/>
  <c r="M17" i="13"/>
  <c r="M118" i="13" s="1"/>
  <c r="M16" i="13"/>
  <c r="M117" i="13" s="1"/>
  <c r="M15" i="13"/>
  <c r="M116" i="13" s="1"/>
  <c r="M14" i="13"/>
  <c r="M115" i="13" s="1"/>
  <c r="M13" i="13"/>
  <c r="M114" i="13" s="1"/>
  <c r="F15" i="7" s="1"/>
  <c r="F33" i="7" s="1"/>
  <c r="M12" i="13"/>
  <c r="M113" i="13" s="1"/>
  <c r="M11" i="13"/>
  <c r="M112" i="13" s="1"/>
  <c r="M10" i="13"/>
  <c r="M111" i="13" s="1"/>
  <c r="M9" i="13"/>
  <c r="M110" i="13" s="1"/>
  <c r="M8" i="13"/>
  <c r="M109" i="13" s="1"/>
  <c r="M7" i="13"/>
  <c r="M108" i="13" s="1"/>
  <c r="M6" i="13"/>
  <c r="M107" i="13" s="1"/>
  <c r="M5" i="13"/>
  <c r="M106" i="13" s="1"/>
  <c r="M4" i="13"/>
  <c r="M105" i="13" s="1"/>
  <c r="M404" i="12"/>
  <c r="M403" i="12"/>
  <c r="M402" i="12"/>
  <c r="M401" i="12"/>
  <c r="M400" i="12"/>
  <c r="M399" i="12"/>
  <c r="M398" i="12"/>
  <c r="M397" i="12"/>
  <c r="M396" i="12"/>
  <c r="M395" i="12"/>
  <c r="M394" i="12"/>
  <c r="M393" i="12"/>
  <c r="M392" i="12"/>
  <c r="M391" i="12"/>
  <c r="M390" i="12"/>
  <c r="M389" i="12"/>
  <c r="M388" i="12"/>
  <c r="M387" i="12"/>
  <c r="M386" i="12"/>
  <c r="M385" i="12"/>
  <c r="M384" i="12"/>
  <c r="M383" i="12"/>
  <c r="M382" i="12"/>
  <c r="M381" i="12"/>
  <c r="M380" i="12"/>
  <c r="M379" i="12"/>
  <c r="M378" i="12"/>
  <c r="M377" i="12"/>
  <c r="M376" i="12"/>
  <c r="M375" i="12"/>
  <c r="M374" i="12"/>
  <c r="M373" i="12"/>
  <c r="M372" i="12"/>
  <c r="M371" i="12"/>
  <c r="M370" i="12"/>
  <c r="M369" i="12"/>
  <c r="M368" i="12"/>
  <c r="M367" i="12"/>
  <c r="M366" i="12"/>
  <c r="M365" i="12"/>
  <c r="M364" i="12"/>
  <c r="M363" i="12"/>
  <c r="M362" i="12"/>
  <c r="M361" i="12"/>
  <c r="M360" i="12"/>
  <c r="M359" i="12"/>
  <c r="M358" i="12"/>
  <c r="M357" i="12"/>
  <c r="M356" i="12"/>
  <c r="M355" i="12"/>
  <c r="M354" i="12"/>
  <c r="M353" i="12"/>
  <c r="M352" i="12"/>
  <c r="M351" i="12"/>
  <c r="M350" i="12"/>
  <c r="M349" i="12"/>
  <c r="M348" i="12"/>
  <c r="M347" i="12"/>
  <c r="M346" i="12"/>
  <c r="M345" i="12"/>
  <c r="M344" i="12"/>
  <c r="M343" i="12"/>
  <c r="M342" i="12"/>
  <c r="M341" i="12"/>
  <c r="M340" i="12"/>
  <c r="M339" i="12"/>
  <c r="M338" i="12"/>
  <c r="M337" i="12"/>
  <c r="M336" i="12"/>
  <c r="M335" i="12"/>
  <c r="M334" i="12"/>
  <c r="M333" i="12"/>
  <c r="M332" i="12"/>
  <c r="M331" i="12"/>
  <c r="M330" i="12"/>
  <c r="M329" i="12"/>
  <c r="M328" i="12"/>
  <c r="M327" i="12"/>
  <c r="M326" i="12"/>
  <c r="M325" i="12"/>
  <c r="M324" i="12"/>
  <c r="M323" i="12"/>
  <c r="M322" i="12"/>
  <c r="M321" i="12"/>
  <c r="M320" i="12"/>
  <c r="M319" i="12"/>
  <c r="M318" i="12"/>
  <c r="M317" i="12"/>
  <c r="M316" i="12"/>
  <c r="M315" i="12"/>
  <c r="M314" i="12"/>
  <c r="M313" i="12"/>
  <c r="M312" i="12"/>
  <c r="M311" i="12"/>
  <c r="M310" i="12"/>
  <c r="M309" i="12"/>
  <c r="M308" i="12"/>
  <c r="M307" i="12"/>
  <c r="M303" i="12"/>
  <c r="M302" i="12"/>
  <c r="M301" i="12"/>
  <c r="M300" i="12"/>
  <c r="M299" i="12"/>
  <c r="M298" i="12"/>
  <c r="M297" i="12"/>
  <c r="M296" i="12"/>
  <c r="M295" i="12"/>
  <c r="M294" i="12"/>
  <c r="M293" i="12"/>
  <c r="M292" i="12"/>
  <c r="M291" i="12"/>
  <c r="M290" i="12"/>
  <c r="M289" i="12"/>
  <c r="M288" i="12"/>
  <c r="M287" i="12"/>
  <c r="M286" i="12"/>
  <c r="M285" i="12"/>
  <c r="M284" i="12"/>
  <c r="M283" i="12"/>
  <c r="M282" i="12"/>
  <c r="M281" i="12"/>
  <c r="M280" i="12"/>
  <c r="M279" i="12"/>
  <c r="M278" i="12"/>
  <c r="M277" i="12"/>
  <c r="M276" i="12"/>
  <c r="M275" i="12"/>
  <c r="M274" i="12"/>
  <c r="M273" i="12"/>
  <c r="M272" i="12"/>
  <c r="M271" i="12"/>
  <c r="M270" i="12"/>
  <c r="M269" i="12"/>
  <c r="M268" i="12"/>
  <c r="M267" i="12"/>
  <c r="M266" i="12"/>
  <c r="M265" i="12"/>
  <c r="M264" i="12"/>
  <c r="M263" i="12"/>
  <c r="M262" i="12"/>
  <c r="M261" i="12"/>
  <c r="M260" i="12"/>
  <c r="M259" i="12"/>
  <c r="M258" i="12"/>
  <c r="M257" i="12"/>
  <c r="M256" i="12"/>
  <c r="M255" i="12"/>
  <c r="M254" i="12"/>
  <c r="M253" i="12"/>
  <c r="M252" i="12"/>
  <c r="M251" i="12"/>
  <c r="M250" i="12"/>
  <c r="M249" i="12"/>
  <c r="M248" i="12"/>
  <c r="M247" i="12"/>
  <c r="M246" i="12"/>
  <c r="M245" i="12"/>
  <c r="M244" i="12"/>
  <c r="M243" i="12"/>
  <c r="M242" i="12"/>
  <c r="M241" i="12"/>
  <c r="M240" i="12"/>
  <c r="M239" i="12"/>
  <c r="M238" i="12"/>
  <c r="M237" i="12"/>
  <c r="M236" i="12"/>
  <c r="M235" i="12"/>
  <c r="M234" i="12"/>
  <c r="M233" i="12"/>
  <c r="M232" i="12"/>
  <c r="M231" i="12"/>
  <c r="M230" i="12"/>
  <c r="M229" i="12"/>
  <c r="M228" i="12"/>
  <c r="M227" i="12"/>
  <c r="M226" i="12"/>
  <c r="M225" i="12"/>
  <c r="M224" i="12"/>
  <c r="M223" i="12"/>
  <c r="M222" i="12"/>
  <c r="M221" i="12"/>
  <c r="M220" i="12"/>
  <c r="M219" i="12"/>
  <c r="M218" i="12"/>
  <c r="M217" i="12"/>
  <c r="M216" i="12"/>
  <c r="M215" i="12"/>
  <c r="M214" i="12"/>
  <c r="M213" i="12"/>
  <c r="M212" i="12"/>
  <c r="M211" i="12"/>
  <c r="M210" i="12"/>
  <c r="M209" i="12"/>
  <c r="M208" i="12"/>
  <c r="M207" i="12"/>
  <c r="M206" i="12"/>
  <c r="M202" i="12"/>
  <c r="M201" i="12"/>
  <c r="M200" i="12"/>
  <c r="M199" i="12"/>
  <c r="M198" i="12"/>
  <c r="M197" i="12"/>
  <c r="M196" i="12"/>
  <c r="M195" i="12"/>
  <c r="M194" i="12"/>
  <c r="M193" i="12"/>
  <c r="M192" i="12"/>
  <c r="M191" i="12"/>
  <c r="M190" i="12"/>
  <c r="M189" i="12"/>
  <c r="M188" i="12"/>
  <c r="M187" i="12"/>
  <c r="M186" i="12"/>
  <c r="M185" i="12"/>
  <c r="M184" i="12"/>
  <c r="M183" i="12"/>
  <c r="M182" i="12"/>
  <c r="M181" i="12"/>
  <c r="M180" i="12"/>
  <c r="M179" i="12"/>
  <c r="M178" i="12"/>
  <c r="M177" i="12"/>
  <c r="M176" i="12"/>
  <c r="M175" i="12"/>
  <c r="M174" i="12"/>
  <c r="M173" i="12"/>
  <c r="M172" i="12"/>
  <c r="M171" i="12"/>
  <c r="M170" i="12"/>
  <c r="M169" i="12"/>
  <c r="M168" i="12"/>
  <c r="M167" i="12"/>
  <c r="M166" i="12"/>
  <c r="M165" i="12"/>
  <c r="M164" i="12"/>
  <c r="M163" i="12"/>
  <c r="M162" i="12"/>
  <c r="M161" i="12"/>
  <c r="M160" i="12"/>
  <c r="M159" i="12"/>
  <c r="M158" i="12"/>
  <c r="M157" i="12"/>
  <c r="M156" i="12"/>
  <c r="M155" i="12"/>
  <c r="M154" i="12"/>
  <c r="M153" i="12"/>
  <c r="M152" i="12"/>
  <c r="M151" i="12"/>
  <c r="M150" i="12"/>
  <c r="M149" i="12"/>
  <c r="M148" i="12"/>
  <c r="M147" i="12"/>
  <c r="M146" i="12"/>
  <c r="M145" i="12"/>
  <c r="M144" i="12"/>
  <c r="M143" i="12"/>
  <c r="M142" i="12"/>
  <c r="M141" i="12"/>
  <c r="M140" i="12"/>
  <c r="M139" i="12"/>
  <c r="M138" i="12"/>
  <c r="M137" i="12"/>
  <c r="M136" i="12"/>
  <c r="M135" i="12"/>
  <c r="M134" i="12"/>
  <c r="M133" i="12"/>
  <c r="M132" i="12"/>
  <c r="M131" i="12"/>
  <c r="M130" i="12"/>
  <c r="M129" i="12"/>
  <c r="M128" i="12"/>
  <c r="M127" i="12"/>
  <c r="M126" i="12"/>
  <c r="M125" i="12"/>
  <c r="M124" i="12"/>
  <c r="M123" i="12"/>
  <c r="M122" i="12"/>
  <c r="M121" i="12"/>
  <c r="M120" i="12"/>
  <c r="M119" i="12"/>
  <c r="M118" i="12"/>
  <c r="M117" i="12"/>
  <c r="M116" i="12"/>
  <c r="M115" i="12"/>
  <c r="M114" i="12"/>
  <c r="M113" i="12"/>
  <c r="M112" i="12"/>
  <c r="M111" i="12"/>
  <c r="M110" i="12"/>
  <c r="M109" i="12"/>
  <c r="M108" i="12"/>
  <c r="M107" i="12"/>
  <c r="M106" i="12"/>
  <c r="M105" i="12"/>
  <c r="D16" i="6"/>
  <c r="C16" i="6"/>
  <c r="B17" i="6"/>
  <c r="B16" i="6"/>
  <c r="D7" i="6"/>
  <c r="C7" i="6"/>
  <c r="B8" i="6"/>
  <c r="B7" i="6"/>
  <c r="H404" i="10"/>
  <c r="C17" i="6" s="1"/>
  <c r="H405" i="10"/>
  <c r="D17" i="6" s="1"/>
  <c r="E308" i="11"/>
  <c r="F308" i="11"/>
  <c r="G308" i="11"/>
  <c r="H308" i="11"/>
  <c r="I308" i="11"/>
  <c r="J308" i="11"/>
  <c r="K308" i="11"/>
  <c r="E309" i="11"/>
  <c r="F309" i="11"/>
  <c r="G309" i="11"/>
  <c r="H309" i="11"/>
  <c r="I309" i="11"/>
  <c r="J309" i="11"/>
  <c r="K309" i="11"/>
  <c r="E310" i="11"/>
  <c r="F310" i="11"/>
  <c r="G310" i="11"/>
  <c r="H310" i="11"/>
  <c r="I310" i="11"/>
  <c r="J310" i="11"/>
  <c r="K310" i="11"/>
  <c r="E311" i="11"/>
  <c r="F311" i="11"/>
  <c r="G311" i="11"/>
  <c r="H311" i="11"/>
  <c r="I311" i="11"/>
  <c r="J311" i="11"/>
  <c r="K311" i="11"/>
  <c r="E312" i="11"/>
  <c r="F312" i="11"/>
  <c r="G312" i="11"/>
  <c r="H312" i="11"/>
  <c r="I312" i="11"/>
  <c r="J312" i="11"/>
  <c r="K312" i="11"/>
  <c r="E313" i="11"/>
  <c r="F313" i="11"/>
  <c r="G313" i="11"/>
  <c r="H313" i="11"/>
  <c r="I313" i="11"/>
  <c r="J313" i="11"/>
  <c r="K313" i="11"/>
  <c r="E314" i="11"/>
  <c r="F314" i="11"/>
  <c r="G314" i="11"/>
  <c r="H314" i="11"/>
  <c r="I314" i="11"/>
  <c r="J314" i="11"/>
  <c r="K314" i="11"/>
  <c r="E315" i="11"/>
  <c r="F315" i="11"/>
  <c r="G315" i="11"/>
  <c r="H315" i="11"/>
  <c r="I315" i="11"/>
  <c r="J315" i="11"/>
  <c r="K315" i="11"/>
  <c r="E316" i="11"/>
  <c r="F316" i="11"/>
  <c r="G316" i="11"/>
  <c r="H316" i="11"/>
  <c r="I316" i="11"/>
  <c r="J316" i="11"/>
  <c r="K316" i="11"/>
  <c r="E317" i="11"/>
  <c r="F317" i="11"/>
  <c r="G317" i="11"/>
  <c r="H317" i="11"/>
  <c r="I317" i="11"/>
  <c r="J317" i="11"/>
  <c r="K317" i="11"/>
  <c r="E318" i="11"/>
  <c r="F318" i="11"/>
  <c r="G318" i="11"/>
  <c r="H318" i="11"/>
  <c r="I318" i="11"/>
  <c r="J318" i="11"/>
  <c r="K318" i="11"/>
  <c r="E319" i="11"/>
  <c r="F319" i="11"/>
  <c r="G319" i="11"/>
  <c r="H319" i="11"/>
  <c r="I319" i="11"/>
  <c r="J319" i="11"/>
  <c r="K319" i="11"/>
  <c r="E320" i="11"/>
  <c r="F320" i="11"/>
  <c r="G320" i="11"/>
  <c r="H320" i="11"/>
  <c r="I320" i="11"/>
  <c r="J320" i="11"/>
  <c r="K320" i="11"/>
  <c r="E321" i="11"/>
  <c r="F321" i="11"/>
  <c r="G321" i="11"/>
  <c r="H321" i="11"/>
  <c r="I321" i="11"/>
  <c r="J321" i="11"/>
  <c r="K321" i="11"/>
  <c r="E322" i="11"/>
  <c r="F322" i="11"/>
  <c r="G322" i="11"/>
  <c r="H322" i="11"/>
  <c r="I322" i="11"/>
  <c r="J322" i="11"/>
  <c r="K322" i="11"/>
  <c r="E323" i="11"/>
  <c r="F323" i="11"/>
  <c r="G323" i="11"/>
  <c r="H323" i="11"/>
  <c r="I323" i="11"/>
  <c r="J323" i="11"/>
  <c r="K323" i="11"/>
  <c r="E324" i="11"/>
  <c r="F324" i="11"/>
  <c r="G324" i="11"/>
  <c r="H324" i="11"/>
  <c r="I324" i="11"/>
  <c r="J324" i="11"/>
  <c r="K324" i="11"/>
  <c r="E325" i="11"/>
  <c r="F325" i="11"/>
  <c r="G325" i="11"/>
  <c r="H325" i="11"/>
  <c r="I325" i="11"/>
  <c r="J325" i="11"/>
  <c r="K325" i="11"/>
  <c r="E326" i="11"/>
  <c r="F326" i="11"/>
  <c r="G326" i="11"/>
  <c r="H326" i="11"/>
  <c r="I326" i="11"/>
  <c r="J326" i="11"/>
  <c r="K326" i="11"/>
  <c r="E327" i="11"/>
  <c r="F327" i="11"/>
  <c r="G327" i="11"/>
  <c r="H327" i="11"/>
  <c r="I327" i="11"/>
  <c r="J327" i="11"/>
  <c r="K327" i="11"/>
  <c r="E328" i="11"/>
  <c r="F328" i="11"/>
  <c r="G328" i="11"/>
  <c r="H328" i="11"/>
  <c r="I328" i="11"/>
  <c r="J328" i="11"/>
  <c r="K328" i="11"/>
  <c r="E329" i="11"/>
  <c r="F329" i="11"/>
  <c r="G329" i="11"/>
  <c r="H329" i="11"/>
  <c r="I329" i="11"/>
  <c r="J329" i="11"/>
  <c r="K329" i="11"/>
  <c r="E330" i="11"/>
  <c r="F330" i="11"/>
  <c r="G330" i="11"/>
  <c r="H330" i="11"/>
  <c r="I330" i="11"/>
  <c r="J330" i="11"/>
  <c r="K330" i="11"/>
  <c r="E331" i="11"/>
  <c r="F331" i="11"/>
  <c r="G331" i="11"/>
  <c r="H331" i="11"/>
  <c r="I331" i="11"/>
  <c r="J331" i="11"/>
  <c r="K331" i="11"/>
  <c r="E332" i="11"/>
  <c r="F332" i="11"/>
  <c r="G332" i="11"/>
  <c r="H332" i="11"/>
  <c r="I332" i="11"/>
  <c r="J332" i="11"/>
  <c r="K332" i="11"/>
  <c r="E333" i="11"/>
  <c r="F333" i="11"/>
  <c r="G333" i="11"/>
  <c r="H333" i="11"/>
  <c r="I333" i="11"/>
  <c r="J333" i="11"/>
  <c r="K333" i="11"/>
  <c r="E334" i="11"/>
  <c r="F334" i="11"/>
  <c r="G334" i="11"/>
  <c r="H334" i="11"/>
  <c r="I334" i="11"/>
  <c r="J334" i="11"/>
  <c r="K334" i="11"/>
  <c r="E335" i="11"/>
  <c r="F335" i="11"/>
  <c r="G335" i="11"/>
  <c r="H335" i="11"/>
  <c r="I335" i="11"/>
  <c r="J335" i="11"/>
  <c r="K335" i="11"/>
  <c r="E336" i="11"/>
  <c r="F336" i="11"/>
  <c r="G336" i="11"/>
  <c r="H336" i="11"/>
  <c r="I336" i="11"/>
  <c r="J336" i="11"/>
  <c r="K336" i="11"/>
  <c r="E337" i="11"/>
  <c r="F337" i="11"/>
  <c r="G337" i="11"/>
  <c r="H337" i="11"/>
  <c r="I337" i="11"/>
  <c r="J337" i="11"/>
  <c r="K337" i="11"/>
  <c r="E338" i="11"/>
  <c r="F338" i="11"/>
  <c r="G338" i="11"/>
  <c r="H338" i="11"/>
  <c r="I338" i="11"/>
  <c r="J338" i="11"/>
  <c r="K338" i="11"/>
  <c r="E339" i="11"/>
  <c r="F339" i="11"/>
  <c r="G339" i="11"/>
  <c r="H339" i="11"/>
  <c r="I339" i="11"/>
  <c r="J339" i="11"/>
  <c r="K339" i="11"/>
  <c r="E340" i="11"/>
  <c r="F340" i="11"/>
  <c r="G340" i="11"/>
  <c r="H340" i="11"/>
  <c r="I340" i="11"/>
  <c r="J340" i="11"/>
  <c r="K340" i="11"/>
  <c r="E341" i="11"/>
  <c r="F341" i="11"/>
  <c r="G341" i="11"/>
  <c r="H341" i="11"/>
  <c r="I341" i="11"/>
  <c r="J341" i="11"/>
  <c r="K341" i="11"/>
  <c r="E342" i="11"/>
  <c r="F342" i="11"/>
  <c r="G342" i="11"/>
  <c r="H342" i="11"/>
  <c r="I342" i="11"/>
  <c r="J342" i="11"/>
  <c r="K342" i="11"/>
  <c r="E343" i="11"/>
  <c r="F343" i="11"/>
  <c r="G343" i="11"/>
  <c r="H343" i="11"/>
  <c r="I343" i="11"/>
  <c r="J343" i="11"/>
  <c r="K343" i="11"/>
  <c r="E344" i="11"/>
  <c r="F344" i="11"/>
  <c r="G344" i="11"/>
  <c r="H344" i="11"/>
  <c r="I344" i="11"/>
  <c r="J344" i="11"/>
  <c r="K344" i="11"/>
  <c r="E345" i="11"/>
  <c r="F345" i="11"/>
  <c r="G345" i="11"/>
  <c r="H345" i="11"/>
  <c r="I345" i="11"/>
  <c r="J345" i="11"/>
  <c r="K345" i="11"/>
  <c r="E346" i="11"/>
  <c r="F346" i="11"/>
  <c r="G346" i="11"/>
  <c r="H346" i="11"/>
  <c r="I346" i="11"/>
  <c r="J346" i="11"/>
  <c r="K346" i="11"/>
  <c r="E347" i="11"/>
  <c r="F347" i="11"/>
  <c r="G347" i="11"/>
  <c r="H347" i="11"/>
  <c r="I347" i="11"/>
  <c r="J347" i="11"/>
  <c r="K347" i="11"/>
  <c r="E348" i="11"/>
  <c r="F348" i="11"/>
  <c r="G348" i="11"/>
  <c r="H348" i="11"/>
  <c r="I348" i="11"/>
  <c r="J348" i="11"/>
  <c r="K348" i="11"/>
  <c r="E349" i="11"/>
  <c r="F349" i="11"/>
  <c r="G349" i="11"/>
  <c r="H349" i="11"/>
  <c r="I349" i="11"/>
  <c r="J349" i="11"/>
  <c r="K349" i="11"/>
  <c r="E350" i="11"/>
  <c r="F350" i="11"/>
  <c r="G350" i="11"/>
  <c r="H350" i="11"/>
  <c r="I350" i="11"/>
  <c r="J350" i="11"/>
  <c r="K350" i="11"/>
  <c r="E351" i="11"/>
  <c r="F351" i="11"/>
  <c r="G351" i="11"/>
  <c r="H351" i="11"/>
  <c r="I351" i="11"/>
  <c r="J351" i="11"/>
  <c r="K351" i="11"/>
  <c r="E352" i="11"/>
  <c r="F352" i="11"/>
  <c r="G352" i="11"/>
  <c r="H352" i="11"/>
  <c r="I352" i="11"/>
  <c r="J352" i="11"/>
  <c r="K352" i="11"/>
  <c r="E353" i="11"/>
  <c r="F353" i="11"/>
  <c r="G353" i="11"/>
  <c r="H353" i="11"/>
  <c r="I353" i="11"/>
  <c r="J353" i="11"/>
  <c r="K353" i="11"/>
  <c r="E354" i="11"/>
  <c r="F354" i="11"/>
  <c r="G354" i="11"/>
  <c r="H354" i="11"/>
  <c r="I354" i="11"/>
  <c r="J354" i="11"/>
  <c r="K354" i="11"/>
  <c r="E355" i="11"/>
  <c r="F355" i="11"/>
  <c r="G355" i="11"/>
  <c r="H355" i="11"/>
  <c r="I355" i="11"/>
  <c r="J355" i="11"/>
  <c r="K355" i="11"/>
  <c r="E356" i="11"/>
  <c r="F356" i="11"/>
  <c r="G356" i="11"/>
  <c r="H356" i="11"/>
  <c r="I356" i="11"/>
  <c r="J356" i="11"/>
  <c r="K356" i="11"/>
  <c r="E357" i="11"/>
  <c r="F357" i="11"/>
  <c r="G357" i="11"/>
  <c r="H357" i="11"/>
  <c r="I357" i="11"/>
  <c r="J357" i="11"/>
  <c r="K357" i="11"/>
  <c r="E358" i="11"/>
  <c r="F358" i="11"/>
  <c r="G358" i="11"/>
  <c r="H358" i="11"/>
  <c r="I358" i="11"/>
  <c r="J358" i="11"/>
  <c r="K358" i="11"/>
  <c r="E359" i="11"/>
  <c r="F359" i="11"/>
  <c r="G359" i="11"/>
  <c r="H359" i="11"/>
  <c r="I359" i="11"/>
  <c r="J359" i="11"/>
  <c r="K359" i="11"/>
  <c r="E360" i="11"/>
  <c r="F360" i="11"/>
  <c r="G360" i="11"/>
  <c r="H360" i="11"/>
  <c r="I360" i="11"/>
  <c r="J360" i="11"/>
  <c r="K360" i="11"/>
  <c r="E361" i="11"/>
  <c r="F361" i="11"/>
  <c r="G361" i="11"/>
  <c r="H361" i="11"/>
  <c r="I361" i="11"/>
  <c r="J361" i="11"/>
  <c r="K361" i="11"/>
  <c r="E362" i="11"/>
  <c r="F362" i="11"/>
  <c r="G362" i="11"/>
  <c r="H362" i="11"/>
  <c r="I362" i="11"/>
  <c r="J362" i="11"/>
  <c r="K362" i="11"/>
  <c r="E363" i="11"/>
  <c r="F363" i="11"/>
  <c r="G363" i="11"/>
  <c r="H363" i="11"/>
  <c r="I363" i="11"/>
  <c r="J363" i="11"/>
  <c r="K363" i="11"/>
  <c r="E364" i="11"/>
  <c r="F364" i="11"/>
  <c r="G364" i="11"/>
  <c r="H364" i="11"/>
  <c r="I364" i="11"/>
  <c r="J364" i="11"/>
  <c r="K364" i="11"/>
  <c r="E365" i="11"/>
  <c r="F365" i="11"/>
  <c r="G365" i="11"/>
  <c r="H365" i="11"/>
  <c r="I365" i="11"/>
  <c r="J365" i="11"/>
  <c r="K365" i="11"/>
  <c r="E366" i="11"/>
  <c r="F366" i="11"/>
  <c r="G366" i="11"/>
  <c r="H366" i="11"/>
  <c r="I366" i="11"/>
  <c r="J366" i="11"/>
  <c r="K366" i="11"/>
  <c r="E367" i="11"/>
  <c r="F367" i="11"/>
  <c r="G367" i="11"/>
  <c r="H367" i="11"/>
  <c r="I367" i="11"/>
  <c r="J367" i="11"/>
  <c r="K367" i="11"/>
  <c r="E368" i="11"/>
  <c r="F368" i="11"/>
  <c r="G368" i="11"/>
  <c r="H368" i="11"/>
  <c r="I368" i="11"/>
  <c r="J368" i="11"/>
  <c r="K368" i="11"/>
  <c r="E369" i="11"/>
  <c r="F369" i="11"/>
  <c r="G369" i="11"/>
  <c r="H369" i="11"/>
  <c r="I369" i="11"/>
  <c r="J369" i="11"/>
  <c r="K369" i="11"/>
  <c r="E370" i="11"/>
  <c r="F370" i="11"/>
  <c r="G370" i="11"/>
  <c r="H370" i="11"/>
  <c r="I370" i="11"/>
  <c r="J370" i="11"/>
  <c r="K370" i="11"/>
  <c r="E371" i="11"/>
  <c r="F371" i="11"/>
  <c r="G371" i="11"/>
  <c r="H371" i="11"/>
  <c r="I371" i="11"/>
  <c r="J371" i="11"/>
  <c r="K371" i="11"/>
  <c r="E372" i="11"/>
  <c r="F372" i="11"/>
  <c r="G372" i="11"/>
  <c r="H372" i="11"/>
  <c r="I372" i="11"/>
  <c r="J372" i="11"/>
  <c r="K372" i="11"/>
  <c r="E373" i="11"/>
  <c r="F373" i="11"/>
  <c r="G373" i="11"/>
  <c r="H373" i="11"/>
  <c r="I373" i="11"/>
  <c r="J373" i="11"/>
  <c r="K373" i="11"/>
  <c r="E374" i="11"/>
  <c r="F374" i="11"/>
  <c r="G374" i="11"/>
  <c r="H374" i="11"/>
  <c r="I374" i="11"/>
  <c r="J374" i="11"/>
  <c r="K374" i="11"/>
  <c r="E375" i="11"/>
  <c r="F375" i="11"/>
  <c r="G375" i="11"/>
  <c r="H375" i="11"/>
  <c r="I375" i="11"/>
  <c r="J375" i="11"/>
  <c r="K375" i="11"/>
  <c r="E376" i="11"/>
  <c r="F376" i="11"/>
  <c r="G376" i="11"/>
  <c r="H376" i="11"/>
  <c r="I376" i="11"/>
  <c r="J376" i="11"/>
  <c r="K376" i="11"/>
  <c r="E377" i="11"/>
  <c r="F377" i="11"/>
  <c r="G377" i="11"/>
  <c r="H377" i="11"/>
  <c r="I377" i="11"/>
  <c r="J377" i="11"/>
  <c r="K377" i="11"/>
  <c r="E378" i="11"/>
  <c r="F378" i="11"/>
  <c r="G378" i="11"/>
  <c r="H378" i="11"/>
  <c r="I378" i="11"/>
  <c r="J378" i="11"/>
  <c r="K378" i="11"/>
  <c r="E379" i="11"/>
  <c r="F379" i="11"/>
  <c r="G379" i="11"/>
  <c r="H379" i="11"/>
  <c r="I379" i="11"/>
  <c r="J379" i="11"/>
  <c r="K379" i="11"/>
  <c r="E380" i="11"/>
  <c r="F380" i="11"/>
  <c r="G380" i="11"/>
  <c r="H380" i="11"/>
  <c r="I380" i="11"/>
  <c r="J380" i="11"/>
  <c r="K380" i="11"/>
  <c r="E381" i="11"/>
  <c r="F381" i="11"/>
  <c r="G381" i="11"/>
  <c r="H381" i="11"/>
  <c r="I381" i="11"/>
  <c r="J381" i="11"/>
  <c r="K381" i="11"/>
  <c r="E382" i="11"/>
  <c r="F382" i="11"/>
  <c r="G382" i="11"/>
  <c r="H382" i="11"/>
  <c r="I382" i="11"/>
  <c r="J382" i="11"/>
  <c r="K382" i="11"/>
  <c r="E383" i="11"/>
  <c r="F383" i="11"/>
  <c r="G383" i="11"/>
  <c r="H383" i="11"/>
  <c r="I383" i="11"/>
  <c r="J383" i="11"/>
  <c r="K383" i="11"/>
  <c r="E384" i="11"/>
  <c r="F384" i="11"/>
  <c r="G384" i="11"/>
  <c r="H384" i="11"/>
  <c r="I384" i="11"/>
  <c r="J384" i="11"/>
  <c r="K384" i="11"/>
  <c r="E385" i="11"/>
  <c r="F385" i="11"/>
  <c r="G385" i="11"/>
  <c r="H385" i="11"/>
  <c r="I385" i="11"/>
  <c r="J385" i="11"/>
  <c r="K385" i="11"/>
  <c r="E386" i="11"/>
  <c r="F386" i="11"/>
  <c r="G386" i="11"/>
  <c r="H386" i="11"/>
  <c r="I386" i="11"/>
  <c r="J386" i="11"/>
  <c r="K386" i="11"/>
  <c r="E387" i="11"/>
  <c r="F387" i="11"/>
  <c r="G387" i="11"/>
  <c r="H387" i="11"/>
  <c r="I387" i="11"/>
  <c r="J387" i="11"/>
  <c r="K387" i="11"/>
  <c r="E388" i="11"/>
  <c r="F388" i="11"/>
  <c r="G388" i="11"/>
  <c r="H388" i="11"/>
  <c r="I388" i="11"/>
  <c r="J388" i="11"/>
  <c r="K388" i="11"/>
  <c r="E389" i="11"/>
  <c r="F389" i="11"/>
  <c r="G389" i="11"/>
  <c r="H389" i="11"/>
  <c r="I389" i="11"/>
  <c r="J389" i="11"/>
  <c r="K389" i="11"/>
  <c r="E390" i="11"/>
  <c r="F390" i="11"/>
  <c r="G390" i="11"/>
  <c r="H390" i="11"/>
  <c r="I390" i="11"/>
  <c r="J390" i="11"/>
  <c r="K390" i="11"/>
  <c r="E391" i="11"/>
  <c r="F391" i="11"/>
  <c r="G391" i="11"/>
  <c r="H391" i="11"/>
  <c r="I391" i="11"/>
  <c r="J391" i="11"/>
  <c r="K391" i="11"/>
  <c r="E392" i="11"/>
  <c r="F392" i="11"/>
  <c r="G392" i="11"/>
  <c r="H392" i="11"/>
  <c r="I392" i="11"/>
  <c r="J392" i="11"/>
  <c r="K392" i="11"/>
  <c r="E393" i="11"/>
  <c r="F393" i="11"/>
  <c r="G393" i="11"/>
  <c r="H393" i="11"/>
  <c r="I393" i="11"/>
  <c r="J393" i="11"/>
  <c r="K393" i="11"/>
  <c r="E394" i="11"/>
  <c r="F394" i="11"/>
  <c r="G394" i="11"/>
  <c r="H394" i="11"/>
  <c r="I394" i="11"/>
  <c r="J394" i="11"/>
  <c r="K394" i="11"/>
  <c r="E395" i="11"/>
  <c r="F395" i="11"/>
  <c r="G395" i="11"/>
  <c r="H395" i="11"/>
  <c r="I395" i="11"/>
  <c r="J395" i="11"/>
  <c r="K395" i="11"/>
  <c r="E396" i="11"/>
  <c r="F396" i="11"/>
  <c r="G396" i="11"/>
  <c r="H396" i="11"/>
  <c r="I396" i="11"/>
  <c r="J396" i="11"/>
  <c r="K396" i="11"/>
  <c r="E397" i="11"/>
  <c r="F397" i="11"/>
  <c r="G397" i="11"/>
  <c r="H397" i="11"/>
  <c r="I397" i="11"/>
  <c r="J397" i="11"/>
  <c r="K397" i="11"/>
  <c r="E398" i="11"/>
  <c r="F398" i="11"/>
  <c r="G398" i="11"/>
  <c r="H398" i="11"/>
  <c r="I398" i="11"/>
  <c r="J398" i="11"/>
  <c r="K398" i="11"/>
  <c r="E399" i="11"/>
  <c r="F399" i="11"/>
  <c r="G399" i="11"/>
  <c r="H399" i="11"/>
  <c r="I399" i="11"/>
  <c r="J399" i="11"/>
  <c r="K399" i="11"/>
  <c r="E400" i="11"/>
  <c r="F400" i="11"/>
  <c r="G400" i="11"/>
  <c r="H400" i="11"/>
  <c r="I400" i="11"/>
  <c r="J400" i="11"/>
  <c r="K400" i="11"/>
  <c r="E401" i="11"/>
  <c r="F401" i="11"/>
  <c r="G401" i="11"/>
  <c r="H401" i="11"/>
  <c r="I401" i="11"/>
  <c r="J401" i="11"/>
  <c r="K401" i="11"/>
  <c r="E402" i="11"/>
  <c r="F402" i="11"/>
  <c r="G402" i="11"/>
  <c r="H402" i="11"/>
  <c r="I402" i="11"/>
  <c r="J402" i="11"/>
  <c r="K402" i="11"/>
  <c r="E403" i="11"/>
  <c r="F403" i="11"/>
  <c r="G403" i="11"/>
  <c r="H403" i="11"/>
  <c r="I403" i="11"/>
  <c r="J403" i="11"/>
  <c r="K403" i="11"/>
  <c r="E404" i="11"/>
  <c r="F404" i="11"/>
  <c r="G404" i="11"/>
  <c r="H404" i="11"/>
  <c r="I404" i="11"/>
  <c r="J404" i="11"/>
  <c r="K404" i="11"/>
  <c r="E405" i="11"/>
  <c r="F405" i="11"/>
  <c r="G405" i="11"/>
  <c r="H405" i="11"/>
  <c r="I405" i="11"/>
  <c r="J405" i="11"/>
  <c r="K405" i="11"/>
  <c r="F307" i="11"/>
  <c r="G307" i="11"/>
  <c r="H307" i="11"/>
  <c r="I307" i="11"/>
  <c r="J307" i="11"/>
  <c r="K307" i="11"/>
  <c r="E307" i="11"/>
  <c r="A309" i="11"/>
  <c r="A310" i="11" s="1"/>
  <c r="A311" i="11" s="1"/>
  <c r="A312" i="11" s="1"/>
  <c r="A313" i="11" s="1"/>
  <c r="A314" i="11" s="1"/>
  <c r="A315" i="11" s="1"/>
  <c r="A316" i="11" s="1"/>
  <c r="A317" i="11" s="1"/>
  <c r="A318" i="11" s="1"/>
  <c r="A319" i="11" s="1"/>
  <c r="A320" i="11" s="1"/>
  <c r="A321" i="11" s="1"/>
  <c r="A322" i="11" s="1"/>
  <c r="A323" i="11" s="1"/>
  <c r="A324" i="11" s="1"/>
  <c r="A325" i="11" s="1"/>
  <c r="A326" i="11" s="1"/>
  <c r="A327" i="11" s="1"/>
  <c r="A328" i="11" s="1"/>
  <c r="A329" i="11" s="1"/>
  <c r="A330" i="11" s="1"/>
  <c r="A331" i="11" s="1"/>
  <c r="A332" i="11" s="1"/>
  <c r="A333" i="11" s="1"/>
  <c r="A334" i="11" s="1"/>
  <c r="A335" i="11" s="1"/>
  <c r="A336" i="11" s="1"/>
  <c r="A337" i="11" s="1"/>
  <c r="A338" i="11" s="1"/>
  <c r="A339" i="11" s="1"/>
  <c r="A340" i="11" s="1"/>
  <c r="A341" i="11" s="1"/>
  <c r="A342" i="11" s="1"/>
  <c r="A343" i="11" s="1"/>
  <c r="A344" i="11" s="1"/>
  <c r="A345" i="11" s="1"/>
  <c r="A346" i="11" s="1"/>
  <c r="A347" i="11" s="1"/>
  <c r="A348" i="11" s="1"/>
  <c r="A349" i="11" s="1"/>
  <c r="A350" i="11" s="1"/>
  <c r="A351" i="11" s="1"/>
  <c r="A352" i="11" s="1"/>
  <c r="A353" i="11" s="1"/>
  <c r="A354" i="11" s="1"/>
  <c r="A355" i="11" s="1"/>
  <c r="A356" i="11" s="1"/>
  <c r="A357" i="11" s="1"/>
  <c r="A358" i="11" s="1"/>
  <c r="A359" i="11" s="1"/>
  <c r="A360" i="11" s="1"/>
  <c r="A361" i="11" s="1"/>
  <c r="A362" i="11" s="1"/>
  <c r="A363" i="11" s="1"/>
  <c r="A364" i="11" s="1"/>
  <c r="A365" i="11" s="1"/>
  <c r="A366" i="11" s="1"/>
  <c r="A367" i="11" s="1"/>
  <c r="A368" i="11" s="1"/>
  <c r="A369" i="11" s="1"/>
  <c r="A370" i="11" s="1"/>
  <c r="A371" i="11" s="1"/>
  <c r="A372" i="11" s="1"/>
  <c r="A373" i="11" s="1"/>
  <c r="A374" i="11" s="1"/>
  <c r="A375" i="11" s="1"/>
  <c r="A376" i="11" s="1"/>
  <c r="A377" i="11" s="1"/>
  <c r="A378" i="11" s="1"/>
  <c r="A379" i="11" s="1"/>
  <c r="A380" i="11" s="1"/>
  <c r="A381" i="11" s="1"/>
  <c r="A382" i="11" s="1"/>
  <c r="A383" i="11" s="1"/>
  <c r="A384" i="11" s="1"/>
  <c r="A385" i="11" s="1"/>
  <c r="A386" i="11" s="1"/>
  <c r="A387" i="11" s="1"/>
  <c r="A388" i="11" s="1"/>
  <c r="A389" i="11" s="1"/>
  <c r="A390" i="11" s="1"/>
  <c r="A391" i="11" s="1"/>
  <c r="A392" i="11" s="1"/>
  <c r="A393" i="11" s="1"/>
  <c r="A394" i="11" s="1"/>
  <c r="A395" i="11" s="1"/>
  <c r="A396" i="11" s="1"/>
  <c r="A397" i="11" s="1"/>
  <c r="A398" i="11" s="1"/>
  <c r="A399" i="11" s="1"/>
  <c r="A400" i="11" s="1"/>
  <c r="A401" i="11" s="1"/>
  <c r="A402" i="11" s="1"/>
  <c r="A403" i="11" s="1"/>
  <c r="A404" i="11" s="1"/>
  <c r="A405" i="11" s="1"/>
  <c r="B309" i="11"/>
  <c r="B310" i="11" s="1"/>
  <c r="B311" i="11" s="1"/>
  <c r="B312" i="11" s="1"/>
  <c r="B313" i="11" s="1"/>
  <c r="B314" i="11" s="1"/>
  <c r="B315" i="11" s="1"/>
  <c r="B316" i="11" s="1"/>
  <c r="B317" i="11" s="1"/>
  <c r="B318" i="11" s="1"/>
  <c r="B319" i="11" s="1"/>
  <c r="B320" i="11" s="1"/>
  <c r="B321" i="11" s="1"/>
  <c r="B322" i="11" s="1"/>
  <c r="B323" i="11" s="1"/>
  <c r="B324" i="11" s="1"/>
  <c r="B325" i="11" s="1"/>
  <c r="B326" i="11" s="1"/>
  <c r="B327" i="11" s="1"/>
  <c r="B328" i="11" s="1"/>
  <c r="B329" i="11" s="1"/>
  <c r="B330" i="11" s="1"/>
  <c r="B331" i="11" s="1"/>
  <c r="B332" i="11" s="1"/>
  <c r="B333" i="11" s="1"/>
  <c r="B334" i="11" s="1"/>
  <c r="B335" i="11" s="1"/>
  <c r="B336" i="11" s="1"/>
  <c r="B337" i="11" s="1"/>
  <c r="B338" i="11" s="1"/>
  <c r="B339" i="11" s="1"/>
  <c r="B340" i="11" s="1"/>
  <c r="B341" i="11" s="1"/>
  <c r="B342" i="11" s="1"/>
  <c r="B343" i="11" s="1"/>
  <c r="B344" i="11" s="1"/>
  <c r="B345" i="11" s="1"/>
  <c r="B346" i="11" s="1"/>
  <c r="B347" i="11" s="1"/>
  <c r="B348" i="11" s="1"/>
  <c r="B349" i="11" s="1"/>
  <c r="B350" i="11" s="1"/>
  <c r="B351" i="11" s="1"/>
  <c r="B352" i="11" s="1"/>
  <c r="B353" i="11" s="1"/>
  <c r="B354" i="11" s="1"/>
  <c r="B355" i="11" s="1"/>
  <c r="B356" i="11" s="1"/>
  <c r="B357" i="11" s="1"/>
  <c r="B358" i="11" s="1"/>
  <c r="B359" i="11" s="1"/>
  <c r="B360" i="11" s="1"/>
  <c r="B361" i="11" s="1"/>
  <c r="B362" i="11" s="1"/>
  <c r="B363" i="11" s="1"/>
  <c r="B364" i="11" s="1"/>
  <c r="B365" i="11" s="1"/>
  <c r="B366" i="11" s="1"/>
  <c r="B367" i="11" s="1"/>
  <c r="B368" i="11" s="1"/>
  <c r="B369" i="11" s="1"/>
  <c r="B370" i="11" s="1"/>
  <c r="B371" i="11" s="1"/>
  <c r="B372" i="11" s="1"/>
  <c r="B373" i="11" s="1"/>
  <c r="B374" i="11" s="1"/>
  <c r="B375" i="11" s="1"/>
  <c r="B376" i="11" s="1"/>
  <c r="B377" i="11" s="1"/>
  <c r="B378" i="11" s="1"/>
  <c r="B379" i="11" s="1"/>
  <c r="B380" i="11" s="1"/>
  <c r="B381" i="11" s="1"/>
  <c r="B382" i="11" s="1"/>
  <c r="B383" i="11" s="1"/>
  <c r="B384" i="11" s="1"/>
  <c r="B385" i="11" s="1"/>
  <c r="B386" i="11" s="1"/>
  <c r="B387" i="11" s="1"/>
  <c r="B388" i="11" s="1"/>
  <c r="B389" i="11" s="1"/>
  <c r="B390" i="11" s="1"/>
  <c r="B391" i="11" s="1"/>
  <c r="B392" i="11" s="1"/>
  <c r="B393" i="11" s="1"/>
  <c r="B394" i="11" s="1"/>
  <c r="B395" i="11" s="1"/>
  <c r="B396" i="11" s="1"/>
  <c r="B397" i="11" s="1"/>
  <c r="B398" i="11" s="1"/>
  <c r="B399" i="11" s="1"/>
  <c r="B400" i="11" s="1"/>
  <c r="B401" i="11" s="1"/>
  <c r="B402" i="11" s="1"/>
  <c r="B403" i="11" s="1"/>
  <c r="B404" i="11" s="1"/>
  <c r="B405" i="11" s="1"/>
  <c r="B308" i="11"/>
  <c r="A308" i="11"/>
  <c r="K304" i="11"/>
  <c r="J304" i="11"/>
  <c r="K303" i="11"/>
  <c r="J303" i="11"/>
  <c r="K302" i="11"/>
  <c r="J302" i="11"/>
  <c r="K301" i="11"/>
  <c r="J301" i="11"/>
  <c r="K300" i="11"/>
  <c r="J300" i="11"/>
  <c r="K299" i="11"/>
  <c r="J299" i="11"/>
  <c r="K298" i="11"/>
  <c r="J298" i="11"/>
  <c r="K297" i="11"/>
  <c r="J297" i="11"/>
  <c r="K296" i="11"/>
  <c r="J296" i="11"/>
  <c r="K295" i="11"/>
  <c r="J295" i="11"/>
  <c r="K294" i="11"/>
  <c r="J294" i="11"/>
  <c r="K293" i="11"/>
  <c r="J293" i="11"/>
  <c r="K292" i="11"/>
  <c r="J292" i="11"/>
  <c r="K291" i="11"/>
  <c r="J291" i="11"/>
  <c r="K290" i="11"/>
  <c r="J290" i="11"/>
  <c r="K289" i="11"/>
  <c r="J289" i="11"/>
  <c r="K288" i="11"/>
  <c r="J288" i="11"/>
  <c r="K287" i="11"/>
  <c r="J287" i="11"/>
  <c r="K286" i="11"/>
  <c r="J286" i="11"/>
  <c r="K285" i="11"/>
  <c r="J285" i="11"/>
  <c r="K284" i="11"/>
  <c r="J284" i="11"/>
  <c r="K283" i="11"/>
  <c r="J283" i="11"/>
  <c r="K282" i="11"/>
  <c r="J282" i="11"/>
  <c r="K281" i="11"/>
  <c r="J281" i="11"/>
  <c r="K280" i="11"/>
  <c r="J280" i="11"/>
  <c r="K279" i="11"/>
  <c r="J279" i="11"/>
  <c r="K278" i="11"/>
  <c r="J278" i="11"/>
  <c r="K277" i="11"/>
  <c r="J277" i="11"/>
  <c r="K276" i="11"/>
  <c r="J276" i="11"/>
  <c r="K275" i="11"/>
  <c r="J275" i="11"/>
  <c r="K274" i="11"/>
  <c r="J274" i="11"/>
  <c r="K273" i="11"/>
  <c r="J273" i="11"/>
  <c r="K272" i="11"/>
  <c r="J272" i="11"/>
  <c r="K271" i="11"/>
  <c r="J271" i="11"/>
  <c r="K270" i="11"/>
  <c r="J270" i="11"/>
  <c r="K269" i="11"/>
  <c r="J269" i="11"/>
  <c r="K268" i="11"/>
  <c r="J268" i="11"/>
  <c r="K267" i="11"/>
  <c r="J267" i="11"/>
  <c r="K266" i="11"/>
  <c r="J266" i="11"/>
  <c r="K265" i="11"/>
  <c r="J265" i="11"/>
  <c r="K264" i="11"/>
  <c r="J264" i="11"/>
  <c r="K263" i="11"/>
  <c r="J263" i="11"/>
  <c r="K262" i="11"/>
  <c r="J262" i="11"/>
  <c r="K261" i="11"/>
  <c r="J261" i="11"/>
  <c r="K260" i="11"/>
  <c r="J260" i="11"/>
  <c r="K259" i="11"/>
  <c r="J259" i="11"/>
  <c r="K258" i="11"/>
  <c r="J258" i="11"/>
  <c r="K257" i="11"/>
  <c r="J257" i="11"/>
  <c r="K256" i="11"/>
  <c r="J256" i="11"/>
  <c r="K255" i="11"/>
  <c r="J255" i="11"/>
  <c r="K254" i="11"/>
  <c r="J254" i="11"/>
  <c r="K253" i="11"/>
  <c r="J253" i="11"/>
  <c r="K252" i="11"/>
  <c r="J252" i="11"/>
  <c r="K251" i="11"/>
  <c r="J251" i="11"/>
  <c r="K250" i="11"/>
  <c r="J250" i="11"/>
  <c r="K249" i="11"/>
  <c r="J249" i="11"/>
  <c r="K248" i="11"/>
  <c r="J248" i="11"/>
  <c r="K247" i="11"/>
  <c r="J247" i="11"/>
  <c r="K246" i="11"/>
  <c r="J246" i="11"/>
  <c r="K245" i="11"/>
  <c r="J245" i="11"/>
  <c r="K244" i="11"/>
  <c r="J244" i="11"/>
  <c r="K243" i="11"/>
  <c r="J243" i="11"/>
  <c r="K242" i="11"/>
  <c r="J242" i="11"/>
  <c r="K241" i="11"/>
  <c r="J241" i="11"/>
  <c r="K240" i="11"/>
  <c r="J240" i="11"/>
  <c r="K239" i="11"/>
  <c r="J239" i="11"/>
  <c r="K238" i="11"/>
  <c r="J238" i="11"/>
  <c r="K237" i="11"/>
  <c r="J237" i="11"/>
  <c r="K236" i="11"/>
  <c r="J236" i="11"/>
  <c r="K235" i="11"/>
  <c r="J235" i="11"/>
  <c r="K234" i="11"/>
  <c r="J234" i="11"/>
  <c r="K233" i="11"/>
  <c r="J233" i="11"/>
  <c r="K232" i="11"/>
  <c r="J232" i="11"/>
  <c r="K231" i="11"/>
  <c r="J231" i="11"/>
  <c r="K230" i="11"/>
  <c r="J230" i="11"/>
  <c r="K229" i="11"/>
  <c r="J229" i="11"/>
  <c r="K228" i="11"/>
  <c r="J228" i="11"/>
  <c r="K227" i="11"/>
  <c r="J227" i="11"/>
  <c r="K226" i="11"/>
  <c r="J226" i="11"/>
  <c r="K225" i="11"/>
  <c r="J225" i="11"/>
  <c r="K224" i="11"/>
  <c r="J224" i="11"/>
  <c r="K223" i="11"/>
  <c r="J223" i="11"/>
  <c r="K222" i="11"/>
  <c r="J222" i="11"/>
  <c r="K221" i="11"/>
  <c r="J221" i="11"/>
  <c r="K220" i="11"/>
  <c r="J220" i="11"/>
  <c r="K219" i="11"/>
  <c r="J219" i="11"/>
  <c r="K218" i="11"/>
  <c r="J218" i="11"/>
  <c r="K217" i="11"/>
  <c r="J217" i="11"/>
  <c r="K216" i="11"/>
  <c r="J216" i="11"/>
  <c r="K215" i="11"/>
  <c r="J215" i="11"/>
  <c r="K214" i="11"/>
  <c r="J214" i="11"/>
  <c r="K213" i="11"/>
  <c r="J213" i="11"/>
  <c r="K212" i="11"/>
  <c r="J212" i="11"/>
  <c r="K211" i="11"/>
  <c r="J211" i="11"/>
  <c r="K210" i="11"/>
  <c r="J210" i="11"/>
  <c r="K209" i="11"/>
  <c r="J209" i="11"/>
  <c r="K208" i="11"/>
  <c r="J208" i="11"/>
  <c r="K207" i="11"/>
  <c r="J207" i="11"/>
  <c r="B207" i="11"/>
  <c r="B208" i="11" s="1"/>
  <c r="B209" i="11" s="1"/>
  <c r="B210" i="11" s="1"/>
  <c r="B211" i="11" s="1"/>
  <c r="B212" i="11" s="1"/>
  <c r="B213" i="11" s="1"/>
  <c r="B214" i="11" s="1"/>
  <c r="B215" i="11" s="1"/>
  <c r="B216" i="11" s="1"/>
  <c r="B217" i="11" s="1"/>
  <c r="B218" i="11" s="1"/>
  <c r="B219" i="11" s="1"/>
  <c r="B220" i="11" s="1"/>
  <c r="B221" i="11" s="1"/>
  <c r="B222" i="11" s="1"/>
  <c r="B223" i="11" s="1"/>
  <c r="B224" i="11" s="1"/>
  <c r="B225" i="11" s="1"/>
  <c r="B226" i="11" s="1"/>
  <c r="B227" i="11" s="1"/>
  <c r="B228" i="11" s="1"/>
  <c r="B229" i="11" s="1"/>
  <c r="B230" i="11" s="1"/>
  <c r="B231" i="11" s="1"/>
  <c r="B232" i="11" s="1"/>
  <c r="B233" i="11" s="1"/>
  <c r="B234" i="11" s="1"/>
  <c r="B235" i="11" s="1"/>
  <c r="B236" i="11" s="1"/>
  <c r="B237" i="11" s="1"/>
  <c r="B238" i="11" s="1"/>
  <c r="B239" i="11" s="1"/>
  <c r="B240" i="11" s="1"/>
  <c r="B241" i="11" s="1"/>
  <c r="B242" i="11" s="1"/>
  <c r="B243" i="11" s="1"/>
  <c r="B244" i="11" s="1"/>
  <c r="B245" i="11" s="1"/>
  <c r="B246" i="11" s="1"/>
  <c r="B247" i="11" s="1"/>
  <c r="B248" i="11" s="1"/>
  <c r="B249" i="11" s="1"/>
  <c r="B250" i="11" s="1"/>
  <c r="B251" i="11" s="1"/>
  <c r="B252" i="11" s="1"/>
  <c r="B253" i="11" s="1"/>
  <c r="B254" i="11" s="1"/>
  <c r="B255" i="11" s="1"/>
  <c r="B256" i="11" s="1"/>
  <c r="B257" i="11" s="1"/>
  <c r="B258" i="11" s="1"/>
  <c r="B259" i="11" s="1"/>
  <c r="B260" i="11" s="1"/>
  <c r="B261" i="11" s="1"/>
  <c r="B262" i="11" s="1"/>
  <c r="B263" i="11" s="1"/>
  <c r="B264" i="11" s="1"/>
  <c r="B265" i="11" s="1"/>
  <c r="B266" i="11" s="1"/>
  <c r="B267" i="11" s="1"/>
  <c r="B268" i="11" s="1"/>
  <c r="B269" i="11" s="1"/>
  <c r="B270" i="11" s="1"/>
  <c r="B271" i="11" s="1"/>
  <c r="B272" i="11" s="1"/>
  <c r="B273" i="11" s="1"/>
  <c r="B274" i="11" s="1"/>
  <c r="B275" i="11" s="1"/>
  <c r="B276" i="11" s="1"/>
  <c r="B277" i="11" s="1"/>
  <c r="B278" i="11" s="1"/>
  <c r="B279" i="11" s="1"/>
  <c r="B280" i="11" s="1"/>
  <c r="B281" i="11" s="1"/>
  <c r="B282" i="11" s="1"/>
  <c r="B283" i="11" s="1"/>
  <c r="B284" i="11" s="1"/>
  <c r="B285" i="11" s="1"/>
  <c r="B286" i="11" s="1"/>
  <c r="B287" i="11" s="1"/>
  <c r="B288" i="11" s="1"/>
  <c r="B289" i="11" s="1"/>
  <c r="B290" i="11" s="1"/>
  <c r="B291" i="11" s="1"/>
  <c r="B292" i="11" s="1"/>
  <c r="B293" i="11" s="1"/>
  <c r="B294" i="11" s="1"/>
  <c r="B295" i="11" s="1"/>
  <c r="B296" i="11" s="1"/>
  <c r="B297" i="11" s="1"/>
  <c r="B298" i="11" s="1"/>
  <c r="B299" i="11" s="1"/>
  <c r="B300" i="11" s="1"/>
  <c r="B301" i="11" s="1"/>
  <c r="B302" i="11" s="1"/>
  <c r="B303" i="11" s="1"/>
  <c r="B304" i="11" s="1"/>
  <c r="A207" i="1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A249" i="11" s="1"/>
  <c r="A250" i="11" s="1"/>
  <c r="A251" i="11" s="1"/>
  <c r="A252" i="11" s="1"/>
  <c r="A253" i="11" s="1"/>
  <c r="A254" i="11" s="1"/>
  <c r="A255" i="11" s="1"/>
  <c r="A256" i="11" s="1"/>
  <c r="A257" i="11" s="1"/>
  <c r="A258" i="11" s="1"/>
  <c r="A259" i="11" s="1"/>
  <c r="A260" i="11" s="1"/>
  <c r="A261" i="11" s="1"/>
  <c r="A262" i="11" s="1"/>
  <c r="A263" i="11" s="1"/>
  <c r="A264" i="11" s="1"/>
  <c r="A265" i="11" s="1"/>
  <c r="A266" i="11" s="1"/>
  <c r="A267" i="11" s="1"/>
  <c r="A268" i="11" s="1"/>
  <c r="A269" i="11" s="1"/>
  <c r="A270" i="11" s="1"/>
  <c r="A271" i="11" s="1"/>
  <c r="A272" i="11" s="1"/>
  <c r="A273" i="11" s="1"/>
  <c r="A274" i="11" s="1"/>
  <c r="A275" i="11" s="1"/>
  <c r="A276" i="11" s="1"/>
  <c r="A277" i="11" s="1"/>
  <c r="A278" i="11" s="1"/>
  <c r="A279" i="11" s="1"/>
  <c r="A280" i="11" s="1"/>
  <c r="A281" i="11" s="1"/>
  <c r="A282" i="11" s="1"/>
  <c r="A283" i="11" s="1"/>
  <c r="A284" i="11" s="1"/>
  <c r="A285" i="11" s="1"/>
  <c r="A286" i="11" s="1"/>
  <c r="A287" i="11" s="1"/>
  <c r="A288" i="11" s="1"/>
  <c r="A289" i="11" s="1"/>
  <c r="A290" i="11" s="1"/>
  <c r="A291" i="11" s="1"/>
  <c r="A292" i="11" s="1"/>
  <c r="A293" i="11" s="1"/>
  <c r="A294" i="11" s="1"/>
  <c r="A295" i="11" s="1"/>
  <c r="A296" i="11" s="1"/>
  <c r="A297" i="11" s="1"/>
  <c r="A298" i="11" s="1"/>
  <c r="A299" i="11" s="1"/>
  <c r="A300" i="11" s="1"/>
  <c r="A301" i="11" s="1"/>
  <c r="A302" i="11" s="1"/>
  <c r="A303" i="11" s="1"/>
  <c r="A304" i="11" s="1"/>
  <c r="K206" i="11"/>
  <c r="J206" i="11"/>
  <c r="K203" i="11"/>
  <c r="J203" i="11"/>
  <c r="K202" i="11"/>
  <c r="J202" i="11"/>
  <c r="K201" i="11"/>
  <c r="J201" i="11"/>
  <c r="K200" i="11"/>
  <c r="J200" i="11"/>
  <c r="K199" i="11"/>
  <c r="J199" i="11"/>
  <c r="K198" i="11"/>
  <c r="J198" i="11"/>
  <c r="K197" i="11"/>
  <c r="J197" i="11"/>
  <c r="K196" i="11"/>
  <c r="J196" i="11"/>
  <c r="K195" i="11"/>
  <c r="J195" i="11"/>
  <c r="K194" i="11"/>
  <c r="J194" i="11"/>
  <c r="K193" i="11"/>
  <c r="J193" i="11"/>
  <c r="K192" i="11"/>
  <c r="J192" i="11"/>
  <c r="K191" i="11"/>
  <c r="J191" i="11"/>
  <c r="K190" i="11"/>
  <c r="J190" i="11"/>
  <c r="K189" i="11"/>
  <c r="J189" i="11"/>
  <c r="K188" i="11"/>
  <c r="J188" i="11"/>
  <c r="K187" i="11"/>
  <c r="J187" i="11"/>
  <c r="K186" i="11"/>
  <c r="J186" i="11"/>
  <c r="K185" i="11"/>
  <c r="J185" i="11"/>
  <c r="K184" i="11"/>
  <c r="J184" i="11"/>
  <c r="K183" i="11"/>
  <c r="J183" i="11"/>
  <c r="K182" i="11"/>
  <c r="J182" i="11"/>
  <c r="K181" i="11"/>
  <c r="J181" i="11"/>
  <c r="K180" i="11"/>
  <c r="J180" i="11"/>
  <c r="K179" i="11"/>
  <c r="J179" i="11"/>
  <c r="K178" i="11"/>
  <c r="J178" i="11"/>
  <c r="K177" i="11"/>
  <c r="J177" i="11"/>
  <c r="K176" i="11"/>
  <c r="J176" i="11"/>
  <c r="K175" i="11"/>
  <c r="J175" i="11"/>
  <c r="K174" i="11"/>
  <c r="J174" i="11"/>
  <c r="K173" i="11"/>
  <c r="J173" i="11"/>
  <c r="K172" i="11"/>
  <c r="J172" i="11"/>
  <c r="K171" i="11"/>
  <c r="J171" i="11"/>
  <c r="K170" i="11"/>
  <c r="J170" i="11"/>
  <c r="K169" i="11"/>
  <c r="J169" i="11"/>
  <c r="K168" i="11"/>
  <c r="J168" i="11"/>
  <c r="K167" i="11"/>
  <c r="J167" i="11"/>
  <c r="K166" i="11"/>
  <c r="J166" i="11"/>
  <c r="K165" i="11"/>
  <c r="J165" i="11"/>
  <c r="K164" i="11"/>
  <c r="J164" i="11"/>
  <c r="K163" i="11"/>
  <c r="J163" i="11"/>
  <c r="K162" i="11"/>
  <c r="J162" i="11"/>
  <c r="K161" i="11"/>
  <c r="J161" i="11"/>
  <c r="K160" i="11"/>
  <c r="J160" i="11"/>
  <c r="K159" i="11"/>
  <c r="J159" i="11"/>
  <c r="K158" i="11"/>
  <c r="J158" i="11"/>
  <c r="K157" i="11"/>
  <c r="J157" i="11"/>
  <c r="K156" i="11"/>
  <c r="J156" i="11"/>
  <c r="K155" i="11"/>
  <c r="J155" i="11"/>
  <c r="K154" i="11"/>
  <c r="J154" i="11"/>
  <c r="K153" i="11"/>
  <c r="J153" i="11"/>
  <c r="K152" i="11"/>
  <c r="J152" i="11"/>
  <c r="K151" i="11"/>
  <c r="J151" i="11"/>
  <c r="K150" i="11"/>
  <c r="J150" i="11"/>
  <c r="K149" i="11"/>
  <c r="J149" i="11"/>
  <c r="K148" i="11"/>
  <c r="J148" i="11"/>
  <c r="K147" i="11"/>
  <c r="J147" i="11"/>
  <c r="K146" i="11"/>
  <c r="J146" i="11"/>
  <c r="K145" i="11"/>
  <c r="J145" i="11"/>
  <c r="K144" i="11"/>
  <c r="J144" i="11"/>
  <c r="K143" i="11"/>
  <c r="J143" i="11"/>
  <c r="K142" i="11"/>
  <c r="J142" i="11"/>
  <c r="K141" i="11"/>
  <c r="J141" i="11"/>
  <c r="K140" i="11"/>
  <c r="J140" i="11"/>
  <c r="K139" i="11"/>
  <c r="J139" i="11"/>
  <c r="K138" i="11"/>
  <c r="J138" i="11"/>
  <c r="K137" i="11"/>
  <c r="J137" i="11"/>
  <c r="K136" i="11"/>
  <c r="J136" i="11"/>
  <c r="K135" i="11"/>
  <c r="J135" i="11"/>
  <c r="K134" i="11"/>
  <c r="J134" i="11"/>
  <c r="K133" i="11"/>
  <c r="J133" i="11"/>
  <c r="K132" i="11"/>
  <c r="J132" i="11"/>
  <c r="K131" i="11"/>
  <c r="J131" i="11"/>
  <c r="K130" i="11"/>
  <c r="J130" i="11"/>
  <c r="K129" i="11"/>
  <c r="J129" i="11"/>
  <c r="K128" i="11"/>
  <c r="J128" i="11"/>
  <c r="K127" i="11"/>
  <c r="J127" i="11"/>
  <c r="K126" i="11"/>
  <c r="J126" i="11"/>
  <c r="K125" i="11"/>
  <c r="J125" i="11"/>
  <c r="K124" i="11"/>
  <c r="J124" i="11"/>
  <c r="K123" i="11"/>
  <c r="J123" i="11"/>
  <c r="K122" i="11"/>
  <c r="J122" i="11"/>
  <c r="K121" i="11"/>
  <c r="J121" i="11"/>
  <c r="K120" i="11"/>
  <c r="J120" i="11"/>
  <c r="K119" i="11"/>
  <c r="J119" i="11"/>
  <c r="K118" i="11"/>
  <c r="J118" i="11"/>
  <c r="K117" i="11"/>
  <c r="J117" i="11"/>
  <c r="K116" i="11"/>
  <c r="J116" i="11"/>
  <c r="K115" i="11"/>
  <c r="J115" i="11"/>
  <c r="K114" i="11"/>
  <c r="J114" i="11"/>
  <c r="K113" i="11"/>
  <c r="J113" i="11"/>
  <c r="K112" i="11"/>
  <c r="J112" i="11"/>
  <c r="K111" i="11"/>
  <c r="J111" i="11"/>
  <c r="K110" i="11"/>
  <c r="J110" i="11"/>
  <c r="K109" i="11"/>
  <c r="J109" i="11"/>
  <c r="K108" i="11"/>
  <c r="J108" i="11"/>
  <c r="K107" i="11"/>
  <c r="J107" i="11"/>
  <c r="K106" i="11"/>
  <c r="J106" i="11"/>
  <c r="B106" i="11"/>
  <c r="B107" i="11" s="1"/>
  <c r="B108" i="11" s="1"/>
  <c r="B109" i="11" s="1"/>
  <c r="B110" i="11" s="1"/>
  <c r="B111" i="11" s="1"/>
  <c r="B112" i="11" s="1"/>
  <c r="B113" i="11" s="1"/>
  <c r="B114" i="11" s="1"/>
  <c r="B115" i="11" s="1"/>
  <c r="B116" i="11" s="1"/>
  <c r="B117" i="11" s="1"/>
  <c r="B118" i="11" s="1"/>
  <c r="B119" i="11" s="1"/>
  <c r="B120" i="11" s="1"/>
  <c r="B121" i="11" s="1"/>
  <c r="B122" i="11" s="1"/>
  <c r="B123" i="11" s="1"/>
  <c r="B124" i="11" s="1"/>
  <c r="B125" i="11" s="1"/>
  <c r="B126" i="11" s="1"/>
  <c r="B127" i="11" s="1"/>
  <c r="B128" i="11" s="1"/>
  <c r="B129" i="11" s="1"/>
  <c r="B130" i="11" s="1"/>
  <c r="B131" i="11" s="1"/>
  <c r="B132" i="11" s="1"/>
  <c r="B133" i="11" s="1"/>
  <c r="B134" i="11" s="1"/>
  <c r="B135" i="11" s="1"/>
  <c r="B136" i="11" s="1"/>
  <c r="B137" i="11" s="1"/>
  <c r="B138" i="11" s="1"/>
  <c r="B139" i="11" s="1"/>
  <c r="B140" i="11" s="1"/>
  <c r="B141" i="11" s="1"/>
  <c r="B142" i="11" s="1"/>
  <c r="B143" i="11" s="1"/>
  <c r="B144" i="11" s="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A106" i="1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K105" i="11"/>
  <c r="J105" i="11"/>
  <c r="K102" i="11"/>
  <c r="J102" i="11"/>
  <c r="K101" i="11"/>
  <c r="J101" i="11"/>
  <c r="K100" i="11"/>
  <c r="J100" i="11"/>
  <c r="K99" i="11"/>
  <c r="J99" i="11"/>
  <c r="K98" i="11"/>
  <c r="J98" i="11"/>
  <c r="K97" i="11"/>
  <c r="J97" i="11"/>
  <c r="K96" i="11"/>
  <c r="J96" i="11"/>
  <c r="K95" i="11"/>
  <c r="J95" i="11"/>
  <c r="K94" i="11"/>
  <c r="J94" i="11"/>
  <c r="K93" i="11"/>
  <c r="J93" i="11"/>
  <c r="K92" i="11"/>
  <c r="J92" i="11"/>
  <c r="K91" i="11"/>
  <c r="J91" i="11"/>
  <c r="K90" i="11"/>
  <c r="J90" i="11"/>
  <c r="K89" i="11"/>
  <c r="J89" i="11"/>
  <c r="K88" i="11"/>
  <c r="J88" i="11"/>
  <c r="K87" i="11"/>
  <c r="J87" i="11"/>
  <c r="K86" i="11"/>
  <c r="J86" i="11"/>
  <c r="K85" i="11"/>
  <c r="J85" i="11"/>
  <c r="K84" i="11"/>
  <c r="J84" i="11"/>
  <c r="K83" i="11"/>
  <c r="J83" i="11"/>
  <c r="K82" i="11"/>
  <c r="J82" i="11"/>
  <c r="K81" i="11"/>
  <c r="J81" i="11"/>
  <c r="K80" i="11"/>
  <c r="J80" i="11"/>
  <c r="K79" i="11"/>
  <c r="J79" i="11"/>
  <c r="K78" i="11"/>
  <c r="J78" i="11"/>
  <c r="K77" i="11"/>
  <c r="J77" i="11"/>
  <c r="K76" i="11"/>
  <c r="J76" i="11"/>
  <c r="K75" i="11"/>
  <c r="J75" i="11"/>
  <c r="K74" i="11"/>
  <c r="J74" i="11"/>
  <c r="K73" i="11"/>
  <c r="J73" i="11"/>
  <c r="K72" i="11"/>
  <c r="J72" i="11"/>
  <c r="K71" i="11"/>
  <c r="J71" i="11"/>
  <c r="K70" i="11"/>
  <c r="J70" i="11"/>
  <c r="K69" i="11"/>
  <c r="J69" i="11"/>
  <c r="K68" i="11"/>
  <c r="J68" i="11"/>
  <c r="K67" i="11"/>
  <c r="J67" i="11"/>
  <c r="K66" i="11"/>
  <c r="J66" i="11"/>
  <c r="K65" i="11"/>
  <c r="J65" i="11"/>
  <c r="K64" i="11"/>
  <c r="J64" i="11"/>
  <c r="K63" i="11"/>
  <c r="J63" i="11"/>
  <c r="K62" i="11"/>
  <c r="J62" i="11"/>
  <c r="K61" i="11"/>
  <c r="J61" i="11"/>
  <c r="K60" i="11"/>
  <c r="J60" i="11"/>
  <c r="K59" i="11"/>
  <c r="J59" i="11"/>
  <c r="K58" i="11"/>
  <c r="J58" i="11"/>
  <c r="K57" i="11"/>
  <c r="J57" i="11"/>
  <c r="K56" i="11"/>
  <c r="J56" i="11"/>
  <c r="K55" i="11"/>
  <c r="J55" i="11"/>
  <c r="K54" i="11"/>
  <c r="J54" i="11"/>
  <c r="K53" i="11"/>
  <c r="J53" i="11"/>
  <c r="K52" i="11"/>
  <c r="J52" i="11"/>
  <c r="K51" i="11"/>
  <c r="J51" i="11"/>
  <c r="K50" i="11"/>
  <c r="J50" i="11"/>
  <c r="K49" i="11"/>
  <c r="J49" i="11"/>
  <c r="K48" i="11"/>
  <c r="J48" i="11"/>
  <c r="K47" i="11"/>
  <c r="J47" i="11"/>
  <c r="K46" i="11"/>
  <c r="J46" i="11"/>
  <c r="K45" i="11"/>
  <c r="J45" i="11"/>
  <c r="K44" i="11"/>
  <c r="J44" i="11"/>
  <c r="K43" i="11"/>
  <c r="J43" i="11"/>
  <c r="K42" i="11"/>
  <c r="J42" i="11"/>
  <c r="K41" i="11"/>
  <c r="J41" i="11"/>
  <c r="K40" i="11"/>
  <c r="J40" i="11"/>
  <c r="K39" i="11"/>
  <c r="J39" i="11"/>
  <c r="K38" i="11"/>
  <c r="J38" i="11"/>
  <c r="K37" i="11"/>
  <c r="J37" i="11"/>
  <c r="K36" i="11"/>
  <c r="J36" i="11"/>
  <c r="K35" i="11"/>
  <c r="J35" i="11"/>
  <c r="K34" i="11"/>
  <c r="J34" i="11"/>
  <c r="K33" i="11"/>
  <c r="J33" i="11"/>
  <c r="K32" i="11"/>
  <c r="J32" i="11"/>
  <c r="K31" i="11"/>
  <c r="J31" i="11"/>
  <c r="K30" i="11"/>
  <c r="J30" i="11"/>
  <c r="K29" i="11"/>
  <c r="J29" i="11"/>
  <c r="K28" i="11"/>
  <c r="J28" i="11"/>
  <c r="K27" i="11"/>
  <c r="J27" i="11"/>
  <c r="K26" i="11"/>
  <c r="J26" i="11"/>
  <c r="K25" i="11"/>
  <c r="J25" i="11"/>
  <c r="K24" i="11"/>
  <c r="J24" i="11"/>
  <c r="K23" i="11"/>
  <c r="J23" i="11"/>
  <c r="K22" i="11"/>
  <c r="J22" i="11"/>
  <c r="K21" i="11"/>
  <c r="J21" i="11"/>
  <c r="K20" i="11"/>
  <c r="J20" i="11"/>
  <c r="K19" i="11"/>
  <c r="J19" i="11"/>
  <c r="K18" i="11"/>
  <c r="J18" i="11"/>
  <c r="K17" i="11"/>
  <c r="J17" i="11"/>
  <c r="K16" i="11"/>
  <c r="J16" i="11"/>
  <c r="K15" i="11"/>
  <c r="J15" i="11"/>
  <c r="K14" i="11"/>
  <c r="J14" i="11"/>
  <c r="K13" i="11"/>
  <c r="J13" i="11"/>
  <c r="K12" i="11"/>
  <c r="J12" i="11"/>
  <c r="K11" i="11"/>
  <c r="J11" i="11"/>
  <c r="K10" i="11"/>
  <c r="J10" i="11"/>
  <c r="K9" i="11"/>
  <c r="J9" i="11"/>
  <c r="K8" i="11"/>
  <c r="J8" i="11"/>
  <c r="K7" i="11"/>
  <c r="J7" i="11"/>
  <c r="K6" i="11"/>
  <c r="J6" i="11"/>
  <c r="K5" i="11"/>
  <c r="J5" i="11"/>
  <c r="B5" i="11"/>
  <c r="B6" i="11" s="1"/>
  <c r="B7" i="11" s="1"/>
  <c r="B8" i="11" s="1"/>
  <c r="B9" i="11" s="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B45" i="11" s="1"/>
  <c r="B46" i="11" s="1"/>
  <c r="B47" i="11" s="1"/>
  <c r="B48" i="11" s="1"/>
  <c r="B49" i="11" s="1"/>
  <c r="B50" i="11" s="1"/>
  <c r="B51" i="11" s="1"/>
  <c r="B52" i="11" s="1"/>
  <c r="B53" i="11" s="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85" i="11" s="1"/>
  <c r="B86" i="11" s="1"/>
  <c r="B87" i="11" s="1"/>
  <c r="B88" i="11" s="1"/>
  <c r="B89" i="11" s="1"/>
  <c r="B90" i="11" s="1"/>
  <c r="B91" i="11" s="1"/>
  <c r="B92" i="11" s="1"/>
  <c r="B93" i="11" s="1"/>
  <c r="B94" i="11" s="1"/>
  <c r="B95" i="11" s="1"/>
  <c r="B96" i="11" s="1"/>
  <c r="B97" i="11" s="1"/>
  <c r="B98" i="11" s="1"/>
  <c r="B99" i="11" s="1"/>
  <c r="B100" i="11" s="1"/>
  <c r="B101" i="11" s="1"/>
  <c r="B102" i="11" s="1"/>
  <c r="A5" i="1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K4" i="11"/>
  <c r="J4" i="11"/>
  <c r="H401" i="10"/>
  <c r="H400" i="10"/>
  <c r="H397" i="10"/>
  <c r="H396" i="10"/>
  <c r="H395" i="10"/>
  <c r="H393" i="10"/>
  <c r="H392" i="10"/>
  <c r="H391" i="10"/>
  <c r="H390" i="10"/>
  <c r="H389" i="10"/>
  <c r="H388" i="10"/>
  <c r="H386" i="10"/>
  <c r="H384" i="10"/>
  <c r="H382" i="10"/>
  <c r="H381" i="10"/>
  <c r="H380" i="10"/>
  <c r="H379" i="10"/>
  <c r="H378" i="10"/>
  <c r="H376" i="10"/>
  <c r="H373" i="10"/>
  <c r="H372" i="10"/>
  <c r="H370" i="10"/>
  <c r="H368" i="10"/>
  <c r="H367" i="10"/>
  <c r="H366" i="10"/>
  <c r="H363" i="10"/>
  <c r="H362" i="10"/>
  <c r="H361" i="10"/>
  <c r="H360" i="10"/>
  <c r="H358" i="10"/>
  <c r="H356" i="10"/>
  <c r="H355" i="10"/>
  <c r="H353" i="10"/>
  <c r="H352" i="10"/>
  <c r="H351" i="10"/>
  <c r="H350" i="10"/>
  <c r="H349" i="10"/>
  <c r="H348" i="10"/>
  <c r="H347" i="10"/>
  <c r="H346" i="10"/>
  <c r="H342" i="10"/>
  <c r="H338" i="10"/>
  <c r="H337" i="10"/>
  <c r="H336" i="10"/>
  <c r="H334" i="10"/>
  <c r="H333" i="10"/>
  <c r="H330" i="10"/>
  <c r="H329" i="10"/>
  <c r="H328" i="10"/>
  <c r="H327" i="10"/>
  <c r="H326" i="10"/>
  <c r="H324" i="10"/>
  <c r="H319" i="10"/>
  <c r="H318" i="10"/>
  <c r="H315" i="10"/>
  <c r="H314" i="10"/>
  <c r="H313" i="10"/>
  <c r="H312" i="10"/>
  <c r="H311" i="10"/>
  <c r="H309" i="10"/>
  <c r="H308" i="10"/>
  <c r="H305" i="10"/>
  <c r="A305" i="10"/>
  <c r="A306" i="10" s="1"/>
  <c r="A307" i="10" s="1"/>
  <c r="A308" i="10" s="1"/>
  <c r="A309" i="10" s="1"/>
  <c r="A310" i="10" s="1"/>
  <c r="A311" i="10" s="1"/>
  <c r="A312" i="10" s="1"/>
  <c r="A313" i="10" s="1"/>
  <c r="A314" i="10" s="1"/>
  <c r="A315" i="10" s="1"/>
  <c r="A316" i="10" s="1"/>
  <c r="A317" i="10" s="1"/>
  <c r="A318" i="10" s="1"/>
  <c r="A319" i="10" s="1"/>
  <c r="A320" i="10" s="1"/>
  <c r="A321" i="10" s="1"/>
  <c r="A322" i="10" s="1"/>
  <c r="A323" i="10" s="1"/>
  <c r="A324" i="10" s="1"/>
  <c r="A325" i="10" s="1"/>
  <c r="A326" i="10" s="1"/>
  <c r="A327" i="10" s="1"/>
  <c r="A328" i="10" s="1"/>
  <c r="A329" i="10" s="1"/>
  <c r="A330" i="10" s="1"/>
  <c r="A331" i="10" s="1"/>
  <c r="A332" i="10" s="1"/>
  <c r="A333" i="10" s="1"/>
  <c r="A334" i="10" s="1"/>
  <c r="A335" i="10" s="1"/>
  <c r="A336" i="10" s="1"/>
  <c r="A337" i="10" s="1"/>
  <c r="A338" i="10" s="1"/>
  <c r="A339" i="10" s="1"/>
  <c r="A340" i="10" s="1"/>
  <c r="A341" i="10" s="1"/>
  <c r="A342" i="10" s="1"/>
  <c r="A343" i="10" s="1"/>
  <c r="A344" i="10" s="1"/>
  <c r="A345" i="10" s="1"/>
  <c r="A346" i="10" s="1"/>
  <c r="A347" i="10" s="1"/>
  <c r="A348" i="10" s="1"/>
  <c r="A349" i="10" s="1"/>
  <c r="A350" i="10" s="1"/>
  <c r="A351" i="10" s="1"/>
  <c r="A352" i="10" s="1"/>
  <c r="A353" i="10" s="1"/>
  <c r="A354" i="10" s="1"/>
  <c r="A355" i="10" s="1"/>
  <c r="A356" i="10" s="1"/>
  <c r="A357" i="10" s="1"/>
  <c r="A358" i="10" s="1"/>
  <c r="A359" i="10" s="1"/>
  <c r="A360" i="10" s="1"/>
  <c r="A361" i="10" s="1"/>
  <c r="A362" i="10" s="1"/>
  <c r="A363" i="10" s="1"/>
  <c r="A364" i="10" s="1"/>
  <c r="A365" i="10" s="1"/>
  <c r="A366" i="10" s="1"/>
  <c r="A367" i="10" s="1"/>
  <c r="A368" i="10" s="1"/>
  <c r="A369" i="10" s="1"/>
  <c r="A370" i="10" s="1"/>
  <c r="A371" i="10" s="1"/>
  <c r="A372" i="10" s="1"/>
  <c r="A373" i="10" s="1"/>
  <c r="A374" i="10" s="1"/>
  <c r="A375" i="10" s="1"/>
  <c r="A376" i="10" s="1"/>
  <c r="A377" i="10" s="1"/>
  <c r="A378" i="10" s="1"/>
  <c r="A379" i="10" s="1"/>
  <c r="A380" i="10" s="1"/>
  <c r="A381" i="10" s="1"/>
  <c r="A382" i="10" s="1"/>
  <c r="A383" i="10" s="1"/>
  <c r="A384" i="10" s="1"/>
  <c r="A385" i="10" s="1"/>
  <c r="A386" i="10" s="1"/>
  <c r="A387" i="10" s="1"/>
  <c r="A388" i="10" s="1"/>
  <c r="A389" i="10" s="1"/>
  <c r="A390" i="10" s="1"/>
  <c r="A391" i="10" s="1"/>
  <c r="A392" i="10" s="1"/>
  <c r="A393" i="10" s="1"/>
  <c r="A394" i="10" s="1"/>
  <c r="A395" i="10" s="1"/>
  <c r="A396" i="10" s="1"/>
  <c r="A397" i="10" s="1"/>
  <c r="A398" i="10" s="1"/>
  <c r="A399" i="10" s="1"/>
  <c r="A400" i="10" s="1"/>
  <c r="A401" i="10" s="1"/>
  <c r="H304" i="10"/>
  <c r="H301" i="10"/>
  <c r="H300" i="10"/>
  <c r="H299" i="10"/>
  <c r="H298" i="10"/>
  <c r="H297" i="10"/>
  <c r="H296" i="10"/>
  <c r="H295" i="10"/>
  <c r="H294" i="10"/>
  <c r="H293" i="10"/>
  <c r="H292" i="10"/>
  <c r="H291" i="10"/>
  <c r="H290" i="10"/>
  <c r="H289" i="10"/>
  <c r="H288" i="10"/>
  <c r="H287" i="10"/>
  <c r="H286" i="10"/>
  <c r="H285" i="10"/>
  <c r="H284" i="10"/>
  <c r="H283" i="10"/>
  <c r="H282" i="10"/>
  <c r="H281" i="10"/>
  <c r="H280" i="10"/>
  <c r="H279" i="10"/>
  <c r="H278" i="10"/>
  <c r="H277" i="10"/>
  <c r="H276" i="10"/>
  <c r="H275" i="10"/>
  <c r="H274" i="10"/>
  <c r="H273" i="10"/>
  <c r="H272" i="10"/>
  <c r="H271" i="10"/>
  <c r="H270" i="10"/>
  <c r="H269" i="10"/>
  <c r="H268" i="10"/>
  <c r="H267" i="10"/>
  <c r="H266" i="10"/>
  <c r="H265" i="10"/>
  <c r="H264" i="10"/>
  <c r="H263" i="10"/>
  <c r="H262" i="10"/>
  <c r="H261" i="10"/>
  <c r="H260" i="10"/>
  <c r="H259" i="10"/>
  <c r="H258" i="10"/>
  <c r="C8" i="6" s="1"/>
  <c r="H257" i="10"/>
  <c r="H256" i="10"/>
  <c r="H255" i="10"/>
  <c r="H254" i="10"/>
  <c r="H253" i="10"/>
  <c r="H252" i="10"/>
  <c r="H251" i="10"/>
  <c r="H250" i="10"/>
  <c r="H249" i="10"/>
  <c r="H248" i="10"/>
  <c r="H247" i="10"/>
  <c r="H246" i="10"/>
  <c r="H245" i="10"/>
  <c r="H244" i="10"/>
  <c r="H243" i="10"/>
  <c r="H242" i="10"/>
  <c r="H241" i="10"/>
  <c r="H240" i="10"/>
  <c r="H239" i="10"/>
  <c r="H238" i="10"/>
  <c r="H237" i="10"/>
  <c r="H236" i="10"/>
  <c r="H235" i="10"/>
  <c r="H234" i="10"/>
  <c r="H233" i="10"/>
  <c r="H232" i="10"/>
  <c r="H231" i="10"/>
  <c r="H230" i="10"/>
  <c r="H229" i="10"/>
  <c r="H228" i="10"/>
  <c r="H227" i="10"/>
  <c r="H226" i="10"/>
  <c r="H225" i="10"/>
  <c r="H224" i="10"/>
  <c r="H223" i="10"/>
  <c r="H222" i="10"/>
  <c r="H221" i="10"/>
  <c r="H220" i="10"/>
  <c r="H219" i="10"/>
  <c r="H218" i="10"/>
  <c r="H217" i="10"/>
  <c r="H216" i="10"/>
  <c r="H215" i="10"/>
  <c r="H214" i="10"/>
  <c r="H213" i="10"/>
  <c r="H212" i="10"/>
  <c r="H211" i="10"/>
  <c r="H210" i="10"/>
  <c r="H209" i="10"/>
  <c r="H208" i="10"/>
  <c r="H207" i="10"/>
  <c r="H206" i="10"/>
  <c r="H205" i="10"/>
  <c r="A205" i="10"/>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301" i="10" s="1"/>
  <c r="H204" i="10"/>
  <c r="H201" i="10"/>
  <c r="H200" i="10"/>
  <c r="H199" i="10"/>
  <c r="H198" i="10"/>
  <c r="H197" i="10"/>
  <c r="H196" i="10"/>
  <c r="H195" i="10"/>
  <c r="H194" i="10"/>
  <c r="H193" i="10"/>
  <c r="H192" i="10"/>
  <c r="H191" i="10"/>
  <c r="H190" i="10"/>
  <c r="H189" i="10"/>
  <c r="H188" i="10"/>
  <c r="H187" i="10"/>
  <c r="H186" i="10"/>
  <c r="H185" i="10"/>
  <c r="H184" i="10"/>
  <c r="H183" i="10"/>
  <c r="H182" i="10"/>
  <c r="H181" i="10"/>
  <c r="H180" i="10"/>
  <c r="H179" i="10"/>
  <c r="H178" i="10"/>
  <c r="H177" i="10"/>
  <c r="H176" i="10"/>
  <c r="H175" i="10"/>
  <c r="H174" i="10"/>
  <c r="H173" i="10"/>
  <c r="H172" i="10"/>
  <c r="H171" i="10"/>
  <c r="H170" i="10"/>
  <c r="H169" i="10"/>
  <c r="H168" i="10"/>
  <c r="H167" i="10"/>
  <c r="H166" i="10"/>
  <c r="H165" i="10"/>
  <c r="H164" i="10"/>
  <c r="H163" i="10"/>
  <c r="H162" i="10"/>
  <c r="H161" i="10"/>
  <c r="H160" i="10"/>
  <c r="H159" i="10"/>
  <c r="H158" i="10"/>
  <c r="D8" i="6" s="1"/>
  <c r="H157" i="10"/>
  <c r="H156" i="10"/>
  <c r="H155" i="10"/>
  <c r="H154" i="10"/>
  <c r="H153" i="10"/>
  <c r="H152" i="10"/>
  <c r="H151" i="10"/>
  <c r="H150" i="10"/>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26" i="10"/>
  <c r="H125" i="10"/>
  <c r="H124" i="10"/>
  <c r="H123" i="10"/>
  <c r="H122" i="10"/>
  <c r="H121" i="10"/>
  <c r="H120" i="10"/>
  <c r="H119" i="10"/>
  <c r="H118" i="10"/>
  <c r="H117" i="10"/>
  <c r="H115" i="10"/>
  <c r="H114" i="10"/>
  <c r="H113" i="10"/>
  <c r="H112" i="10"/>
  <c r="H111" i="10"/>
  <c r="H110" i="10"/>
  <c r="H109" i="10"/>
  <c r="H108" i="10"/>
  <c r="H107" i="10"/>
  <c r="H106" i="10"/>
  <c r="H105" i="10"/>
  <c r="H104" i="10"/>
  <c r="B306" i="9"/>
  <c r="B307" i="9" s="1"/>
  <c r="B308" i="9" s="1"/>
  <c r="B309" i="9" s="1"/>
  <c r="B310" i="9" s="1"/>
  <c r="B311" i="9" s="1"/>
  <c r="B312" i="9" s="1"/>
  <c r="B313" i="9" s="1"/>
  <c r="B314" i="9" s="1"/>
  <c r="B315" i="9" s="1"/>
  <c r="B316" i="9" s="1"/>
  <c r="B317" i="9" s="1"/>
  <c r="B318" i="9" s="1"/>
  <c r="B319" i="9" s="1"/>
  <c r="B320" i="9" s="1"/>
  <c r="B321" i="9" s="1"/>
  <c r="B322" i="9" s="1"/>
  <c r="B323" i="9" s="1"/>
  <c r="B324" i="9" s="1"/>
  <c r="B325" i="9" s="1"/>
  <c r="B326" i="9" s="1"/>
  <c r="B327" i="9" s="1"/>
  <c r="B328" i="9" s="1"/>
  <c r="B329" i="9" s="1"/>
  <c r="B330" i="9" s="1"/>
  <c r="B331" i="9" s="1"/>
  <c r="B332" i="9" s="1"/>
  <c r="B333" i="9" s="1"/>
  <c r="B334" i="9" s="1"/>
  <c r="B335" i="9" s="1"/>
  <c r="B336" i="9" s="1"/>
  <c r="B337" i="9" s="1"/>
  <c r="B338" i="9" s="1"/>
  <c r="B339" i="9" s="1"/>
  <c r="B340" i="9" s="1"/>
  <c r="B341" i="9" s="1"/>
  <c r="B342" i="9" s="1"/>
  <c r="B343" i="9" s="1"/>
  <c r="B344" i="9" s="1"/>
  <c r="B345" i="9" s="1"/>
  <c r="B346" i="9" s="1"/>
  <c r="B347" i="9" s="1"/>
  <c r="B348" i="9" s="1"/>
  <c r="B349" i="9" s="1"/>
  <c r="B350" i="9" s="1"/>
  <c r="B351" i="9" s="1"/>
  <c r="B352" i="9" s="1"/>
  <c r="B353" i="9" s="1"/>
  <c r="B354" i="9" s="1"/>
  <c r="B355" i="9" s="1"/>
  <c r="B356" i="9" s="1"/>
  <c r="B357" i="9" s="1"/>
  <c r="B358" i="9" s="1"/>
  <c r="B359" i="9" s="1"/>
  <c r="B360" i="9" s="1"/>
  <c r="B361" i="9" s="1"/>
  <c r="B362" i="9" s="1"/>
  <c r="B363" i="9" s="1"/>
  <c r="B364" i="9" s="1"/>
  <c r="B365" i="9" s="1"/>
  <c r="B366" i="9" s="1"/>
  <c r="B367" i="9" s="1"/>
  <c r="B368" i="9" s="1"/>
  <c r="B369" i="9" s="1"/>
  <c r="B370" i="9" s="1"/>
  <c r="B371" i="9" s="1"/>
  <c r="B372" i="9" s="1"/>
  <c r="B373" i="9" s="1"/>
  <c r="B374" i="9" s="1"/>
  <c r="B375" i="9" s="1"/>
  <c r="B376" i="9" s="1"/>
  <c r="B377" i="9" s="1"/>
  <c r="B378" i="9" s="1"/>
  <c r="B379" i="9" s="1"/>
  <c r="B380" i="9" s="1"/>
  <c r="B381" i="9" s="1"/>
  <c r="B382" i="9" s="1"/>
  <c r="B383" i="9" s="1"/>
  <c r="B384" i="9" s="1"/>
  <c r="B385" i="9" s="1"/>
  <c r="B386" i="9" s="1"/>
  <c r="B387" i="9" s="1"/>
  <c r="B388" i="9" s="1"/>
  <c r="B389" i="9" s="1"/>
  <c r="B390" i="9" s="1"/>
  <c r="B391" i="9" s="1"/>
  <c r="B392" i="9" s="1"/>
  <c r="B393" i="9" s="1"/>
  <c r="B394" i="9" s="1"/>
  <c r="B395" i="9" s="1"/>
  <c r="B396" i="9" s="1"/>
  <c r="B397" i="9" s="1"/>
  <c r="B398" i="9" s="1"/>
  <c r="B399" i="9" s="1"/>
  <c r="B400" i="9" s="1"/>
  <c r="B401" i="9" s="1"/>
  <c r="B402" i="9" s="1"/>
  <c r="B206" i="9"/>
  <c r="B207" i="9" s="1"/>
  <c r="B208" i="9" s="1"/>
  <c r="B209" i="9" s="1"/>
  <c r="B210" i="9" s="1"/>
  <c r="B211" i="9" s="1"/>
  <c r="B212" i="9" s="1"/>
  <c r="B213" i="9" s="1"/>
  <c r="B214" i="9" s="1"/>
  <c r="B215" i="9" s="1"/>
  <c r="B216" i="9" s="1"/>
  <c r="B217" i="9" s="1"/>
  <c r="B218" i="9" s="1"/>
  <c r="B219" i="9" s="1"/>
  <c r="B220" i="9" s="1"/>
  <c r="B221" i="9" s="1"/>
  <c r="B222" i="9" s="1"/>
  <c r="B223" i="9" s="1"/>
  <c r="B224" i="9" s="1"/>
  <c r="B225" i="9" s="1"/>
  <c r="B226" i="9" s="1"/>
  <c r="B227" i="9" s="1"/>
  <c r="B228" i="9" s="1"/>
  <c r="B229" i="9" s="1"/>
  <c r="B230" i="9" s="1"/>
  <c r="B231" i="9" s="1"/>
  <c r="B232" i="9" s="1"/>
  <c r="B233" i="9" s="1"/>
  <c r="B234" i="9" s="1"/>
  <c r="B235" i="9" s="1"/>
  <c r="B236" i="9" s="1"/>
  <c r="B237" i="9" s="1"/>
  <c r="B238" i="9" s="1"/>
  <c r="B239" i="9" s="1"/>
  <c r="B240" i="9" s="1"/>
  <c r="B241" i="9" s="1"/>
  <c r="B242" i="9" s="1"/>
  <c r="B243" i="9" s="1"/>
  <c r="B244" i="9" s="1"/>
  <c r="B245" i="9" s="1"/>
  <c r="B246" i="9" s="1"/>
  <c r="B247" i="9" s="1"/>
  <c r="B248" i="9" s="1"/>
  <c r="B249" i="9" s="1"/>
  <c r="B250" i="9" s="1"/>
  <c r="B251" i="9" s="1"/>
  <c r="B252" i="9" s="1"/>
  <c r="B253" i="9" s="1"/>
  <c r="B254" i="9" s="1"/>
  <c r="B255" i="9" s="1"/>
  <c r="B256" i="9" s="1"/>
  <c r="B257" i="9" s="1"/>
  <c r="B258" i="9" s="1"/>
  <c r="B259" i="9" s="1"/>
  <c r="B260" i="9" s="1"/>
  <c r="B261" i="9" s="1"/>
  <c r="B262" i="9" s="1"/>
  <c r="B263" i="9" s="1"/>
  <c r="B264" i="9" s="1"/>
  <c r="B265" i="9" s="1"/>
  <c r="B266" i="9" s="1"/>
  <c r="B267" i="9" s="1"/>
  <c r="B268" i="9" s="1"/>
  <c r="B269" i="9" s="1"/>
  <c r="B270" i="9" s="1"/>
  <c r="B271" i="9" s="1"/>
  <c r="B272" i="9" s="1"/>
  <c r="B273" i="9" s="1"/>
  <c r="B274" i="9" s="1"/>
  <c r="B275" i="9" s="1"/>
  <c r="B276" i="9" s="1"/>
  <c r="B277" i="9" s="1"/>
  <c r="B278" i="9" s="1"/>
  <c r="B279" i="9" s="1"/>
  <c r="B280" i="9" s="1"/>
  <c r="B281" i="9" s="1"/>
  <c r="B282" i="9" s="1"/>
  <c r="B283" i="9" s="1"/>
  <c r="B284" i="9" s="1"/>
  <c r="B285" i="9" s="1"/>
  <c r="B286" i="9" s="1"/>
  <c r="B287" i="9" s="1"/>
  <c r="B288" i="9" s="1"/>
  <c r="B289" i="9" s="1"/>
  <c r="B290" i="9" s="1"/>
  <c r="B291" i="9" s="1"/>
  <c r="B292" i="9" s="1"/>
  <c r="B293" i="9" s="1"/>
  <c r="B294" i="9" s="1"/>
  <c r="B295" i="9" s="1"/>
  <c r="B296" i="9" s="1"/>
  <c r="B297" i="9" s="1"/>
  <c r="B298" i="9" s="1"/>
  <c r="B299" i="9" s="1"/>
  <c r="B300" i="9" s="1"/>
  <c r="B301" i="9" s="1"/>
  <c r="B302" i="9" s="1"/>
  <c r="B106" i="9"/>
  <c r="B107" i="9" s="1"/>
  <c r="B108" i="9" s="1"/>
  <c r="B109" i="9" s="1"/>
  <c r="B110" i="9" s="1"/>
  <c r="B111" i="9" s="1"/>
  <c r="B112" i="9" s="1"/>
  <c r="B113" i="9" s="1"/>
  <c r="B114" i="9" s="1"/>
  <c r="B115" i="9" s="1"/>
  <c r="B116" i="9" s="1"/>
  <c r="B117" i="9" s="1"/>
  <c r="B118" i="9" s="1"/>
  <c r="B119" i="9" s="1"/>
  <c r="B120" i="9" s="1"/>
  <c r="B121" i="9" s="1"/>
  <c r="B122" i="9" s="1"/>
  <c r="B123" i="9" s="1"/>
  <c r="B124" i="9" s="1"/>
  <c r="B125" i="9" s="1"/>
  <c r="B126" i="9" s="1"/>
  <c r="B127" i="9" s="1"/>
  <c r="B128" i="9" s="1"/>
  <c r="B129" i="9" s="1"/>
  <c r="B130" i="9" s="1"/>
  <c r="B131" i="9" s="1"/>
  <c r="B132" i="9" s="1"/>
  <c r="B133" i="9" s="1"/>
  <c r="B134" i="9" s="1"/>
  <c r="B135" i="9" s="1"/>
  <c r="B136" i="9" s="1"/>
  <c r="B137" i="9" s="1"/>
  <c r="B138" i="9" s="1"/>
  <c r="B139" i="9" s="1"/>
  <c r="B140" i="9" s="1"/>
  <c r="B141" i="9" s="1"/>
  <c r="B142" i="9" s="1"/>
  <c r="B143" i="9" s="1"/>
  <c r="B144" i="9" s="1"/>
  <c r="B145" i="9" s="1"/>
  <c r="B146" i="9" s="1"/>
  <c r="B147" i="9" s="1"/>
  <c r="B148" i="9" s="1"/>
  <c r="B149" i="9" s="1"/>
  <c r="B150" i="9" s="1"/>
  <c r="B151" i="9" s="1"/>
  <c r="B152" i="9" s="1"/>
  <c r="B153" i="9" s="1"/>
  <c r="B154" i="9" s="1"/>
  <c r="B155" i="9" s="1"/>
  <c r="B156" i="9" s="1"/>
  <c r="B157" i="9" s="1"/>
  <c r="B158" i="9" s="1"/>
  <c r="B159" i="9" s="1"/>
  <c r="B160" i="9" s="1"/>
  <c r="B161" i="9" s="1"/>
  <c r="B162" i="9" s="1"/>
  <c r="B163" i="9" s="1"/>
  <c r="B164" i="9" s="1"/>
  <c r="B165" i="9" s="1"/>
  <c r="B166" i="9" s="1"/>
  <c r="B167" i="9" s="1"/>
  <c r="B168" i="9" s="1"/>
  <c r="B169" i="9" s="1"/>
  <c r="B170" i="9" s="1"/>
  <c r="B171" i="9" s="1"/>
  <c r="B172" i="9" s="1"/>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D21" i="8"/>
  <c r="C21" i="8"/>
  <c r="B21" i="8"/>
  <c r="B305" i="5"/>
  <c r="B306" i="5" s="1"/>
  <c r="B307" i="5" s="1"/>
  <c r="B308" i="5" s="1"/>
  <c r="B309" i="5" s="1"/>
  <c r="B310" i="5" s="1"/>
  <c r="B311" i="5" s="1"/>
  <c r="B312" i="5" s="1"/>
  <c r="B313" i="5" s="1"/>
  <c r="B314" i="5" s="1"/>
  <c r="B315" i="5" s="1"/>
  <c r="B316" i="5" s="1"/>
  <c r="B317" i="5" s="1"/>
  <c r="B318" i="5" s="1"/>
  <c r="B319" i="5" s="1"/>
  <c r="B320" i="5" s="1"/>
  <c r="B321" i="5" s="1"/>
  <c r="B322" i="5" s="1"/>
  <c r="B323" i="5" s="1"/>
  <c r="B324" i="5" s="1"/>
  <c r="B325" i="5" s="1"/>
  <c r="B326" i="5" s="1"/>
  <c r="B327" i="5" s="1"/>
  <c r="B328" i="5" s="1"/>
  <c r="B329" i="5" s="1"/>
  <c r="B330" i="5" s="1"/>
  <c r="B331" i="5" s="1"/>
  <c r="B332" i="5" s="1"/>
  <c r="B333" i="5" s="1"/>
  <c r="B334" i="5" s="1"/>
  <c r="B335" i="5" s="1"/>
  <c r="B336" i="5" s="1"/>
  <c r="B337" i="5" s="1"/>
  <c r="B338" i="5" s="1"/>
  <c r="B339" i="5" s="1"/>
  <c r="B340" i="5" s="1"/>
  <c r="B341" i="5" s="1"/>
  <c r="B342" i="5" s="1"/>
  <c r="B343" i="5" s="1"/>
  <c r="B344" i="5" s="1"/>
  <c r="B345" i="5" s="1"/>
  <c r="B346" i="5" s="1"/>
  <c r="B347" i="5" s="1"/>
  <c r="B348" i="5" s="1"/>
  <c r="B349" i="5" s="1"/>
  <c r="B350" i="5" s="1"/>
  <c r="B351" i="5" s="1"/>
  <c r="B352" i="5" s="1"/>
  <c r="B353" i="5" s="1"/>
  <c r="B354" i="5" s="1"/>
  <c r="B355" i="5" s="1"/>
  <c r="B356" i="5" s="1"/>
  <c r="B357" i="5" s="1"/>
  <c r="B358" i="5" s="1"/>
  <c r="B359" i="5" s="1"/>
  <c r="B360" i="5" s="1"/>
  <c r="B361" i="5" s="1"/>
  <c r="B362" i="5" s="1"/>
  <c r="B363" i="5" s="1"/>
  <c r="B364" i="5" s="1"/>
  <c r="B365" i="5" s="1"/>
  <c r="B366" i="5" s="1"/>
  <c r="B367" i="5" s="1"/>
  <c r="B368" i="5" s="1"/>
  <c r="B369" i="5" s="1"/>
  <c r="B370" i="5" s="1"/>
  <c r="B371" i="5" s="1"/>
  <c r="B372" i="5" s="1"/>
  <c r="B373" i="5" s="1"/>
  <c r="B374" i="5" s="1"/>
  <c r="B375" i="5" s="1"/>
  <c r="B376" i="5" s="1"/>
  <c r="B377" i="5" s="1"/>
  <c r="B378" i="5" s="1"/>
  <c r="B379" i="5" s="1"/>
  <c r="B380" i="5" s="1"/>
  <c r="B381" i="5" s="1"/>
  <c r="B382" i="5" s="1"/>
  <c r="B383" i="5" s="1"/>
  <c r="B384" i="5" s="1"/>
  <c r="B385" i="5" s="1"/>
  <c r="B386" i="5" s="1"/>
  <c r="B387" i="5" s="1"/>
  <c r="B388" i="5" s="1"/>
  <c r="B389" i="5" s="1"/>
  <c r="B390" i="5" s="1"/>
  <c r="B391" i="5" s="1"/>
  <c r="B392" i="5" s="1"/>
  <c r="B393" i="5" s="1"/>
  <c r="B394" i="5" s="1"/>
  <c r="B395" i="5" s="1"/>
  <c r="B396" i="5" s="1"/>
  <c r="B397" i="5" s="1"/>
  <c r="B398" i="5" s="1"/>
  <c r="B399" i="5" s="1"/>
  <c r="B400" i="5" s="1"/>
  <c r="B401" i="5" s="1"/>
  <c r="B205" i="5"/>
  <c r="B206" i="5" s="1"/>
  <c r="B207" i="5" s="1"/>
  <c r="B208" i="5" s="1"/>
  <c r="B209" i="5" s="1"/>
  <c r="B210" i="5" s="1"/>
  <c r="B211" i="5" s="1"/>
  <c r="B212" i="5" s="1"/>
  <c r="B213" i="5" s="1"/>
  <c r="B214" i="5" s="1"/>
  <c r="B215" i="5" s="1"/>
  <c r="B216" i="5" s="1"/>
  <c r="B217" i="5" s="1"/>
  <c r="B218" i="5" s="1"/>
  <c r="B219" i="5" s="1"/>
  <c r="B220" i="5" s="1"/>
  <c r="B221" i="5" s="1"/>
  <c r="B222" i="5" s="1"/>
  <c r="B223" i="5" s="1"/>
  <c r="B224" i="5" s="1"/>
  <c r="B225" i="5" s="1"/>
  <c r="B226" i="5" s="1"/>
  <c r="B227" i="5" s="1"/>
  <c r="B228" i="5" s="1"/>
  <c r="B229" i="5" s="1"/>
  <c r="B230" i="5" s="1"/>
  <c r="B231" i="5" s="1"/>
  <c r="B232" i="5" s="1"/>
  <c r="B233" i="5" s="1"/>
  <c r="B234" i="5" s="1"/>
  <c r="B235" i="5" s="1"/>
  <c r="B236" i="5" s="1"/>
  <c r="B237" i="5" s="1"/>
  <c r="B238" i="5" s="1"/>
  <c r="B239" i="5" s="1"/>
  <c r="B240" i="5" s="1"/>
  <c r="B241" i="5" s="1"/>
  <c r="B242" i="5" s="1"/>
  <c r="B243" i="5" s="1"/>
  <c r="B244" i="5" s="1"/>
  <c r="B245" i="5" s="1"/>
  <c r="B246" i="5" s="1"/>
  <c r="B247" i="5" s="1"/>
  <c r="B248" i="5" s="1"/>
  <c r="B249" i="5" s="1"/>
  <c r="B250" i="5" s="1"/>
  <c r="B251" i="5" s="1"/>
  <c r="B252" i="5" s="1"/>
  <c r="B253" i="5" s="1"/>
  <c r="B254" i="5" s="1"/>
  <c r="B255" i="5" s="1"/>
  <c r="B256" i="5" s="1"/>
  <c r="B257" i="5" s="1"/>
  <c r="B258" i="5" s="1"/>
  <c r="B259" i="5" s="1"/>
  <c r="B260" i="5" s="1"/>
  <c r="B261" i="5" s="1"/>
  <c r="B262" i="5" s="1"/>
  <c r="B263" i="5" s="1"/>
  <c r="B264" i="5" s="1"/>
  <c r="B265" i="5" s="1"/>
  <c r="B266" i="5" s="1"/>
  <c r="B267" i="5" s="1"/>
  <c r="B268" i="5" s="1"/>
  <c r="B269" i="5" s="1"/>
  <c r="B270" i="5" s="1"/>
  <c r="B271" i="5" s="1"/>
  <c r="B272" i="5" s="1"/>
  <c r="B273" i="5" s="1"/>
  <c r="B274" i="5" s="1"/>
  <c r="B275" i="5" s="1"/>
  <c r="B276" i="5" s="1"/>
  <c r="B277" i="5" s="1"/>
  <c r="B278" i="5" s="1"/>
  <c r="B279" i="5" s="1"/>
  <c r="B280" i="5" s="1"/>
  <c r="B281" i="5" s="1"/>
  <c r="B282" i="5" s="1"/>
  <c r="B283" i="5" s="1"/>
  <c r="B284" i="5" s="1"/>
  <c r="B285" i="5" s="1"/>
  <c r="B286" i="5" s="1"/>
  <c r="B287" i="5" s="1"/>
  <c r="B288" i="5" s="1"/>
  <c r="B289" i="5" s="1"/>
  <c r="B290" i="5" s="1"/>
  <c r="B291" i="5" s="1"/>
  <c r="B292" i="5" s="1"/>
  <c r="B293" i="5" s="1"/>
  <c r="B294" i="5" s="1"/>
  <c r="B295" i="5" s="1"/>
  <c r="B296" i="5" s="1"/>
  <c r="B297" i="5" s="1"/>
  <c r="B298" i="5" s="1"/>
  <c r="B299" i="5" s="1"/>
  <c r="B300" i="5" s="1"/>
  <c r="B301" i="5" s="1"/>
  <c r="B105" i="5"/>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F104" i="2"/>
  <c r="C17" i="3" s="1"/>
  <c r="G104" i="2"/>
  <c r="C18" i="3" s="1"/>
  <c r="C21" i="3" s="1"/>
  <c r="H104" i="2"/>
  <c r="C19" i="3" s="1"/>
  <c r="I104" i="2"/>
  <c r="D17" i="3" s="1"/>
  <c r="J104" i="2"/>
  <c r="D18" i="3" s="1"/>
  <c r="K104" i="2"/>
  <c r="D19" i="3" s="1"/>
  <c r="L104" i="2"/>
  <c r="E17" i="3" s="1"/>
  <c r="M104" i="2"/>
  <c r="E18" i="3" s="1"/>
  <c r="N104" i="2"/>
  <c r="E19" i="3" s="1"/>
  <c r="O104" i="2"/>
  <c r="F17" i="3" s="1"/>
  <c r="P104" i="2"/>
  <c r="F18" i="3" s="1"/>
  <c r="Q104" i="2"/>
  <c r="F19" i="3" s="1"/>
  <c r="D2" i="2"/>
  <c r="E2" i="2" s="1"/>
  <c r="F2" i="2" s="1"/>
  <c r="G2" i="2" s="1"/>
  <c r="H2" i="2" s="1"/>
  <c r="I2" i="2" s="1"/>
  <c r="J2" i="2" s="1"/>
  <c r="K2" i="2" s="1"/>
  <c r="L2" i="2" s="1"/>
  <c r="M2" i="2" s="1"/>
  <c r="N2" i="2" s="1"/>
  <c r="O2" i="2" s="1"/>
  <c r="P2" i="2" s="1"/>
  <c r="Q2" i="2" s="1"/>
  <c r="R2" i="2" s="1"/>
  <c r="S2" i="2" s="1"/>
  <c r="T2" i="2" s="1"/>
  <c r="A6" i="7"/>
  <c r="A78" i="7" s="1"/>
  <c r="A4" i="6"/>
  <c r="D7" i="8"/>
  <c r="C7" i="8"/>
  <c r="B7" i="8"/>
  <c r="A4" i="8"/>
  <c r="I406" i="9"/>
  <c r="I407" i="9"/>
  <c r="I405" i="9"/>
  <c r="I306" i="9"/>
  <c r="I307" i="9"/>
  <c r="I308" i="9"/>
  <c r="I309" i="9"/>
  <c r="I310" i="9"/>
  <c r="I311" i="9"/>
  <c r="I312" i="9"/>
  <c r="I313" i="9"/>
  <c r="I314" i="9"/>
  <c r="I315" i="9"/>
  <c r="I316" i="9"/>
  <c r="I317" i="9"/>
  <c r="I318" i="9"/>
  <c r="I319" i="9"/>
  <c r="I320" i="9"/>
  <c r="I321" i="9"/>
  <c r="I322" i="9"/>
  <c r="I323" i="9"/>
  <c r="I325" i="9"/>
  <c r="I327" i="9"/>
  <c r="I328" i="9"/>
  <c r="I329" i="9"/>
  <c r="I330" i="9"/>
  <c r="I331" i="9"/>
  <c r="I332" i="9"/>
  <c r="I334" i="9"/>
  <c r="I335" i="9"/>
  <c r="I337" i="9"/>
  <c r="I338" i="9"/>
  <c r="I339" i="9"/>
  <c r="I340" i="9"/>
  <c r="I341" i="9"/>
  <c r="I342" i="9"/>
  <c r="I344" i="9"/>
  <c r="I345" i="9"/>
  <c r="I346" i="9"/>
  <c r="I348" i="9"/>
  <c r="I349" i="9"/>
  <c r="I350" i="9"/>
  <c r="I351" i="9"/>
  <c r="I352" i="9"/>
  <c r="I353" i="9"/>
  <c r="I354" i="9"/>
  <c r="I355" i="9"/>
  <c r="I356" i="9"/>
  <c r="I357" i="9"/>
  <c r="I358" i="9"/>
  <c r="I359" i="9"/>
  <c r="I360" i="9"/>
  <c r="I361" i="9"/>
  <c r="I362" i="9"/>
  <c r="I363" i="9"/>
  <c r="I364" i="9"/>
  <c r="I365" i="9"/>
  <c r="I366" i="9"/>
  <c r="I367" i="9"/>
  <c r="I368" i="9"/>
  <c r="I369" i="9"/>
  <c r="I370" i="9"/>
  <c r="I371" i="9"/>
  <c r="I372" i="9"/>
  <c r="I373" i="9"/>
  <c r="I374" i="9"/>
  <c r="I375" i="9"/>
  <c r="I376" i="9"/>
  <c r="I378" i="9"/>
  <c r="I380" i="9"/>
  <c r="I381" i="9"/>
  <c r="I382" i="9"/>
  <c r="I383" i="9"/>
  <c r="I384" i="9"/>
  <c r="I385" i="9"/>
  <c r="I386" i="9"/>
  <c r="I387" i="9"/>
  <c r="I388" i="9"/>
  <c r="I389" i="9"/>
  <c r="I390" i="9"/>
  <c r="I391" i="9"/>
  <c r="I392" i="9"/>
  <c r="I393" i="9"/>
  <c r="I394" i="9"/>
  <c r="I395" i="9"/>
  <c r="I396" i="9"/>
  <c r="I397" i="9"/>
  <c r="I398" i="9"/>
  <c r="I399" i="9"/>
  <c r="I400" i="9"/>
  <c r="I401" i="9"/>
  <c r="I402" i="9"/>
  <c r="I305" i="9"/>
  <c r="I206" i="9"/>
  <c r="I207" i="9"/>
  <c r="I208" i="9"/>
  <c r="I209" i="9"/>
  <c r="I210" i="9"/>
  <c r="I211" i="9"/>
  <c r="I212" i="9"/>
  <c r="I213" i="9"/>
  <c r="I214" i="9"/>
  <c r="I215" i="9"/>
  <c r="I216" i="9"/>
  <c r="I217" i="9"/>
  <c r="I218" i="9"/>
  <c r="I219" i="9"/>
  <c r="I220" i="9"/>
  <c r="I221" i="9"/>
  <c r="I222" i="9"/>
  <c r="I223" i="9"/>
  <c r="I224" i="9"/>
  <c r="I225" i="9"/>
  <c r="I226" i="9"/>
  <c r="I227" i="9"/>
  <c r="I228" i="9"/>
  <c r="I229" i="9"/>
  <c r="I230" i="9"/>
  <c r="I231" i="9"/>
  <c r="I232" i="9"/>
  <c r="I233" i="9"/>
  <c r="I234" i="9"/>
  <c r="I235" i="9"/>
  <c r="I237" i="9"/>
  <c r="I238" i="9"/>
  <c r="I239" i="9"/>
  <c r="I240" i="9"/>
  <c r="I241" i="9"/>
  <c r="I242" i="9"/>
  <c r="I243" i="9"/>
  <c r="I244" i="9"/>
  <c r="I245" i="9"/>
  <c r="I246" i="9"/>
  <c r="I247" i="9"/>
  <c r="I248" i="9"/>
  <c r="I249" i="9"/>
  <c r="I250" i="9"/>
  <c r="I251" i="9"/>
  <c r="I252" i="9"/>
  <c r="I253" i="9"/>
  <c r="I254" i="9"/>
  <c r="I255" i="9"/>
  <c r="I256" i="9"/>
  <c r="I257" i="9"/>
  <c r="I258" i="9"/>
  <c r="I259" i="9"/>
  <c r="I260" i="9"/>
  <c r="I261" i="9"/>
  <c r="I262" i="9"/>
  <c r="I263" i="9"/>
  <c r="I264" i="9"/>
  <c r="I265" i="9"/>
  <c r="I267" i="9"/>
  <c r="I268" i="9"/>
  <c r="I269" i="9"/>
  <c r="I270" i="9"/>
  <c r="I271" i="9"/>
  <c r="I272" i="9"/>
  <c r="I274" i="9"/>
  <c r="I275" i="9"/>
  <c r="I276" i="9"/>
  <c r="I277" i="9"/>
  <c r="I278" i="9"/>
  <c r="I279" i="9"/>
  <c r="I280" i="9"/>
  <c r="I281" i="9"/>
  <c r="I282" i="9"/>
  <c r="I283" i="9"/>
  <c r="I284" i="9"/>
  <c r="I285" i="9"/>
  <c r="I286" i="9"/>
  <c r="I287" i="9"/>
  <c r="I288" i="9"/>
  <c r="I289" i="9"/>
  <c r="I290" i="9"/>
  <c r="I291" i="9"/>
  <c r="I292" i="9"/>
  <c r="I293" i="9"/>
  <c r="I294" i="9"/>
  <c r="I295" i="9"/>
  <c r="I296" i="9"/>
  <c r="I297" i="9"/>
  <c r="I298" i="9"/>
  <c r="I299" i="9"/>
  <c r="I300" i="9"/>
  <c r="I301" i="9"/>
  <c r="I302" i="9"/>
  <c r="I205" i="9"/>
  <c r="I106" i="9"/>
  <c r="I107" i="9"/>
  <c r="I108" i="9"/>
  <c r="I109" i="9"/>
  <c r="I110" i="9"/>
  <c r="I111" i="9"/>
  <c r="I112" i="9"/>
  <c r="I113" i="9"/>
  <c r="I114" i="9"/>
  <c r="I115" i="9"/>
  <c r="I116"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5" i="9"/>
  <c r="I146" i="9"/>
  <c r="I147" i="9"/>
  <c r="I148" i="9"/>
  <c r="I149" i="9"/>
  <c r="I150" i="9"/>
  <c r="I151" i="9"/>
  <c r="I152" i="9"/>
  <c r="I153" i="9"/>
  <c r="I154" i="9"/>
  <c r="I155" i="9"/>
  <c r="I156" i="9"/>
  <c r="I157" i="9"/>
  <c r="I158" i="9"/>
  <c r="I159" i="9"/>
  <c r="I160" i="9"/>
  <c r="I161" i="9"/>
  <c r="I162" i="9"/>
  <c r="I163" i="9"/>
  <c r="I164" i="9"/>
  <c r="I165" i="9"/>
  <c r="I166" i="9"/>
  <c r="I167" i="9"/>
  <c r="I168" i="9"/>
  <c r="I169" i="9"/>
  <c r="I170" i="9"/>
  <c r="I171" i="9"/>
  <c r="I172" i="9"/>
  <c r="I173" i="9"/>
  <c r="I174" i="9"/>
  <c r="I175" i="9"/>
  <c r="I176" i="9"/>
  <c r="I177" i="9"/>
  <c r="I178" i="9"/>
  <c r="I179" i="9"/>
  <c r="I180" i="9"/>
  <c r="I181" i="9"/>
  <c r="I182" i="9"/>
  <c r="I183" i="9"/>
  <c r="I184" i="9"/>
  <c r="I185" i="9"/>
  <c r="I186" i="9"/>
  <c r="I187" i="9"/>
  <c r="I188" i="9"/>
  <c r="I189" i="9"/>
  <c r="I190" i="9"/>
  <c r="I191" i="9"/>
  <c r="I192" i="9"/>
  <c r="I193" i="9"/>
  <c r="I194" i="9"/>
  <c r="I195" i="9"/>
  <c r="I196" i="9"/>
  <c r="I197" i="9"/>
  <c r="I198" i="9"/>
  <c r="I199" i="9"/>
  <c r="I200" i="9"/>
  <c r="I201" i="9"/>
  <c r="I202" i="9"/>
  <c r="I105" i="9"/>
  <c r="K405" i="5"/>
  <c r="C20" i="16" s="1"/>
  <c r="C23" i="16" s="1"/>
  <c r="L405" i="5"/>
  <c r="C21" i="16" s="1"/>
  <c r="C24" i="16" s="1"/>
  <c r="K406" i="5"/>
  <c r="D20" i="16" s="1"/>
  <c r="D23" i="16" s="1"/>
  <c r="L406" i="5"/>
  <c r="D21" i="16" s="1"/>
  <c r="D24" i="16" s="1"/>
  <c r="L404" i="5"/>
  <c r="B21" i="16" s="1"/>
  <c r="B24" i="16" s="1"/>
  <c r="K404" i="5"/>
  <c r="B20" i="16" s="1"/>
  <c r="B23" i="16" s="1"/>
  <c r="K305" i="5"/>
  <c r="L305" i="5"/>
  <c r="K306" i="5"/>
  <c r="L306" i="5"/>
  <c r="K307" i="5"/>
  <c r="L307" i="5"/>
  <c r="K308" i="5"/>
  <c r="L308" i="5"/>
  <c r="K309" i="5"/>
  <c r="B7" i="16" s="1"/>
  <c r="L309" i="5"/>
  <c r="B8" i="16" s="1"/>
  <c r="K310" i="5"/>
  <c r="L310" i="5"/>
  <c r="K311" i="5"/>
  <c r="L311" i="5"/>
  <c r="K312" i="5"/>
  <c r="L312" i="5"/>
  <c r="K313" i="5"/>
  <c r="L313" i="5"/>
  <c r="K314" i="5"/>
  <c r="L314" i="5"/>
  <c r="K315" i="5"/>
  <c r="L315" i="5"/>
  <c r="K316" i="5"/>
  <c r="L316" i="5"/>
  <c r="K317" i="5"/>
  <c r="L317" i="5"/>
  <c r="K318" i="5"/>
  <c r="L318" i="5"/>
  <c r="K319" i="5"/>
  <c r="L319" i="5"/>
  <c r="K320" i="5"/>
  <c r="L320" i="5"/>
  <c r="K321" i="5"/>
  <c r="L321" i="5"/>
  <c r="K322" i="5"/>
  <c r="L322" i="5"/>
  <c r="K324" i="5"/>
  <c r="L324" i="5"/>
  <c r="K326" i="5"/>
  <c r="L326" i="5"/>
  <c r="K327" i="5"/>
  <c r="L327" i="5"/>
  <c r="K328" i="5"/>
  <c r="L328" i="5"/>
  <c r="K329" i="5"/>
  <c r="L329" i="5"/>
  <c r="K330" i="5"/>
  <c r="L330" i="5"/>
  <c r="K331" i="5"/>
  <c r="L331" i="5"/>
  <c r="K333" i="5"/>
  <c r="L333" i="5"/>
  <c r="K334" i="5"/>
  <c r="L334" i="5"/>
  <c r="K336" i="5"/>
  <c r="L336" i="5"/>
  <c r="K337" i="5"/>
  <c r="L337" i="5"/>
  <c r="K338" i="5"/>
  <c r="L338" i="5"/>
  <c r="K339" i="5"/>
  <c r="L339" i="5"/>
  <c r="K340" i="5"/>
  <c r="L340" i="5"/>
  <c r="K341" i="5"/>
  <c r="L341" i="5"/>
  <c r="K343" i="5"/>
  <c r="L343" i="5"/>
  <c r="K344" i="5"/>
  <c r="L344" i="5"/>
  <c r="K345" i="5"/>
  <c r="L345" i="5"/>
  <c r="K347" i="5"/>
  <c r="L347" i="5"/>
  <c r="K348" i="5"/>
  <c r="L348" i="5"/>
  <c r="K349" i="5"/>
  <c r="L349" i="5"/>
  <c r="K350" i="5"/>
  <c r="L350" i="5"/>
  <c r="K351" i="5"/>
  <c r="L351" i="5"/>
  <c r="K352" i="5"/>
  <c r="L352" i="5"/>
  <c r="K353" i="5"/>
  <c r="L353" i="5"/>
  <c r="K354" i="5"/>
  <c r="L354" i="5"/>
  <c r="K355" i="5"/>
  <c r="L355" i="5"/>
  <c r="K356" i="5"/>
  <c r="L356" i="5"/>
  <c r="K357" i="5"/>
  <c r="L357" i="5"/>
  <c r="K358" i="5"/>
  <c r="L358" i="5"/>
  <c r="K359" i="5"/>
  <c r="L359" i="5"/>
  <c r="K360" i="5"/>
  <c r="L360" i="5"/>
  <c r="K361" i="5"/>
  <c r="L361" i="5"/>
  <c r="K362" i="5"/>
  <c r="L362" i="5"/>
  <c r="K363" i="5"/>
  <c r="L363" i="5"/>
  <c r="K364" i="5"/>
  <c r="L364" i="5"/>
  <c r="K365" i="5"/>
  <c r="L365" i="5"/>
  <c r="K366" i="5"/>
  <c r="L366" i="5"/>
  <c r="K367" i="5"/>
  <c r="L367" i="5"/>
  <c r="K368" i="5"/>
  <c r="L368" i="5"/>
  <c r="K369" i="5"/>
  <c r="L369" i="5"/>
  <c r="K370" i="5"/>
  <c r="L370" i="5"/>
  <c r="K371" i="5"/>
  <c r="L371" i="5"/>
  <c r="K372" i="5"/>
  <c r="L372" i="5"/>
  <c r="K373" i="5"/>
  <c r="L373" i="5"/>
  <c r="K374" i="5"/>
  <c r="L374" i="5"/>
  <c r="K375" i="5"/>
  <c r="L375" i="5"/>
  <c r="K377" i="5"/>
  <c r="L377" i="5"/>
  <c r="K379" i="5"/>
  <c r="L379" i="5"/>
  <c r="K380" i="5"/>
  <c r="L380" i="5"/>
  <c r="K381" i="5"/>
  <c r="L381" i="5"/>
  <c r="K382" i="5"/>
  <c r="L382" i="5"/>
  <c r="K383" i="5"/>
  <c r="L383" i="5"/>
  <c r="K384" i="5"/>
  <c r="L384" i="5"/>
  <c r="K385" i="5"/>
  <c r="L385" i="5"/>
  <c r="K386" i="5"/>
  <c r="L386" i="5"/>
  <c r="K387" i="5"/>
  <c r="L387" i="5"/>
  <c r="K388" i="5"/>
  <c r="L388" i="5"/>
  <c r="K389" i="5"/>
  <c r="L389" i="5"/>
  <c r="K390" i="5"/>
  <c r="L390" i="5"/>
  <c r="K391" i="5"/>
  <c r="L391" i="5"/>
  <c r="K392" i="5"/>
  <c r="L392" i="5"/>
  <c r="K393" i="5"/>
  <c r="L393" i="5"/>
  <c r="K394" i="5"/>
  <c r="L394" i="5"/>
  <c r="K395" i="5"/>
  <c r="L395" i="5"/>
  <c r="K396" i="5"/>
  <c r="L396" i="5"/>
  <c r="K397" i="5"/>
  <c r="L397" i="5"/>
  <c r="K398" i="5"/>
  <c r="L398" i="5"/>
  <c r="K399" i="5"/>
  <c r="L399" i="5"/>
  <c r="K400" i="5"/>
  <c r="L400" i="5"/>
  <c r="K401" i="5"/>
  <c r="L401" i="5"/>
  <c r="L304" i="5"/>
  <c r="K304" i="5"/>
  <c r="K205" i="5"/>
  <c r="L205" i="5"/>
  <c r="K206" i="5"/>
  <c r="L206" i="5"/>
  <c r="K207" i="5"/>
  <c r="L207" i="5"/>
  <c r="K208" i="5"/>
  <c r="L208" i="5"/>
  <c r="K209" i="5"/>
  <c r="C7" i="16" s="1"/>
  <c r="L209" i="5"/>
  <c r="C8" i="16" s="1"/>
  <c r="K210" i="5"/>
  <c r="L210" i="5"/>
  <c r="K211" i="5"/>
  <c r="L211" i="5"/>
  <c r="K212" i="5"/>
  <c r="L212" i="5"/>
  <c r="K213" i="5"/>
  <c r="L213" i="5"/>
  <c r="K214" i="5"/>
  <c r="L214" i="5"/>
  <c r="K215" i="5"/>
  <c r="L215" i="5"/>
  <c r="K216" i="5"/>
  <c r="L216" i="5"/>
  <c r="K217" i="5"/>
  <c r="L217" i="5"/>
  <c r="K218" i="5"/>
  <c r="L218" i="5"/>
  <c r="K219" i="5"/>
  <c r="L219" i="5"/>
  <c r="K220" i="5"/>
  <c r="L220" i="5"/>
  <c r="K221" i="5"/>
  <c r="L221" i="5"/>
  <c r="K222" i="5"/>
  <c r="L222" i="5"/>
  <c r="K223" i="5"/>
  <c r="L223" i="5"/>
  <c r="K224" i="5"/>
  <c r="L224" i="5"/>
  <c r="K225" i="5"/>
  <c r="L225" i="5"/>
  <c r="K226" i="5"/>
  <c r="L226" i="5"/>
  <c r="K227" i="5"/>
  <c r="L227" i="5"/>
  <c r="K228" i="5"/>
  <c r="L228" i="5"/>
  <c r="K229" i="5"/>
  <c r="L229" i="5"/>
  <c r="K230" i="5"/>
  <c r="L230" i="5"/>
  <c r="K231" i="5"/>
  <c r="L231" i="5"/>
  <c r="K232" i="5"/>
  <c r="L232" i="5"/>
  <c r="K233" i="5"/>
  <c r="L233" i="5"/>
  <c r="K234" i="5"/>
  <c r="L234" i="5"/>
  <c r="K236" i="5"/>
  <c r="L236" i="5"/>
  <c r="K237" i="5"/>
  <c r="L237" i="5"/>
  <c r="K238" i="5"/>
  <c r="L238" i="5"/>
  <c r="K239" i="5"/>
  <c r="L239" i="5"/>
  <c r="K240" i="5"/>
  <c r="L240" i="5"/>
  <c r="K241" i="5"/>
  <c r="L241" i="5"/>
  <c r="K242" i="5"/>
  <c r="L242" i="5"/>
  <c r="K243" i="5"/>
  <c r="L243" i="5"/>
  <c r="K244" i="5"/>
  <c r="L244" i="5"/>
  <c r="K245" i="5"/>
  <c r="L245" i="5"/>
  <c r="K246" i="5"/>
  <c r="L246" i="5"/>
  <c r="K247" i="5"/>
  <c r="L247" i="5"/>
  <c r="K248" i="5"/>
  <c r="L248" i="5"/>
  <c r="K249" i="5"/>
  <c r="L249" i="5"/>
  <c r="K250" i="5"/>
  <c r="L250" i="5"/>
  <c r="K251" i="5"/>
  <c r="L251" i="5"/>
  <c r="K252" i="5"/>
  <c r="L252" i="5"/>
  <c r="K253" i="5"/>
  <c r="L253" i="5"/>
  <c r="K254" i="5"/>
  <c r="L254" i="5"/>
  <c r="K255" i="5"/>
  <c r="L255" i="5"/>
  <c r="K256" i="5"/>
  <c r="L256" i="5"/>
  <c r="K257" i="5"/>
  <c r="L257" i="5"/>
  <c r="K258" i="5"/>
  <c r="L258" i="5"/>
  <c r="K259" i="5"/>
  <c r="L259" i="5"/>
  <c r="K260" i="5"/>
  <c r="L260" i="5"/>
  <c r="K261" i="5"/>
  <c r="L261" i="5"/>
  <c r="K262" i="5"/>
  <c r="L262" i="5"/>
  <c r="K263" i="5"/>
  <c r="L263" i="5"/>
  <c r="K264" i="5"/>
  <c r="L264" i="5"/>
  <c r="K266" i="5"/>
  <c r="L266" i="5"/>
  <c r="K267" i="5"/>
  <c r="L267" i="5"/>
  <c r="K268" i="5"/>
  <c r="L268" i="5"/>
  <c r="K269" i="5"/>
  <c r="L269" i="5"/>
  <c r="K270" i="5"/>
  <c r="L270" i="5"/>
  <c r="K271" i="5"/>
  <c r="L271" i="5"/>
  <c r="K273" i="5"/>
  <c r="L273" i="5"/>
  <c r="K274" i="5"/>
  <c r="L274" i="5"/>
  <c r="K275" i="5"/>
  <c r="L275" i="5"/>
  <c r="K276" i="5"/>
  <c r="L276" i="5"/>
  <c r="K277" i="5"/>
  <c r="L277" i="5"/>
  <c r="K278" i="5"/>
  <c r="L278" i="5"/>
  <c r="K279" i="5"/>
  <c r="L279" i="5"/>
  <c r="K280" i="5"/>
  <c r="L280" i="5"/>
  <c r="K281" i="5"/>
  <c r="L281" i="5"/>
  <c r="K282" i="5"/>
  <c r="L282" i="5"/>
  <c r="K283" i="5"/>
  <c r="L283" i="5"/>
  <c r="K284" i="5"/>
  <c r="L284" i="5"/>
  <c r="K285" i="5"/>
  <c r="L285" i="5"/>
  <c r="K286" i="5"/>
  <c r="L286" i="5"/>
  <c r="K287" i="5"/>
  <c r="L287" i="5"/>
  <c r="K288" i="5"/>
  <c r="L288" i="5"/>
  <c r="K289" i="5"/>
  <c r="L289" i="5"/>
  <c r="K290" i="5"/>
  <c r="L290" i="5"/>
  <c r="K291" i="5"/>
  <c r="L291" i="5"/>
  <c r="K292" i="5"/>
  <c r="L292" i="5"/>
  <c r="K293" i="5"/>
  <c r="L293" i="5"/>
  <c r="K294" i="5"/>
  <c r="L294" i="5"/>
  <c r="K295" i="5"/>
  <c r="L295" i="5"/>
  <c r="K296" i="5"/>
  <c r="L296" i="5"/>
  <c r="K297" i="5"/>
  <c r="L297" i="5"/>
  <c r="K298" i="5"/>
  <c r="L298" i="5"/>
  <c r="K299" i="5"/>
  <c r="L299" i="5"/>
  <c r="K300" i="5"/>
  <c r="L300" i="5"/>
  <c r="K301" i="5"/>
  <c r="L301" i="5"/>
  <c r="L204" i="5"/>
  <c r="K204" i="5"/>
  <c r="K105" i="5"/>
  <c r="L105" i="5"/>
  <c r="K106" i="5"/>
  <c r="L106" i="5"/>
  <c r="K107" i="5"/>
  <c r="L107" i="5"/>
  <c r="K108" i="5"/>
  <c r="L108" i="5"/>
  <c r="K109" i="5"/>
  <c r="D7" i="16" s="1"/>
  <c r="L109" i="5"/>
  <c r="D8" i="16" s="1"/>
  <c r="K110" i="5"/>
  <c r="L110" i="5"/>
  <c r="K111" i="5"/>
  <c r="L111" i="5"/>
  <c r="K112" i="5"/>
  <c r="L112" i="5"/>
  <c r="K113" i="5"/>
  <c r="L113" i="5"/>
  <c r="K114" i="5"/>
  <c r="L114" i="5"/>
  <c r="K115" i="5"/>
  <c r="L115" i="5"/>
  <c r="K117" i="5"/>
  <c r="L117" i="5"/>
  <c r="K118" i="5"/>
  <c r="L118" i="5"/>
  <c r="K119" i="5"/>
  <c r="L119" i="5"/>
  <c r="K120" i="5"/>
  <c r="L120" i="5"/>
  <c r="K121" i="5"/>
  <c r="L121" i="5"/>
  <c r="K122" i="5"/>
  <c r="L122" i="5"/>
  <c r="K123" i="5"/>
  <c r="L123" i="5"/>
  <c r="K124" i="5"/>
  <c r="L124" i="5"/>
  <c r="K125" i="5"/>
  <c r="L125" i="5"/>
  <c r="K126" i="5"/>
  <c r="L126" i="5"/>
  <c r="K127" i="5"/>
  <c r="L127" i="5"/>
  <c r="K128" i="5"/>
  <c r="L128" i="5"/>
  <c r="K129" i="5"/>
  <c r="L129" i="5"/>
  <c r="K130" i="5"/>
  <c r="L130" i="5"/>
  <c r="K131" i="5"/>
  <c r="L131" i="5"/>
  <c r="K132" i="5"/>
  <c r="L132" i="5"/>
  <c r="K133" i="5"/>
  <c r="L133" i="5"/>
  <c r="K134" i="5"/>
  <c r="L134" i="5"/>
  <c r="K135" i="5"/>
  <c r="L135" i="5"/>
  <c r="K136" i="5"/>
  <c r="L136" i="5"/>
  <c r="K137" i="5"/>
  <c r="L137" i="5"/>
  <c r="K138" i="5"/>
  <c r="L138" i="5"/>
  <c r="K139" i="5"/>
  <c r="L139" i="5"/>
  <c r="K140" i="5"/>
  <c r="L140" i="5"/>
  <c r="K141" i="5"/>
  <c r="L141" i="5"/>
  <c r="K142" i="5"/>
  <c r="L142" i="5"/>
  <c r="K143" i="5"/>
  <c r="L143" i="5"/>
  <c r="K144" i="5"/>
  <c r="L144" i="5"/>
  <c r="K145" i="5"/>
  <c r="L145" i="5"/>
  <c r="K146" i="5"/>
  <c r="L146" i="5"/>
  <c r="K147" i="5"/>
  <c r="L147" i="5"/>
  <c r="K148" i="5"/>
  <c r="L148" i="5"/>
  <c r="K149" i="5"/>
  <c r="L149" i="5"/>
  <c r="K150" i="5"/>
  <c r="L150" i="5"/>
  <c r="K151" i="5"/>
  <c r="L151" i="5"/>
  <c r="K152" i="5"/>
  <c r="L152" i="5"/>
  <c r="K153" i="5"/>
  <c r="L153" i="5"/>
  <c r="K154" i="5"/>
  <c r="L154" i="5"/>
  <c r="K155" i="5"/>
  <c r="L155" i="5"/>
  <c r="K156" i="5"/>
  <c r="L156" i="5"/>
  <c r="K157" i="5"/>
  <c r="L157" i="5"/>
  <c r="K158" i="5"/>
  <c r="L158" i="5"/>
  <c r="K159" i="5"/>
  <c r="L159" i="5"/>
  <c r="K160" i="5"/>
  <c r="L160" i="5"/>
  <c r="K161" i="5"/>
  <c r="L161" i="5"/>
  <c r="K162" i="5"/>
  <c r="L162" i="5"/>
  <c r="K163" i="5"/>
  <c r="L163" i="5"/>
  <c r="K164" i="5"/>
  <c r="L164" i="5"/>
  <c r="K165" i="5"/>
  <c r="L165" i="5"/>
  <c r="K166" i="5"/>
  <c r="L166" i="5"/>
  <c r="K167" i="5"/>
  <c r="L167" i="5"/>
  <c r="K168" i="5"/>
  <c r="L168" i="5"/>
  <c r="K169" i="5"/>
  <c r="L169" i="5"/>
  <c r="K170" i="5"/>
  <c r="L170" i="5"/>
  <c r="K171" i="5"/>
  <c r="L171" i="5"/>
  <c r="K172" i="5"/>
  <c r="L172" i="5"/>
  <c r="K173" i="5"/>
  <c r="L173" i="5"/>
  <c r="K174" i="5"/>
  <c r="L174" i="5"/>
  <c r="K175" i="5"/>
  <c r="L175" i="5"/>
  <c r="K176" i="5"/>
  <c r="L176" i="5"/>
  <c r="K177" i="5"/>
  <c r="L177" i="5"/>
  <c r="K178" i="5"/>
  <c r="L178" i="5"/>
  <c r="K179" i="5"/>
  <c r="L179" i="5"/>
  <c r="K180" i="5"/>
  <c r="L180" i="5"/>
  <c r="K181" i="5"/>
  <c r="L181" i="5"/>
  <c r="K182" i="5"/>
  <c r="L182" i="5"/>
  <c r="K183" i="5"/>
  <c r="L183" i="5"/>
  <c r="K184" i="5"/>
  <c r="L184" i="5"/>
  <c r="K185" i="5"/>
  <c r="L185" i="5"/>
  <c r="K186" i="5"/>
  <c r="L186" i="5"/>
  <c r="K187" i="5"/>
  <c r="L187" i="5"/>
  <c r="K188" i="5"/>
  <c r="L188" i="5"/>
  <c r="K189" i="5"/>
  <c r="L189" i="5"/>
  <c r="K190" i="5"/>
  <c r="L190" i="5"/>
  <c r="K191" i="5"/>
  <c r="L191" i="5"/>
  <c r="K192" i="5"/>
  <c r="L192" i="5"/>
  <c r="K193" i="5"/>
  <c r="L193" i="5"/>
  <c r="K194" i="5"/>
  <c r="L194" i="5"/>
  <c r="K195" i="5"/>
  <c r="L195" i="5"/>
  <c r="K196" i="5"/>
  <c r="L196" i="5"/>
  <c r="K197" i="5"/>
  <c r="L197" i="5"/>
  <c r="K198" i="5"/>
  <c r="L198" i="5"/>
  <c r="K199" i="5"/>
  <c r="L199" i="5"/>
  <c r="K200" i="5"/>
  <c r="L200" i="5"/>
  <c r="K201" i="5"/>
  <c r="L201" i="5"/>
  <c r="L104" i="5"/>
  <c r="K104" i="5"/>
  <c r="A4" i="3"/>
  <c r="B24" i="3" s="1"/>
  <c r="D104" i="2"/>
  <c r="B18" i="3" s="1"/>
  <c r="E104" i="2"/>
  <c r="B19" i="3" s="1"/>
  <c r="R104" i="2"/>
  <c r="G17" i="3" s="1"/>
  <c r="S104" i="2"/>
  <c r="G18" i="3" s="1"/>
  <c r="T104" i="2"/>
  <c r="G19" i="3" s="1"/>
  <c r="E62" i="7" s="1"/>
  <c r="X104" i="2"/>
  <c r="Y104" i="2"/>
  <c r="Z104" i="2"/>
  <c r="I19" i="3" s="1"/>
  <c r="C104" i="2"/>
  <c r="B17" i="3" s="1"/>
  <c r="E17" i="7" l="1"/>
  <c r="F19" i="7"/>
  <c r="D10" i="16"/>
  <c r="E57" i="7"/>
  <c r="E87" i="7" s="1"/>
  <c r="E67" i="7"/>
  <c r="B6" i="13"/>
  <c r="B106" i="13"/>
  <c r="G203" i="13"/>
  <c r="C6" i="13"/>
  <c r="C106" i="13"/>
  <c r="D6" i="13"/>
  <c r="D106" i="13"/>
  <c r="F55" i="7"/>
  <c r="K203" i="13"/>
  <c r="F54" i="7"/>
  <c r="J203" i="13"/>
  <c r="I203" i="13"/>
  <c r="F60" i="7"/>
  <c r="H203" i="13"/>
  <c r="B9" i="19"/>
  <c r="B8" i="20"/>
  <c r="E52" i="7"/>
  <c r="E18" i="7"/>
  <c r="K22" i="3"/>
  <c r="E55" i="7"/>
  <c r="F56" i="7"/>
  <c r="E65" i="7"/>
  <c r="E88" i="7" s="1"/>
  <c r="E56" i="7"/>
  <c r="F59" i="7"/>
  <c r="J21" i="3"/>
  <c r="E25" i="8"/>
  <c r="E30" i="7"/>
  <c r="F51" i="7"/>
  <c r="E60" i="7"/>
  <c r="F61" i="7"/>
  <c r="E24" i="8"/>
  <c r="E51" i="7"/>
  <c r="F52" i="7"/>
  <c r="E61" i="7"/>
  <c r="F62" i="7"/>
  <c r="I22" i="3"/>
  <c r="F53" i="7"/>
  <c r="F23" i="7"/>
  <c r="F81" i="7" s="1"/>
  <c r="F22" i="7"/>
  <c r="E23" i="7"/>
  <c r="E81" i="7" s="1"/>
  <c r="C10" i="16"/>
  <c r="F20" i="7"/>
  <c r="E25" i="7"/>
  <c r="E26" i="7"/>
  <c r="F27" i="7"/>
  <c r="E19" i="7"/>
  <c r="E22" i="7"/>
  <c r="F21" i="7"/>
  <c r="E10" i="6"/>
  <c r="E20" i="7"/>
  <c r="E11" i="6"/>
  <c r="E21" i="7"/>
  <c r="F17" i="7"/>
  <c r="E27" i="7"/>
  <c r="F28" i="7"/>
  <c r="F18" i="7"/>
  <c r="E28" i="7"/>
  <c r="F29" i="7"/>
  <c r="B10" i="16"/>
  <c r="E29" i="7"/>
  <c r="F30" i="7"/>
  <c r="F31" i="7"/>
  <c r="F82" i="7" s="1"/>
  <c r="E31" i="7"/>
  <c r="E82" i="7" s="1"/>
  <c r="E11" i="8"/>
  <c r="M405" i="12"/>
  <c r="M304" i="12"/>
  <c r="D11" i="7"/>
  <c r="D27" i="7" s="1"/>
  <c r="D10" i="7"/>
  <c r="D18" i="7" s="1"/>
  <c r="D13" i="7"/>
  <c r="D21" i="7" s="1"/>
  <c r="D14" i="7"/>
  <c r="D30" i="7" s="1"/>
  <c r="D12" i="7"/>
  <c r="D20" i="7" s="1"/>
  <c r="E10" i="16"/>
  <c r="E11" i="16"/>
  <c r="E10" i="8"/>
  <c r="D8" i="8"/>
  <c r="D11" i="8" s="1"/>
  <c r="B22" i="8"/>
  <c r="B25" i="8" s="1"/>
  <c r="B8" i="8"/>
  <c r="B11" i="16" s="1"/>
  <c r="C22" i="8"/>
  <c r="C25" i="8" s="1"/>
  <c r="D22" i="8"/>
  <c r="D25" i="8" s="1"/>
  <c r="C8" i="8"/>
  <c r="C11" i="8" s="1"/>
  <c r="C11" i="3"/>
  <c r="K11" i="3"/>
  <c r="J12" i="3"/>
  <c r="I21" i="3"/>
  <c r="F12" i="3"/>
  <c r="E11" i="3"/>
  <c r="F22" i="3"/>
  <c r="F11" i="3"/>
  <c r="H11" i="3"/>
  <c r="G22" i="3"/>
  <c r="F21" i="3"/>
  <c r="C22" i="3"/>
  <c r="G11" i="3"/>
  <c r="H22" i="3"/>
  <c r="G12" i="3"/>
  <c r="E22" i="3"/>
  <c r="I11" i="3"/>
  <c r="H12" i="3"/>
  <c r="E21" i="3"/>
  <c r="J11" i="3"/>
  <c r="I12" i="3"/>
  <c r="K21" i="3"/>
  <c r="D22" i="3"/>
  <c r="E12" i="3"/>
  <c r="D11" i="3"/>
  <c r="C12" i="3"/>
  <c r="K12" i="3"/>
  <c r="D21" i="3"/>
  <c r="D12" i="3"/>
  <c r="G21" i="3"/>
  <c r="B10" i="8"/>
  <c r="C20" i="6"/>
  <c r="C19" i="6"/>
  <c r="D20" i="6"/>
  <c r="D19" i="6"/>
  <c r="B20" i="6"/>
  <c r="B19" i="6"/>
  <c r="B24" i="8"/>
  <c r="C24" i="8"/>
  <c r="D24" i="8"/>
  <c r="D10" i="8"/>
  <c r="B10" i="6"/>
  <c r="M102" i="13"/>
  <c r="M203" i="12"/>
  <c r="C10" i="6"/>
  <c r="D10" i="6"/>
  <c r="D11" i="6"/>
  <c r="B11" i="6"/>
  <c r="C11" i="6"/>
  <c r="C10" i="8"/>
  <c r="B11" i="3"/>
  <c r="B12" i="3"/>
  <c r="B21" i="3"/>
  <c r="B22" i="3"/>
  <c r="D7" i="13" l="1"/>
  <c r="D107" i="13"/>
  <c r="F65" i="7"/>
  <c r="F88" i="7" s="1"/>
  <c r="M203" i="13"/>
  <c r="C7" i="13"/>
  <c r="C107" i="13"/>
  <c r="F63" i="7"/>
  <c r="B7" i="13"/>
  <c r="B107" i="13"/>
  <c r="B10" i="19"/>
  <c r="B9" i="20"/>
  <c r="F57" i="7"/>
  <c r="F87" i="7" s="1"/>
  <c r="D26" i="7"/>
  <c r="D22" i="7"/>
  <c r="D19" i="7"/>
  <c r="D44" i="7"/>
  <c r="D52" i="7" s="1"/>
  <c r="D47" i="7"/>
  <c r="D15" i="7"/>
  <c r="D33" i="7" s="1"/>
  <c r="D9" i="7"/>
  <c r="B11" i="7"/>
  <c r="B12" i="7"/>
  <c r="B13" i="7"/>
  <c r="B14" i="7"/>
  <c r="B9" i="7"/>
  <c r="D28" i="7"/>
  <c r="C11" i="7"/>
  <c r="C12" i="7"/>
  <c r="C13" i="7"/>
  <c r="C14" i="7"/>
  <c r="C10" i="7"/>
  <c r="D48" i="7"/>
  <c r="D29" i="7"/>
  <c r="D45" i="7"/>
  <c r="D46" i="7"/>
  <c r="D43" i="7"/>
  <c r="D11" i="16"/>
  <c r="C11" i="16"/>
  <c r="B11" i="8"/>
  <c r="D8" i="13" l="1"/>
  <c r="D108" i="13"/>
  <c r="B8" i="13"/>
  <c r="B108" i="13"/>
  <c r="C8" i="13"/>
  <c r="C108" i="13"/>
  <c r="B11" i="19"/>
  <c r="B10" i="20"/>
  <c r="D60" i="7"/>
  <c r="D56" i="7"/>
  <c r="D64" i="7"/>
  <c r="B29" i="7"/>
  <c r="B21" i="7"/>
  <c r="C27" i="7"/>
  <c r="C19" i="7"/>
  <c r="B44" i="7"/>
  <c r="B48" i="7"/>
  <c r="D23" i="7"/>
  <c r="D81" i="7" s="1"/>
  <c r="D31" i="7"/>
  <c r="D82" i="7" s="1"/>
  <c r="B22" i="7"/>
  <c r="B30" i="7"/>
  <c r="C48" i="7"/>
  <c r="C29" i="7"/>
  <c r="C21" i="7"/>
  <c r="B43" i="7"/>
  <c r="B46" i="7"/>
  <c r="C18" i="7"/>
  <c r="C26" i="7"/>
  <c r="C30" i="7"/>
  <c r="C22" i="7"/>
  <c r="D25" i="7"/>
  <c r="D17" i="7"/>
  <c r="D53" i="7"/>
  <c r="D61" i="7"/>
  <c r="D59" i="7"/>
  <c r="D51" i="7"/>
  <c r="B15" i="7"/>
  <c r="B33" i="7" s="1"/>
  <c r="B10" i="7"/>
  <c r="B19" i="7"/>
  <c r="B27" i="7"/>
  <c r="D55" i="7"/>
  <c r="D63" i="7"/>
  <c r="D62" i="7"/>
  <c r="D54" i="7"/>
  <c r="D49" i="7"/>
  <c r="D67" i="7" s="1"/>
  <c r="C46" i="7"/>
  <c r="C44" i="7"/>
  <c r="C47" i="7"/>
  <c r="C9" i="7"/>
  <c r="C15" i="7"/>
  <c r="C33" i="7" s="1"/>
  <c r="C28" i="7"/>
  <c r="C20" i="7"/>
  <c r="B17" i="7"/>
  <c r="B25" i="7"/>
  <c r="B45" i="7"/>
  <c r="B20" i="7"/>
  <c r="B28" i="7"/>
  <c r="C45" i="7"/>
  <c r="C43" i="7"/>
  <c r="B47" i="7"/>
  <c r="D9" i="13" l="1"/>
  <c r="D109" i="13"/>
  <c r="B9" i="13"/>
  <c r="B109" i="13"/>
  <c r="C9" i="13"/>
  <c r="C109" i="13"/>
  <c r="B12" i="19"/>
  <c r="B11" i="20"/>
  <c r="C49" i="7"/>
  <c r="B55" i="7"/>
  <c r="B63" i="7"/>
  <c r="C61" i="7"/>
  <c r="C53" i="7"/>
  <c r="C52" i="7"/>
  <c r="C60" i="7"/>
  <c r="C62" i="7"/>
  <c r="C54" i="7"/>
  <c r="B49" i="7"/>
  <c r="B67" i="7" s="1"/>
  <c r="D57" i="7"/>
  <c r="D87" i="7" s="1"/>
  <c r="D65" i="7"/>
  <c r="D88" i="7" s="1"/>
  <c r="B54" i="7"/>
  <c r="B62" i="7"/>
  <c r="B59" i="7"/>
  <c r="B51" i="7"/>
  <c r="B56" i="7"/>
  <c r="B64" i="7"/>
  <c r="C23" i="7"/>
  <c r="C81" i="7" s="1"/>
  <c r="C31" i="7"/>
  <c r="C82" i="7" s="1"/>
  <c r="C56" i="7"/>
  <c r="C64" i="7"/>
  <c r="C25" i="7"/>
  <c r="C17" i="7"/>
  <c r="B18" i="7"/>
  <c r="B26" i="7"/>
  <c r="B53" i="7"/>
  <c r="B61" i="7"/>
  <c r="C55" i="7"/>
  <c r="C63" i="7"/>
  <c r="C51" i="7"/>
  <c r="C59" i="7"/>
  <c r="B31" i="7"/>
  <c r="B82" i="7" s="1"/>
  <c r="B23" i="7"/>
  <c r="B81" i="7" s="1"/>
  <c r="D34" i="7" s="1"/>
  <c r="B52" i="7"/>
  <c r="B60" i="7"/>
  <c r="C35" i="7" l="1"/>
  <c r="C34" i="7"/>
  <c r="B35" i="7"/>
  <c r="E35" i="7"/>
  <c r="F35" i="7"/>
  <c r="C65" i="7"/>
  <c r="C88" i="7" s="1"/>
  <c r="C67" i="7"/>
  <c r="D69" i="7"/>
  <c r="B34" i="7"/>
  <c r="F34" i="7"/>
  <c r="E34" i="7"/>
  <c r="D35" i="7"/>
  <c r="D10" i="13"/>
  <c r="D110" i="13"/>
  <c r="C10" i="13"/>
  <c r="C110" i="13"/>
  <c r="B10" i="13"/>
  <c r="B110" i="13"/>
  <c r="B13" i="19"/>
  <c r="B12" i="20"/>
  <c r="C57" i="7"/>
  <c r="C87" i="7" s="1"/>
  <c r="B65" i="7"/>
  <c r="B88" i="7" s="1"/>
  <c r="B57" i="7"/>
  <c r="B87" i="7" s="1"/>
  <c r="C68" i="7" l="1"/>
  <c r="B69" i="7"/>
  <c r="E69" i="7"/>
  <c r="F69" i="7"/>
  <c r="B68" i="7"/>
  <c r="E68" i="7"/>
  <c r="F68" i="7"/>
  <c r="D68" i="7"/>
  <c r="C69" i="7"/>
  <c r="C11" i="13"/>
  <c r="C111" i="13"/>
  <c r="D11" i="13"/>
  <c r="D111" i="13"/>
  <c r="B11" i="13"/>
  <c r="B111" i="13"/>
  <c r="B14" i="19"/>
  <c r="B13" i="20"/>
  <c r="C12" i="13" l="1"/>
  <c r="C112" i="13"/>
  <c r="B12" i="13"/>
  <c r="B112" i="13"/>
  <c r="D12" i="13"/>
  <c r="D112" i="13"/>
  <c r="B15" i="19"/>
  <c r="B14" i="20"/>
  <c r="C13" i="13" l="1"/>
  <c r="C113" i="13"/>
  <c r="D13" i="13"/>
  <c r="D113" i="13"/>
  <c r="B13" i="13"/>
  <c r="B113" i="13"/>
  <c r="B16" i="19"/>
  <c r="B15" i="20"/>
  <c r="C14" i="13" l="1"/>
  <c r="C114" i="13"/>
  <c r="D14" i="13"/>
  <c r="D114" i="13"/>
  <c r="B14" i="13"/>
  <c r="B114" i="13"/>
  <c r="B17" i="19"/>
  <c r="B16" i="20"/>
  <c r="B15" i="13" l="1"/>
  <c r="B115" i="13"/>
  <c r="D15" i="13"/>
  <c r="D115" i="13"/>
  <c r="C15" i="13"/>
  <c r="C115" i="13"/>
  <c r="B18" i="19"/>
  <c r="B17" i="20"/>
  <c r="C16" i="13" l="1"/>
  <c r="C116" i="13"/>
  <c r="D16" i="13"/>
  <c r="D116" i="13"/>
  <c r="B16" i="13"/>
  <c r="B116" i="13"/>
  <c r="B19" i="19"/>
  <c r="B18" i="20"/>
  <c r="B17" i="13" l="1"/>
  <c r="B117" i="13"/>
  <c r="D17" i="13"/>
  <c r="D117" i="13"/>
  <c r="C17" i="13"/>
  <c r="C117" i="13"/>
  <c r="B20" i="19"/>
  <c r="B19" i="20"/>
  <c r="B18" i="13" l="1"/>
  <c r="B118" i="13"/>
  <c r="D18" i="13"/>
  <c r="D118" i="13"/>
  <c r="C18" i="13"/>
  <c r="C118" i="13"/>
  <c r="B21" i="19"/>
  <c r="B20" i="20"/>
  <c r="B19" i="13" l="1"/>
  <c r="B119" i="13"/>
  <c r="D19" i="13"/>
  <c r="D119" i="13"/>
  <c r="C19" i="13"/>
  <c r="C119" i="13"/>
  <c r="B22" i="19"/>
  <c r="B21" i="20"/>
  <c r="B20" i="13" l="1"/>
  <c r="B120" i="13"/>
  <c r="D20" i="13"/>
  <c r="D120" i="13"/>
  <c r="C20" i="13"/>
  <c r="C120" i="13"/>
  <c r="B23" i="19"/>
  <c r="B22" i="20"/>
  <c r="C21" i="13" l="1"/>
  <c r="C121" i="13"/>
  <c r="D21" i="13"/>
  <c r="D121" i="13"/>
  <c r="B21" i="13"/>
  <c r="B121" i="13"/>
  <c r="B24" i="19"/>
  <c r="B23" i="20"/>
  <c r="B22" i="13" l="1"/>
  <c r="B122" i="13"/>
  <c r="D22" i="13"/>
  <c r="D122" i="13"/>
  <c r="C22" i="13"/>
  <c r="C122" i="13"/>
  <c r="B25" i="19"/>
  <c r="B24" i="20"/>
  <c r="C23" i="13" l="1"/>
  <c r="C123" i="13"/>
  <c r="D23" i="13"/>
  <c r="D123" i="13"/>
  <c r="B23" i="13"/>
  <c r="B123" i="13"/>
  <c r="B26" i="19"/>
  <c r="B25" i="20"/>
  <c r="B24" i="13" l="1"/>
  <c r="B124" i="13"/>
  <c r="D24" i="13"/>
  <c r="D124" i="13"/>
  <c r="C24" i="13"/>
  <c r="C124" i="13"/>
  <c r="B27" i="19"/>
  <c r="B26" i="20"/>
  <c r="C25" i="13" l="1"/>
  <c r="C125" i="13"/>
  <c r="D25" i="13"/>
  <c r="D125" i="13"/>
  <c r="B25" i="13"/>
  <c r="B125" i="13"/>
  <c r="B28" i="19"/>
  <c r="B27" i="20"/>
  <c r="B26" i="13" l="1"/>
  <c r="B126" i="13"/>
  <c r="D26" i="13"/>
  <c r="D126" i="13"/>
  <c r="C26" i="13"/>
  <c r="C126" i="13"/>
  <c r="B29" i="19"/>
  <c r="B28" i="20"/>
  <c r="C27" i="13" l="1"/>
  <c r="C127" i="13"/>
  <c r="D27" i="13"/>
  <c r="D127" i="13"/>
  <c r="B27" i="13"/>
  <c r="B127" i="13"/>
  <c r="B30" i="19"/>
  <c r="B29" i="20"/>
  <c r="D28" i="13" l="1"/>
  <c r="D128" i="13"/>
  <c r="B28" i="13"/>
  <c r="B128" i="13"/>
  <c r="C28" i="13"/>
  <c r="C128" i="13"/>
  <c r="B31" i="19"/>
  <c r="B30" i="20"/>
  <c r="C29" i="13" l="1"/>
  <c r="C129" i="13"/>
  <c r="B29" i="13"/>
  <c r="B129" i="13"/>
  <c r="D29" i="13"/>
  <c r="D129" i="13"/>
  <c r="B32" i="19"/>
  <c r="B31" i="20"/>
  <c r="B30" i="13" l="1"/>
  <c r="B130" i="13"/>
  <c r="D30" i="13"/>
  <c r="D130" i="13"/>
  <c r="C30" i="13"/>
  <c r="C130" i="13"/>
  <c r="B33" i="19"/>
  <c r="B32" i="20"/>
  <c r="C31" i="13" l="1"/>
  <c r="C131" i="13"/>
  <c r="D31" i="13"/>
  <c r="D131" i="13"/>
  <c r="B31" i="13"/>
  <c r="B131" i="13"/>
  <c r="B34" i="19"/>
  <c r="B33" i="20"/>
  <c r="B32" i="13" l="1"/>
  <c r="B132" i="13"/>
  <c r="D32" i="13"/>
  <c r="D132" i="13"/>
  <c r="C32" i="13"/>
  <c r="C132" i="13"/>
  <c r="B35" i="19"/>
  <c r="B34" i="20"/>
  <c r="C33" i="13" l="1"/>
  <c r="C133" i="13"/>
  <c r="D33" i="13"/>
  <c r="D133" i="13"/>
  <c r="B33" i="13"/>
  <c r="B133" i="13"/>
  <c r="B36" i="19"/>
  <c r="B35" i="20"/>
  <c r="B34" i="13" l="1"/>
  <c r="B134" i="13"/>
  <c r="D34" i="13"/>
  <c r="D134" i="13"/>
  <c r="C34" i="13"/>
  <c r="C134" i="13"/>
  <c r="B37" i="19"/>
  <c r="B36" i="20"/>
  <c r="C35" i="13" l="1"/>
  <c r="C135" i="13"/>
  <c r="D35" i="13"/>
  <c r="D135" i="13"/>
  <c r="B35" i="13"/>
  <c r="B135" i="13"/>
  <c r="B38" i="19"/>
  <c r="B37" i="20"/>
  <c r="B36" i="13" l="1"/>
  <c r="B136" i="13"/>
  <c r="D36" i="13"/>
  <c r="D136" i="13"/>
  <c r="C36" i="13"/>
  <c r="C136" i="13"/>
  <c r="B39" i="19"/>
  <c r="B38" i="20"/>
  <c r="C37" i="13" l="1"/>
  <c r="C137" i="13"/>
  <c r="D37" i="13"/>
  <c r="D137" i="13"/>
  <c r="B37" i="13"/>
  <c r="B137" i="13"/>
  <c r="B40" i="19"/>
  <c r="B39" i="20"/>
  <c r="B38" i="13" l="1"/>
  <c r="B138" i="13"/>
  <c r="D38" i="13"/>
  <c r="D138" i="13"/>
  <c r="C38" i="13"/>
  <c r="C138" i="13"/>
  <c r="B41" i="19"/>
  <c r="B40" i="20"/>
  <c r="C39" i="13" l="1"/>
  <c r="C139" i="13"/>
  <c r="D39" i="13"/>
  <c r="D139" i="13"/>
  <c r="B39" i="13"/>
  <c r="B139" i="13"/>
  <c r="B42" i="19"/>
  <c r="B41" i="20"/>
  <c r="B40" i="13" l="1"/>
  <c r="B140" i="13"/>
  <c r="D40" i="13"/>
  <c r="D140" i="13"/>
  <c r="C40" i="13"/>
  <c r="C140" i="13"/>
  <c r="B43" i="19"/>
  <c r="B42" i="20"/>
  <c r="D41" i="13" l="1"/>
  <c r="D141" i="13"/>
  <c r="C41" i="13"/>
  <c r="C141" i="13"/>
  <c r="B41" i="13"/>
  <c r="B141" i="13"/>
  <c r="B44" i="19"/>
  <c r="B43" i="20"/>
  <c r="B42" i="13" l="1"/>
  <c r="B142" i="13"/>
  <c r="C42" i="13"/>
  <c r="C142" i="13"/>
  <c r="D42" i="13"/>
  <c r="D142" i="13"/>
  <c r="B45" i="19"/>
  <c r="B44" i="20"/>
  <c r="D43" i="13" l="1"/>
  <c r="D143" i="13"/>
  <c r="C43" i="13"/>
  <c r="C143" i="13"/>
  <c r="B43" i="13"/>
  <c r="B143" i="13"/>
  <c r="B46" i="19"/>
  <c r="B45" i="20"/>
  <c r="B44" i="13" l="1"/>
  <c r="B144" i="13"/>
  <c r="C44" i="13"/>
  <c r="C144" i="13"/>
  <c r="D44" i="13"/>
  <c r="D144" i="13"/>
  <c r="B47" i="19"/>
  <c r="B46" i="20"/>
  <c r="D45" i="13" l="1"/>
  <c r="D145" i="13"/>
  <c r="C45" i="13"/>
  <c r="C145" i="13"/>
  <c r="B45" i="13"/>
  <c r="B145" i="13"/>
  <c r="B48" i="19"/>
  <c r="B47" i="20"/>
  <c r="B46" i="13" l="1"/>
  <c r="B146" i="13"/>
  <c r="C46" i="13"/>
  <c r="C146" i="13"/>
  <c r="D46" i="13"/>
  <c r="D146" i="13"/>
  <c r="B49" i="19"/>
  <c r="B48" i="20"/>
  <c r="D47" i="13" l="1"/>
  <c r="D147" i="13"/>
  <c r="C47" i="13"/>
  <c r="C147" i="13"/>
  <c r="B47" i="13"/>
  <c r="B147" i="13"/>
  <c r="B50" i="19"/>
  <c r="B49" i="20"/>
  <c r="B48" i="13" l="1"/>
  <c r="B148" i="13"/>
  <c r="C48" i="13"/>
  <c r="C148" i="13"/>
  <c r="D48" i="13"/>
  <c r="D148" i="13"/>
  <c r="B51" i="19"/>
  <c r="B50" i="20"/>
  <c r="C49" i="13" l="1"/>
  <c r="C149" i="13"/>
  <c r="D49" i="13"/>
  <c r="D149" i="13"/>
  <c r="B49" i="13"/>
  <c r="B149" i="13"/>
  <c r="B52" i="19"/>
  <c r="B51" i="20"/>
  <c r="B50" i="13" l="1"/>
  <c r="B150" i="13"/>
  <c r="D50" i="13"/>
  <c r="D150" i="13"/>
  <c r="C50" i="13"/>
  <c r="C150" i="13"/>
  <c r="B53" i="19"/>
  <c r="B52" i="20"/>
  <c r="C51" i="13" l="1"/>
  <c r="C151" i="13"/>
  <c r="D51" i="13"/>
  <c r="D151" i="13"/>
  <c r="B51" i="13"/>
  <c r="B151" i="13"/>
  <c r="B54" i="19"/>
  <c r="B53" i="20"/>
  <c r="B52" i="13" l="1"/>
  <c r="B152" i="13"/>
  <c r="D52" i="13"/>
  <c r="D152" i="13"/>
  <c r="C52" i="13"/>
  <c r="C152" i="13"/>
  <c r="B55" i="19"/>
  <c r="B54" i="20"/>
  <c r="C53" i="13" l="1"/>
  <c r="C153" i="13"/>
  <c r="D53" i="13"/>
  <c r="D153" i="13"/>
  <c r="B53" i="13"/>
  <c r="B153" i="13"/>
  <c r="B56" i="19"/>
  <c r="B55" i="20"/>
  <c r="B54" i="13" l="1"/>
  <c r="B154" i="13"/>
  <c r="D54" i="13"/>
  <c r="D154" i="13"/>
  <c r="C54" i="13"/>
  <c r="C154" i="13"/>
  <c r="B57" i="19"/>
  <c r="B56" i="20"/>
  <c r="C55" i="13" l="1"/>
  <c r="C155" i="13"/>
  <c r="D55" i="13"/>
  <c r="D155" i="13"/>
  <c r="B55" i="13"/>
  <c r="B155" i="13"/>
  <c r="B58" i="19"/>
  <c r="B57" i="20"/>
  <c r="B56" i="13" l="1"/>
  <c r="B156" i="13"/>
  <c r="D56" i="13"/>
  <c r="D156" i="13"/>
  <c r="C56" i="13"/>
  <c r="C156" i="13"/>
  <c r="B59" i="19"/>
  <c r="B58" i="20"/>
  <c r="C57" i="13" l="1"/>
  <c r="C157" i="13"/>
  <c r="D57" i="13"/>
  <c r="D157" i="13"/>
  <c r="B57" i="13"/>
  <c r="B157" i="13"/>
  <c r="B60" i="19"/>
  <c r="B59" i="20"/>
  <c r="B58" i="13" l="1"/>
  <c r="B158" i="13"/>
  <c r="D58" i="13"/>
  <c r="D158" i="13"/>
  <c r="C58" i="13"/>
  <c r="C158" i="13"/>
  <c r="B61" i="19"/>
  <c r="B60" i="20"/>
  <c r="C59" i="13" l="1"/>
  <c r="C159" i="13"/>
  <c r="D59" i="13"/>
  <c r="D159" i="13"/>
  <c r="B59" i="13"/>
  <c r="B159" i="13"/>
  <c r="B62" i="19"/>
  <c r="B61" i="20"/>
  <c r="B60" i="13" l="1"/>
  <c r="B160" i="13"/>
  <c r="D60" i="13"/>
  <c r="D160" i="13"/>
  <c r="C60" i="13"/>
  <c r="C160" i="13"/>
  <c r="B63" i="19"/>
  <c r="B62" i="20"/>
  <c r="C61" i="13" l="1"/>
  <c r="C161" i="13"/>
  <c r="D61" i="13"/>
  <c r="D161" i="13"/>
  <c r="B61" i="13"/>
  <c r="B161" i="13"/>
  <c r="B64" i="19"/>
  <c r="B63" i="20"/>
  <c r="B62" i="13" l="1"/>
  <c r="B162" i="13"/>
  <c r="D62" i="13"/>
  <c r="D162" i="13"/>
  <c r="C62" i="13"/>
  <c r="C162" i="13"/>
  <c r="B65" i="19"/>
  <c r="B64" i="20"/>
  <c r="C63" i="13" l="1"/>
  <c r="C163" i="13"/>
  <c r="D63" i="13"/>
  <c r="D163" i="13"/>
  <c r="B63" i="13"/>
  <c r="B163" i="13"/>
  <c r="B66" i="19"/>
  <c r="B65" i="20"/>
  <c r="B64" i="13" l="1"/>
  <c r="B164" i="13"/>
  <c r="D64" i="13"/>
  <c r="D164" i="13"/>
  <c r="C64" i="13"/>
  <c r="C164" i="13"/>
  <c r="B67" i="19"/>
  <c r="B66" i="20"/>
  <c r="D65" i="13" l="1"/>
  <c r="D165" i="13"/>
  <c r="B65" i="13"/>
  <c r="B165" i="13"/>
  <c r="C65" i="13"/>
  <c r="C165" i="13"/>
  <c r="B68" i="19"/>
  <c r="B67" i="20"/>
  <c r="C66" i="13" l="1"/>
  <c r="C166" i="13"/>
  <c r="B66" i="13"/>
  <c r="B166" i="13"/>
  <c r="D66" i="13"/>
  <c r="D166" i="13"/>
  <c r="B69" i="19"/>
  <c r="B68" i="20"/>
  <c r="D67" i="13" l="1"/>
  <c r="D167" i="13"/>
  <c r="B67" i="13"/>
  <c r="B167" i="13"/>
  <c r="C67" i="13"/>
  <c r="C167" i="13"/>
  <c r="B70" i="19"/>
  <c r="B69" i="20"/>
  <c r="C68" i="13" l="1"/>
  <c r="C168" i="13"/>
  <c r="B68" i="13"/>
  <c r="B168" i="13"/>
  <c r="D68" i="13"/>
  <c r="D168" i="13"/>
  <c r="B71" i="19"/>
  <c r="B70" i="20"/>
  <c r="D69" i="13" l="1"/>
  <c r="D169" i="13"/>
  <c r="B69" i="13"/>
  <c r="B169" i="13"/>
  <c r="C69" i="13"/>
  <c r="C169" i="13"/>
  <c r="B72" i="19"/>
  <c r="B71" i="20"/>
  <c r="C70" i="13" l="1"/>
  <c r="C170" i="13"/>
  <c r="B70" i="13"/>
  <c r="B170" i="13"/>
  <c r="D70" i="13"/>
  <c r="D170" i="13"/>
  <c r="B73" i="19"/>
  <c r="B72" i="20"/>
  <c r="D71" i="13" l="1"/>
  <c r="D171" i="13"/>
  <c r="B71" i="13"/>
  <c r="B171" i="13"/>
  <c r="C71" i="13"/>
  <c r="C171" i="13"/>
  <c r="B74" i="19"/>
  <c r="B73" i="20"/>
  <c r="C72" i="13" l="1"/>
  <c r="C172" i="13"/>
  <c r="B72" i="13"/>
  <c r="B172" i="13"/>
  <c r="D72" i="13"/>
  <c r="D172" i="13"/>
  <c r="B75" i="19"/>
  <c r="B74" i="20"/>
  <c r="D73" i="13" l="1"/>
  <c r="D173" i="13"/>
  <c r="B73" i="13"/>
  <c r="B173" i="13"/>
  <c r="C73" i="13"/>
  <c r="C173" i="13"/>
  <c r="B76" i="19"/>
  <c r="B75" i="20"/>
  <c r="C74" i="13" l="1"/>
  <c r="C174" i="13"/>
  <c r="B74" i="13"/>
  <c r="B174" i="13"/>
  <c r="D74" i="13"/>
  <c r="D174" i="13"/>
  <c r="B77" i="19"/>
  <c r="B76" i="20"/>
  <c r="D75" i="13" l="1"/>
  <c r="D175" i="13"/>
  <c r="B75" i="13"/>
  <c r="B175" i="13"/>
  <c r="C75" i="13"/>
  <c r="C175" i="13"/>
  <c r="B78" i="19"/>
  <c r="B77" i="20"/>
  <c r="B76" i="13" l="1"/>
  <c r="B176" i="13"/>
  <c r="C76" i="13"/>
  <c r="C176" i="13"/>
  <c r="D76" i="13"/>
  <c r="D176" i="13"/>
  <c r="B79" i="19"/>
  <c r="B78" i="20"/>
  <c r="C77" i="13" l="1"/>
  <c r="C177" i="13"/>
  <c r="D77" i="13"/>
  <c r="D177" i="13"/>
  <c r="B77" i="13"/>
  <c r="B177" i="13"/>
  <c r="B80" i="19"/>
  <c r="B79" i="20"/>
  <c r="B78" i="13" l="1"/>
  <c r="B178" i="13"/>
  <c r="D78" i="13"/>
  <c r="D178" i="13"/>
  <c r="C78" i="13"/>
  <c r="C178" i="13"/>
  <c r="B81" i="19"/>
  <c r="B80" i="20"/>
  <c r="C79" i="13" l="1"/>
  <c r="C179" i="13"/>
  <c r="D79" i="13"/>
  <c r="D179" i="13"/>
  <c r="B79" i="13"/>
  <c r="B179" i="13"/>
  <c r="B82" i="19"/>
  <c r="B81" i="20"/>
  <c r="B80" i="13" l="1"/>
  <c r="B180" i="13"/>
  <c r="D80" i="13"/>
  <c r="D180" i="13"/>
  <c r="C80" i="13"/>
  <c r="C180" i="13"/>
  <c r="B83" i="19"/>
  <c r="B82" i="20"/>
  <c r="D81" i="13" l="1"/>
  <c r="D181" i="13"/>
  <c r="C81" i="13"/>
  <c r="C181" i="13"/>
  <c r="B81" i="13"/>
  <c r="B181" i="13"/>
  <c r="B84" i="19"/>
  <c r="B83" i="20"/>
  <c r="B82" i="13" l="1"/>
  <c r="B182" i="13"/>
  <c r="C82" i="13"/>
  <c r="C182" i="13"/>
  <c r="D82" i="13"/>
  <c r="D182" i="13"/>
  <c r="B85" i="19"/>
  <c r="B84" i="20"/>
  <c r="D83" i="13" l="1"/>
  <c r="D183" i="13"/>
  <c r="C83" i="13"/>
  <c r="C183" i="13"/>
  <c r="B83" i="13"/>
  <c r="B183" i="13"/>
  <c r="B86" i="19"/>
  <c r="B85" i="20"/>
  <c r="B84" i="13" l="1"/>
  <c r="B184" i="13"/>
  <c r="C84" i="13"/>
  <c r="C184" i="13"/>
  <c r="D84" i="13"/>
  <c r="D184" i="13"/>
  <c r="B87" i="19"/>
  <c r="B86" i="20"/>
  <c r="D85" i="13" l="1"/>
  <c r="D185" i="13"/>
  <c r="C85" i="13"/>
  <c r="C185" i="13"/>
  <c r="B85" i="13"/>
  <c r="B185" i="13"/>
  <c r="B88" i="19"/>
  <c r="B87" i="20"/>
  <c r="C86" i="13" l="1"/>
  <c r="C186" i="13"/>
  <c r="B86" i="13"/>
  <c r="B186" i="13"/>
  <c r="D86" i="13"/>
  <c r="D186" i="13"/>
  <c r="B89" i="19"/>
  <c r="B88" i="20"/>
  <c r="D87" i="13" l="1"/>
  <c r="D187" i="13"/>
  <c r="B87" i="13"/>
  <c r="B187" i="13"/>
  <c r="C87" i="13"/>
  <c r="C187" i="13"/>
  <c r="B90" i="19"/>
  <c r="B89" i="20"/>
  <c r="C88" i="13" l="1"/>
  <c r="C188" i="13"/>
  <c r="B88" i="13"/>
  <c r="B188" i="13"/>
  <c r="D88" i="13"/>
  <c r="D188" i="13"/>
  <c r="B91" i="19"/>
  <c r="B90" i="20"/>
  <c r="B89" i="13" l="1"/>
  <c r="B189" i="13"/>
  <c r="D89" i="13"/>
  <c r="D189" i="13"/>
  <c r="C89" i="13"/>
  <c r="C189" i="13"/>
  <c r="B92" i="19"/>
  <c r="B91" i="20"/>
  <c r="D90" i="13" l="1"/>
  <c r="D190" i="13"/>
  <c r="C90" i="13"/>
  <c r="C190" i="13"/>
  <c r="B90" i="13"/>
  <c r="B190" i="13"/>
  <c r="B93" i="19"/>
  <c r="B92" i="20"/>
  <c r="B91" i="13" l="1"/>
  <c r="B191" i="13"/>
  <c r="C91" i="13"/>
  <c r="C191" i="13"/>
  <c r="D91" i="13"/>
  <c r="D191" i="13"/>
  <c r="B94" i="19"/>
  <c r="B93" i="20"/>
  <c r="D92" i="13" l="1"/>
  <c r="D192" i="13"/>
  <c r="C92" i="13"/>
  <c r="C192" i="13"/>
  <c r="B92" i="13"/>
  <c r="B192" i="13"/>
  <c r="B95" i="19"/>
  <c r="B94" i="20"/>
  <c r="B93" i="13" l="1"/>
  <c r="B193" i="13"/>
  <c r="C93" i="13"/>
  <c r="C193" i="13"/>
  <c r="D93" i="13"/>
  <c r="D193" i="13"/>
  <c r="B96" i="19"/>
  <c r="B95" i="20"/>
  <c r="D94" i="13" l="1"/>
  <c r="D194" i="13"/>
  <c r="C94" i="13"/>
  <c r="C194" i="13"/>
  <c r="B94" i="13"/>
  <c r="B194" i="13"/>
  <c r="B97" i="19"/>
  <c r="B96" i="20"/>
  <c r="B95" i="13" l="1"/>
  <c r="B195" i="13"/>
  <c r="C95" i="13"/>
  <c r="C195" i="13"/>
  <c r="D95" i="13"/>
  <c r="D195" i="13"/>
  <c r="B98" i="19"/>
  <c r="B97" i="20"/>
  <c r="D96" i="13" l="1"/>
  <c r="D196" i="13"/>
  <c r="C96" i="13"/>
  <c r="C196" i="13"/>
  <c r="B96" i="13"/>
  <c r="B196" i="13"/>
  <c r="B99" i="19"/>
  <c r="B98" i="20"/>
  <c r="B97" i="13" l="1"/>
  <c r="B197" i="13"/>
  <c r="C97" i="13"/>
  <c r="C197" i="13"/>
  <c r="D97" i="13"/>
  <c r="D197" i="13"/>
  <c r="B100" i="19"/>
  <c r="B99" i="20"/>
  <c r="C98" i="13" l="1"/>
  <c r="C198" i="13"/>
  <c r="D98" i="13"/>
  <c r="D198" i="13"/>
  <c r="B98" i="13"/>
  <c r="B198" i="13"/>
  <c r="B101" i="19"/>
  <c r="B101" i="20" s="1"/>
  <c r="B100" i="20"/>
  <c r="B99" i="13" l="1"/>
  <c r="B199" i="13"/>
  <c r="D99" i="13"/>
  <c r="D199" i="13"/>
  <c r="C99" i="13"/>
  <c r="C199" i="13"/>
  <c r="D100" i="13" l="1"/>
  <c r="D200" i="13"/>
  <c r="C100" i="13"/>
  <c r="C200" i="13"/>
  <c r="B100" i="13"/>
  <c r="B200" i="13"/>
  <c r="B101" i="13" l="1"/>
  <c r="B202" i="13" s="1"/>
  <c r="B201" i="13"/>
  <c r="C101" i="13"/>
  <c r="C202" i="13" s="1"/>
  <c r="C201" i="13"/>
  <c r="D101" i="13"/>
  <c r="D202" i="13" s="1"/>
  <c r="D201" i="13"/>
</calcChain>
</file>

<file path=xl/sharedStrings.xml><?xml version="1.0" encoding="utf-8"?>
<sst xmlns="http://schemas.openxmlformats.org/spreadsheetml/2006/main" count="4947" uniqueCount="362">
  <si>
    <t>Nøgletal om kommunernes ældrepleje</t>
  </si>
  <si>
    <t>Find kommune i listen nedenfor og skriv kommunenummeret i det grønne felt:</t>
  </si>
  <si>
    <t>Når du har skrevet kommunenummer i det grønne felt, kan du se tal for kommunen og på landsplan i fanearkene 'Befolkning', 'Hjemmehjælp_antal modtagere', 'Hjemmehjælp_Antal timer', 'Plejehjem' og 'Ældreudgifter'. Fanearkene af låst for at undgå tastefejl. De kan låses op med koden 'Datapakke'.</t>
  </si>
  <si>
    <t>Du kan vælge at printe regnearket som en rapport ved at gå ind under 'Filer' i bjælken øverst til venstre, vælge 'Udskriv' og 'Udskriv hel projektmappe' under udskriftsindstillinger. Du kan også udskrive hvert faneark for sig ved at gå ind under 'Filer' i bjælken øverst til venstre og vælge 'Udskriv'.</t>
  </si>
  <si>
    <t>Liste over kommuner</t>
  </si>
  <si>
    <t>Kommunenavn</t>
  </si>
  <si>
    <t>Kommunenummer</t>
  </si>
  <si>
    <t>Albertslund</t>
  </si>
  <si>
    <t>Langeland</t>
  </si>
  <si>
    <t>Allerød</t>
  </si>
  <si>
    <t>Lejre</t>
  </si>
  <si>
    <t>Assens</t>
  </si>
  <si>
    <t>Lemvig</t>
  </si>
  <si>
    <t>Ballerup</t>
  </si>
  <si>
    <t>Lolland</t>
  </si>
  <si>
    <t>Billund</t>
  </si>
  <si>
    <t>Lyngby-Taarbæk</t>
  </si>
  <si>
    <t>Bornholm</t>
  </si>
  <si>
    <t>Læsø</t>
  </si>
  <si>
    <t>Brøndby</t>
  </si>
  <si>
    <t>Mariagerfjord</t>
  </si>
  <si>
    <t>Brønderslev</t>
  </si>
  <si>
    <t>Middelfart</t>
  </si>
  <si>
    <t>Dragør</t>
  </si>
  <si>
    <t>Morsø</t>
  </si>
  <si>
    <t>Egedal</t>
  </si>
  <si>
    <t>Norddjurs</t>
  </si>
  <si>
    <t>Esbjerg</t>
  </si>
  <si>
    <t>Nordfyn</t>
  </si>
  <si>
    <t>Fanø</t>
  </si>
  <si>
    <t>Nyborg</t>
  </si>
  <si>
    <t>Favrskov</t>
  </si>
  <si>
    <t>Næstved</t>
  </si>
  <si>
    <t>Faxe</t>
  </si>
  <si>
    <t>Odder</t>
  </si>
  <si>
    <t>Fredensborg</t>
  </si>
  <si>
    <t>Odense</t>
  </si>
  <si>
    <t>Fredericia</t>
  </si>
  <si>
    <t>Odsherred</t>
  </si>
  <si>
    <t>Frederiksberg</t>
  </si>
  <si>
    <t>Randers</t>
  </si>
  <si>
    <t>Frederikshavn</t>
  </si>
  <si>
    <t>Rebild</t>
  </si>
  <si>
    <t>Frederikssund</t>
  </si>
  <si>
    <t>Ringkøbing-Skjern</t>
  </si>
  <si>
    <t>Furesø</t>
  </si>
  <si>
    <t>Ringsted</t>
  </si>
  <si>
    <t>Faaborg-Midtfyn</t>
  </si>
  <si>
    <t>Roskilde</t>
  </si>
  <si>
    <t>Gentofte</t>
  </si>
  <si>
    <t>Rudersdal</t>
  </si>
  <si>
    <t>Gladsaxe</t>
  </si>
  <si>
    <t>Rødovre</t>
  </si>
  <si>
    <t>Glostrup</t>
  </si>
  <si>
    <t>Samsø</t>
  </si>
  <si>
    <t>Greve</t>
  </si>
  <si>
    <t>Silkeborg</t>
  </si>
  <si>
    <t>Gribskov</t>
  </si>
  <si>
    <t>Skanderborg</t>
  </si>
  <si>
    <t>Guldborgsund</t>
  </si>
  <si>
    <t>Skive</t>
  </si>
  <si>
    <t>Haderslev</t>
  </si>
  <si>
    <t>Slagelse</t>
  </si>
  <si>
    <t>Halsnæs</t>
  </si>
  <si>
    <t>Solrød</t>
  </si>
  <si>
    <t>Hedensted</t>
  </si>
  <si>
    <t>Sorø</t>
  </si>
  <si>
    <t>Helsingør</t>
  </si>
  <si>
    <t>Stevns</t>
  </si>
  <si>
    <t>Herlev</t>
  </si>
  <si>
    <t>Struer</t>
  </si>
  <si>
    <t>Herning</t>
  </si>
  <si>
    <t>Svendborg</t>
  </si>
  <si>
    <t>Hillerød</t>
  </si>
  <si>
    <t>Syddjurs</t>
  </si>
  <si>
    <t>Hjørring</t>
  </si>
  <si>
    <t>Sønderborg</t>
  </si>
  <si>
    <t>Holbæk</t>
  </si>
  <si>
    <t>Thisted</t>
  </si>
  <si>
    <t>Holstebro</t>
  </si>
  <si>
    <t>Tønder</t>
  </si>
  <si>
    <t>Horsens</t>
  </si>
  <si>
    <t>Tårnby</t>
  </si>
  <si>
    <t>Hvidovre</t>
  </si>
  <si>
    <t>Vallensbæk</t>
  </si>
  <si>
    <t>Høje-Taastrup</t>
  </si>
  <si>
    <t>Varde</t>
  </si>
  <si>
    <t>Hørsholm</t>
  </si>
  <si>
    <t>Vejen</t>
  </si>
  <si>
    <t>Ikast-Brande</t>
  </si>
  <si>
    <t>Vejle</t>
  </si>
  <si>
    <t>Ishøj</t>
  </si>
  <si>
    <t>Vesthimmerland</t>
  </si>
  <si>
    <t>Jammerbugt</t>
  </si>
  <si>
    <t>Viborg</t>
  </si>
  <si>
    <t>Kalundborg</t>
  </si>
  <si>
    <t>Vordingborg</t>
  </si>
  <si>
    <t>Kerteminde</t>
  </si>
  <si>
    <t>Ærø</t>
  </si>
  <si>
    <t>Kolding</t>
  </si>
  <si>
    <t>Aabenraa</t>
  </si>
  <si>
    <t>København</t>
  </si>
  <si>
    <t>Aalborg</t>
  </si>
  <si>
    <t>Køge</t>
  </si>
  <si>
    <t>Aarhus</t>
  </si>
  <si>
    <t xml:space="preserve">Befolkning pr. 1. januar </t>
  </si>
  <si>
    <t>Antal personer</t>
  </si>
  <si>
    <t>Befolkning i kommunen i alt (alle aldersgrupper)</t>
  </si>
  <si>
    <t>Heraf 67+ årige</t>
  </si>
  <si>
    <t>Heraf 80+ årige</t>
  </si>
  <si>
    <t>Procent</t>
  </si>
  <si>
    <t>67+ årige som andel af hele befolkningen i kommunen</t>
  </si>
  <si>
    <t>80+ årige som andel af hele befolkningen i kommunen</t>
  </si>
  <si>
    <t>Landsplan</t>
  </si>
  <si>
    <t>Befolkning på landsplan i alt (alle aldersgrupper)</t>
  </si>
  <si>
    <t>67+ årige som andel af hele befolkningen på landsplan</t>
  </si>
  <si>
    <t>80+ årige som andel af hele befolkningen på landsplan</t>
  </si>
  <si>
    <t>Figur: Udvikling i antallet af ældre fra 2010 til 2050 i</t>
  </si>
  <si>
    <t>Kilde: Danmarks Statistik, Statistikbanken.dk (BY2 og FRKM125)</t>
  </si>
  <si>
    <t>Antal og andel af ældre, som får hjemmehjælp i eget hjem</t>
  </si>
  <si>
    <t>Antal 67+ årige, som modtager hjemmehjælp i kommunen</t>
  </si>
  <si>
    <t>Antal 80+ årige, som modtager hjemmehjælp i kommunen</t>
  </si>
  <si>
    <t>Andel 67+ årige, som modtager hjemmehjælp i kommunen</t>
  </si>
  <si>
    <t>Andel 80+ årige, som modtager hjemmehjælp i kommunen</t>
  </si>
  <si>
    <t>Antal 67+ årige i kommunen, som udelukkende modtager personlig pleje</t>
  </si>
  <si>
    <t>Antal 67+ årige i kommunen, der udelukkende modtager praktisk hjælp</t>
  </si>
  <si>
    <t>Antal 67+ årige i kommunen, som både modtager personlig pleje og praktisk hjælp</t>
  </si>
  <si>
    <t>Antal 67+ årige i kommunen, som udelukkende modtager madservice (2023-)</t>
  </si>
  <si>
    <t>..</t>
  </si>
  <si>
    <t>Antal 67+ årige, som modtager hjemmehjælp på landsplan</t>
  </si>
  <si>
    <t>Antal 80+ årige, som modtager hjemmehjælp på landsplan</t>
  </si>
  <si>
    <t>Andel 67+ årige, som modtager hjemmehjælp på landsplan</t>
  </si>
  <si>
    <t>Andel 80+ årige, som modtager hjemmehjælp på landsplan</t>
  </si>
  <si>
    <t>Antal 67+ årige på landsplan, som udelukkende modtager personlig pleje</t>
  </si>
  <si>
    <t>Antal 67+ årige på landsplan, der udelukkende modtager praktisk hjælp</t>
  </si>
  <si>
    <t>Antal 67+ årige på landsplan, som både modtager personlig pleje og praktisk hjælp</t>
  </si>
  <si>
    <t>Antal 67+ årige på landsplan, som udelukkende modtager madservice (2023-)</t>
  </si>
  <si>
    <t>Statistikken belyser det antal personer, der er visiteret til hjemmehjælp i eget hjem af kommunen. Antal personer, som udelukkende modtager madservice er kun opgjort særskilt i 2023 og 2024.</t>
  </si>
  <si>
    <t>.. og #VÆRDI betyder, at tallet ikke er tilgængeligt for den pågældende kommune.</t>
  </si>
  <si>
    <t>Kilde: Danmarks Statistik, Statistikbanken.dk (AED06 og BY2) baseret på indberetninger fra kommunerne</t>
  </si>
  <si>
    <t>Antal timers hjemmehjælp til ældre i eget hjem</t>
  </si>
  <si>
    <t>Antal timer i alt pr. uge</t>
  </si>
  <si>
    <t>Visitererede timers hjemmehjælp til 67+ årige i kommunen i alt</t>
  </si>
  <si>
    <t>Visitererede timers hjemmehjælp til 80+ årige i kommunen i alt</t>
  </si>
  <si>
    <t>Antal timer pr. person pr. uge</t>
  </si>
  <si>
    <t>Gns. antal visitererede timer pr. 67+ årig hjemmehjælpsmodtager i kommunen</t>
  </si>
  <si>
    <t>Gns. antal visitererede timer pr. 80+ årig hjemmehjælpsmodtager i kommunen</t>
  </si>
  <si>
    <t>Visiterede timer til personlig pleje til 67+ årige i kommunen i alt</t>
  </si>
  <si>
    <t>Visiterede timer til praktisk hjælp til 67+ årige i kommunen i alt</t>
  </si>
  <si>
    <t>Visiterede timer til 67+ årige i kommunen, der udelukkende modtager madservice (2023-)</t>
  </si>
  <si>
    <t>Visitererede timers hjemmehjælp til 67+ årige på landsplan i alt</t>
  </si>
  <si>
    <t>Visitererede timers hjemmehjælp til 80+ årige på landsplan i alt</t>
  </si>
  <si>
    <t>Gns. antal visitererede timer pr. 67+ årig hjemmehjælpsmodtager på landsplan</t>
  </si>
  <si>
    <t>Gns. antal visitererede timer pr. 80+ årig hjemmehjælpsmodtager på landsplan</t>
  </si>
  <si>
    <t>Visiterede timer til personlig pleje til 67+ årige på landsplan, i alt</t>
  </si>
  <si>
    <t>Visiterede timer til praktisk hjælp til 67+ årige på landsplan, i alt</t>
  </si>
  <si>
    <t>Visiterede timer til 67+ årige på landsplan, der udelukkende modtager madservice (2023-)</t>
  </si>
  <si>
    <t>Statistikken belyser det ugentlige antal hjemmehjælpstimer, som ældre i eget hjem er visiteret til af kommunen. Køretid er som udgangspunkt ikke indregnet. Visiterede timer til ældre, som udelukkende modtager madservice, er kun opgjort særskilt i 2023 og 2024.</t>
  </si>
  <si>
    <t>Kilde: Danmarks Statistik, Statistikbanken.dk (AED022 og BY2) baseret på indberetninger fra kommunerne</t>
  </si>
  <si>
    <t>Ældre på plejehjem</t>
  </si>
  <si>
    <t>Antal 67+ årige i kommunen, som bor på plejehjem</t>
  </si>
  <si>
    <t>Antal 80+ årige i kommunen, som bor på plejehjem</t>
  </si>
  <si>
    <t>Andel 67+ årige i kommunen, som bor på plejehjem</t>
  </si>
  <si>
    <t>Andel 80+ årige i kommunen, som bor på plejehjem</t>
  </si>
  <si>
    <t>Antal 67+ årige på landsplan, som bor på plejehjem</t>
  </si>
  <si>
    <t>Antal 80+ årige på landsplan, som bor på plejehjem</t>
  </si>
  <si>
    <t>Andel 67+ årige på landsplan, som bor på plejehjem</t>
  </si>
  <si>
    <t>Andel 80+ årige på landsplan, som bor på plejehjem</t>
  </si>
  <si>
    <t xml:space="preserve">Statistikken belyser det antal personer, som kommunen har visiteret til hjemmehjælp i plejebolig/plejehjem. Det sættes lig antal beboere i plejebolig/plejehjem, da alle beboere i plejebolig/på plejehjem antages at have behov for praktisk hjælp/hjælp til personlig pleje. </t>
  </si>
  <si>
    <t>Kilde: Danmarks Statistik, Statistikbanken.dk (RESI01, AED07 og BY2) baseret på indberetninger fra kommunerne</t>
  </si>
  <si>
    <t>Kommunale serviceudgifter på ældreområdet (2025-priser)</t>
  </si>
  <si>
    <t>2025*</t>
  </si>
  <si>
    <t>Nettodriftsudgifter i alt, mio. kr.</t>
  </si>
  <si>
    <t>Hjemmehjælp til ældre i eget hjem (5.30.26)</t>
  </si>
  <si>
    <t>Pleje og omsorg til ældre på plejehjem (5.30.27)</t>
  </si>
  <si>
    <t>Hjemmesygepleje (5.30.28)</t>
  </si>
  <si>
    <t>Aktiviteter og forebyggelse målrettet ældre, aflastning af pårørende og midlertidige pladser (5.30.29)</t>
  </si>
  <si>
    <t>Hjælpemidler, hjælp til boligindretning og transport (5.30.31)</t>
  </si>
  <si>
    <t>Plejevederlag til pårørende mv. ved pasning af døende (5.30.32)</t>
  </si>
  <si>
    <t>Udgifter til tilbud til ældre i kommunen i alt</t>
  </si>
  <si>
    <t>Nettodriftsudgifter pr. 67+ årig, kr.</t>
  </si>
  <si>
    <t>Udgifter til tilbud til ældre i kommunen pr. 67+ årig</t>
  </si>
  <si>
    <t>Nettodriftsudgifter pr. 80+ årig**, kr.</t>
  </si>
  <si>
    <t>Udgifter til tilbud til ældre i kommunen pr. 80+ årig**</t>
  </si>
  <si>
    <t>Indikatorer for prioritering af ældreområdet</t>
  </si>
  <si>
    <t>Udgifter til tilbud til ældre i kommunen i alt som andel af kommunens serviceudgifter i alt</t>
  </si>
  <si>
    <t>Indikator for kommunens prioritering af ældreområdet set i forhold til udviklingen i antal 67+ årige (indeks 2018=100)</t>
  </si>
  <si>
    <t>Indikator for kommunens prioritering af ældreområdet set i forhold til udviklingen i antal 80+ årige (indeks 2018=100)</t>
  </si>
  <si>
    <t>Udgifter til tilbud til ældre på landsplan i alt</t>
  </si>
  <si>
    <t>Udgifter til tilbud til ældre på landsplan pr. 67+ årig</t>
  </si>
  <si>
    <t>Udgifter til tilbud til ældre på landsplan pr. 80+ årig**</t>
  </si>
  <si>
    <t>Udgifter til tilbud til ældre på landsplan som andel af kommunale serviceudgifter i alt</t>
  </si>
  <si>
    <t>Indikator for kommunernes prioritering af ældreområdet på landsplan set i forhold til udviklingen i antal 67+ årige (indeks 2018=100)</t>
  </si>
  <si>
    <t>Indikator for kommunernes prioritering af ældreområdet på landsplan set i forhold til udviklingen i antal 80+ årige (indeks 2018=100)</t>
  </si>
  <si>
    <t>Kommunale serviceudgifter på ældreområdet er opgjort som nettodriftsudgifter (udgifter minus indtægter) på hovedfunktion 5.30. Tilbud til ældre i kommunernes regnskab/budget.</t>
  </si>
  <si>
    <t xml:space="preserve">Indikatoren for kommunernes prioritering af ældreområdet angiver, hvordan nettodriftsudgifter på ældreområdet pr. ældre udvikler sig sammenlignet med de samlede nettodriftsudgifter pr. borger i kommunerne. Indikatoren er beregnet som et indeks, hvor 2018 er lig 100. Når indikatoren falder, er det udtryk for, at ældreudgifterne målt pr. ældre falder i forhold til de samlede serviceudgifter pr. borger. Omvendt hvis indikatoren stiger, er det udtryk for stigende ældreudgifter målt pr. ældre i forhold til de samlede serviceudgifter pr. borger. </t>
  </si>
  <si>
    <t>*) Budgettal</t>
  </si>
  <si>
    <t>**) Angiver udgifter til tilbud til ældre (67+ årige) divideret med antal 80+ årige. Udgifter til 80+ årige kan ikke opgøres særskilt.</t>
  </si>
  <si>
    <t>Kilde: Danmarks Statistik, Statistikbanken.dk (REGK11, REGK31, BUDK1, BUDK32 og BY2) og pl-indeks offentliggjort af KL, primo august 2025</t>
  </si>
  <si>
    <t>Hjælpeberegninger</t>
  </si>
  <si>
    <t>Kommunens serviceudgifter i alt (2025 priser, mio. kr.)</t>
  </si>
  <si>
    <t>Kommunens serviceudgifter i alt pr. borger (2025-priser, kr.)</t>
  </si>
  <si>
    <t>Kommunens serviceudgifter på ældreområdet pr. 67+ årig/serviceudgifter i alt pr. borger</t>
  </si>
  <si>
    <t>Kommunens serviceudgifter på ældreområdet pr. 80+ årig/serviceudgifter i alt pr. borger</t>
  </si>
  <si>
    <t>Serviceudgifter i alt (2025 priser, mio. kr.)</t>
  </si>
  <si>
    <t>Serviceudgifter i alt pr. borger (2025-priser, kr.)</t>
  </si>
  <si>
    <t>Serviceudgifter på ældreområdet pr. 67+ årig/serviceudgifter i alt pr. borger</t>
  </si>
  <si>
    <t>Serviceudgifter på ældreområdet pr. 80+ årig/serviceudgifter i alt pr. borger</t>
  </si>
  <si>
    <t>Dataark 1: Kommunekoder</t>
  </si>
  <si>
    <t>Kommunekode</t>
  </si>
  <si>
    <t>Dataark 2: Befolkningen 1. januar efter kommune og tid</t>
  </si>
  <si>
    <t>Enhed: Antal</t>
  </si>
  <si>
    <t>1. januar 2010</t>
  </si>
  <si>
    <t>1. januar 2015</t>
  </si>
  <si>
    <t>1. januar 2018</t>
  </si>
  <si>
    <t>1. januar 2021</t>
  </si>
  <si>
    <t>1. januar 2023</t>
  </si>
  <si>
    <t>1. januar 2024</t>
  </si>
  <si>
    <t>1. januar 2025</t>
  </si>
  <si>
    <t>1. januar 2030</t>
  </si>
  <si>
    <t>1. januar 2040</t>
  </si>
  <si>
    <t>1. januar 2050</t>
  </si>
  <si>
    <t>I alt</t>
  </si>
  <si>
    <t>67+</t>
  </si>
  <si>
    <t>80+</t>
  </si>
  <si>
    <t>Christiansø</t>
  </si>
  <si>
    <t>Nordfyns</t>
  </si>
  <si>
    <t>Vesthimmerlands</t>
  </si>
  <si>
    <t>Kilde: Statistikbanken.dk: BY2 (tal frem til og med 2024 er trukket ultimo august 2024, tal for 2025 er trukket ultimo juni 2025) og FRKM125 (tal for 2030 og frem er trukket ultimo juni 2025)</t>
  </si>
  <si>
    <t>Dataark 3a. Hjemmehjælp, visiterede personer efter ydelsestype, tid, område og alder</t>
  </si>
  <si>
    <t>67 år og derover</t>
  </si>
  <si>
    <t>80-84 år</t>
  </si>
  <si>
    <t>85-89 år</t>
  </si>
  <si>
    <t>90 år og derover</t>
  </si>
  <si>
    <t>Modtagere af hjemmehjælp i alt</t>
  </si>
  <si>
    <t>2024</t>
  </si>
  <si>
    <t>2023</t>
  </si>
  <si>
    <t>2021</t>
  </si>
  <si>
    <t>2015</t>
  </si>
  <si>
    <t>Hele landet</t>
  </si>
  <si>
    <t>Kilde: Statistikbanken.dk: AED06 (tal for 2015 og 2021 er trukket primo september 2024, tal for 2023 og 2024 er trukket ultimo juni 2025)</t>
  </si>
  <si>
    <t>Dataark 3b. Hjemmehjælp, visiterede personer efter alder, ydelsestype, område og tid</t>
  </si>
  <si>
    <t>Modtagere der udelukkende modtager personlig pleje</t>
  </si>
  <si>
    <t>Modtagere der udelukkende modtager praktisk hjælp</t>
  </si>
  <si>
    <t>Modtagere af både personlig pleje og praktisk hjælp</t>
  </si>
  <si>
    <t>Modtagere der udelukkende modtager madservice (2023-)</t>
  </si>
  <si>
    <t>Kilde: Statistikbanken.dk: AED06 (tal er trukket ultimo juni 2025)</t>
  </si>
  <si>
    <t>Dataark 4a. Hjemmehjælp, visiteret tid efter ydelsestype, tid, område og alder</t>
  </si>
  <si>
    <t>Enhed: Timer pr. uge</t>
  </si>
  <si>
    <t>67-69 år</t>
  </si>
  <si>
    <t>70-74 år</t>
  </si>
  <si>
    <t>75-79 år</t>
  </si>
  <si>
    <t>Visiterede timer i alt</t>
  </si>
  <si>
    <t>Kilde: Statistikbanken.dk (AED022) primo september 2024</t>
  </si>
  <si>
    <t>Dataark 4b. Visitererede hjemmehjælpstimer til 67+ årige</t>
  </si>
  <si>
    <t>Visiterede timer til personlig pleje, i alt</t>
  </si>
  <si>
    <t>Visiterede timer til praktisk hjælp, i alt</t>
  </si>
  <si>
    <t>Visiterede timer til modtagere, der udelukkende modtager madservice (2023-)</t>
  </si>
  <si>
    <t>Kilde: Danmarks Statistik, statistikbanken.dk: AED022 (tal er trukket ultimo juni 2025)</t>
  </si>
  <si>
    <t>Dataark 5. Hjemmehjælp i plejebolig/plejehjem, visiterede personer efter tid, område og alder</t>
  </si>
  <si>
    <t>.</t>
  </si>
  <si>
    <t>Kilde: Statistikbanken.dk: AED07 (tal for 2015 og 2021 er trukket primo september 2024, tal for 2023 og 2024 er trukket ultimo august 2025)</t>
  </si>
  <si>
    <t>Dataark 6. Indskrevne i pleje- og ældreboliger efter foranstaltningsart, tid, område og alder</t>
  </si>
  <si>
    <t>67-74 år</t>
  </si>
  <si>
    <t>Plejehjem</t>
  </si>
  <si>
    <t>Plejeboliger  fortrinsvis til ældre (2006-)</t>
  </si>
  <si>
    <t>Friplejeboliger (2009-)</t>
  </si>
  <si>
    <t>Kilde: Statistikbanken.dk (RESI01) primo september 2024</t>
  </si>
  <si>
    <t>Dataark 7a. Kommunernes regnskaber på funktioner efter prisenhed, art, dranst, tid, område og funktion</t>
  </si>
  <si>
    <t>Ældreudgifter - løbende priser</t>
  </si>
  <si>
    <t>5.30.26 Personlig og praktisk hjælp og madservice til ældre omfattet af frit valg af leverandør</t>
  </si>
  <si>
    <t>5.30.27 Pleje og omsorg m.v. af primært ældre undtaget frit valg af leverandør</t>
  </si>
  <si>
    <t>5.30.28 Hjemmesygepleje</t>
  </si>
  <si>
    <t>5.30.29 Forebyggende indsats samt aflastningstilbud målrettet mod primært ældre</t>
  </si>
  <si>
    <t>5.30.31 Hjælpemidler, forbrugsgoder, boligindretning og befordring til ældre</t>
  </si>
  <si>
    <t>5.30.36 Plejevederlag og hjælp til sygeartikler o.lign. ved pasning af døende i eget hjem</t>
  </si>
  <si>
    <t>Løbende priser (1.000 kr.)</t>
  </si>
  <si>
    <t>I alt (netto)</t>
  </si>
  <si>
    <t>1 Driftskonti</t>
  </si>
  <si>
    <t>2018</t>
  </si>
  <si>
    <t>Kilde: Statistikbanken.dk (REGK31) primo august 2025</t>
  </si>
  <si>
    <t>Dataark 7b. Kommunernes regnskaber på funktioner efter prisenhed, art, dranst, tid, område og funktion</t>
  </si>
  <si>
    <t>Ældreudgifter - faste priser</t>
  </si>
  <si>
    <t>5.30.26 Hjemmehjælp til ældre omfattet af frit valg af leverandør</t>
  </si>
  <si>
    <t>5.30.27 Pleje og omsorg mv. af primært ældre undtaget frit valg af leverandør</t>
  </si>
  <si>
    <t>2025-priser (mio. kr.)</t>
  </si>
  <si>
    <t>Kilde: Statistikbanken.dk (REGK31) og pris- og lønskøn på KL's hjemmeside (primo august 2025)</t>
  </si>
  <si>
    <t>Dataark 7c. Kommunernes regnskaber på hovedkonti efter prisenhed, art, dranst, hovedkonto, område og tid</t>
  </si>
  <si>
    <t>Serviceudgifter i alt - løbende priser</t>
  </si>
  <si>
    <t>I alt hovedkonto 0-8</t>
  </si>
  <si>
    <t>Kilde: Statistikbanken.dk (REGK11) og pris- og lønskøn på KL's hjemmeside (primo august 2025)</t>
  </si>
  <si>
    <t>Dataark 7d. Kommunernes regnskaber på hovedkonti efter prisenhed, art, dranst, hovedkonto, område og tid</t>
  </si>
  <si>
    <t>Serviceudgifter i alt - faste priser</t>
  </si>
  <si>
    <t>Dataark 8a. Kommunernes budgetter, funktioner efter prisenhed, art, dranst, tid, kommune og funktion</t>
  </si>
  <si>
    <t>2025</t>
  </si>
  <si>
    <t>Løbende priser (mio. kr.)</t>
  </si>
  <si>
    <t>Kilde: Statistikbanken.dk (BUDK32) primo august 2025</t>
  </si>
  <si>
    <t>Dataark 8b. Kommunernes budgetter, hovedkonti efter prisenhed, art, dranst, hovedkonto, kommune og tid</t>
  </si>
  <si>
    <t>Kilde: Statistikbanken.dk (BUDK1) primo august 2025</t>
  </si>
  <si>
    <t>Dataark 9. Pris- og lønskøn</t>
  </si>
  <si>
    <t>Kommuner</t>
  </si>
  <si>
    <t>Regioner / amter</t>
  </si>
  <si>
    <t>(ny pl)</t>
  </si>
  <si>
    <t>inkl. overførsler</t>
  </si>
  <si>
    <t>ekskl. overførsler</t>
  </si>
  <si>
    <t>service ekskl. overførsler</t>
  </si>
  <si>
    <t>anlæg</t>
  </si>
  <si>
    <t>inkl. medicin</t>
  </si>
  <si>
    <t>ekskl. medicin</t>
  </si>
  <si>
    <t>sundhed ekskl. medicin</t>
  </si>
  <si>
    <t>regional udvikling</t>
  </si>
  <si>
    <t>regional anlæg</t>
  </si>
  <si>
    <t>1989-1990</t>
  </si>
  <si>
    <t>1990-1991</t>
  </si>
  <si>
    <t>1991-1992</t>
  </si>
  <si>
    <t>1992-1993</t>
  </si>
  <si>
    <t>1993-1994</t>
  </si>
  <si>
    <t>1994-1995</t>
  </si>
  <si>
    <t>1995-1996</t>
  </si>
  <si>
    <t>1996-1997</t>
  </si>
  <si>
    <t>1997-1998</t>
  </si>
  <si>
    <t>1998-1999</t>
  </si>
  <si>
    <t>1999-2000</t>
  </si>
  <si>
    <t>2000-2001</t>
  </si>
  <si>
    <t>2001-2002</t>
  </si>
  <si>
    <t>2002-2003</t>
  </si>
  <si>
    <t>2003-2004</t>
  </si>
  <si>
    <t>2004-2005</t>
  </si>
  <si>
    <t>2005-2006</t>
  </si>
  <si>
    <t>2006-2007</t>
  </si>
  <si>
    <t xml:space="preserve">2006-2007 </t>
  </si>
  <si>
    <t>2007-2008</t>
  </si>
  <si>
    <t xml:space="preserve">2008-2009 </t>
  </si>
  <si>
    <t xml:space="preserve">2009-2010 </t>
  </si>
  <si>
    <t>2010-2011</t>
  </si>
  <si>
    <t>2011-2012</t>
  </si>
  <si>
    <t>2012-2013</t>
  </si>
  <si>
    <t>2013-2014</t>
  </si>
  <si>
    <t>2014-2015</t>
  </si>
  <si>
    <t>2015-2016</t>
  </si>
  <si>
    <t>2016-2017</t>
  </si>
  <si>
    <t>2017-2018</t>
  </si>
  <si>
    <t>2018-2019</t>
  </si>
  <si>
    <t>2019-2020</t>
  </si>
  <si>
    <t>2020-2021</t>
  </si>
  <si>
    <t>2021-2022</t>
  </si>
  <si>
    <t>2022-2023</t>
  </si>
  <si>
    <t>2023-2024</t>
  </si>
  <si>
    <t>2024-2025*</t>
  </si>
  <si>
    <t>2024-2025**</t>
  </si>
  <si>
    <t>2025-2026*</t>
  </si>
  <si>
    <t>2025-2026**</t>
  </si>
  <si>
    <t>* Skøn fra kommende skrivelse G.1-3 Budgetvejledning 2026</t>
  </si>
  <si>
    <t>** Skøn fra ØA26</t>
  </si>
  <si>
    <t>Det er kun fra 1997 og frem, der er opgørelser af pl ekskl. overførsler og medicin, før er det inkl. disse</t>
  </si>
  <si>
    <t>Fra og med 2009-2010 indførtes der nye pl, fx på hhv. service og anlæg</t>
  </si>
  <si>
    <t>Kilde: KL, https://www.kl.dk/oekonomi-og-administration/oekonomi-og-styring/kommunal-oekonomi-a-z#pris-og-loenskoen-til-brug-for-budgetlaegningen-f5 (primo august 2025)</t>
  </si>
  <si>
    <t>Opregning til 2025-priser (serviceudgifter ekskl. overførsler)</t>
  </si>
  <si>
    <t>2018-2025</t>
  </si>
  <si>
    <t>2021-2025</t>
  </si>
  <si>
    <t>2023-2025</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</si>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</sst>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Georgia"/>
      <family val="2"/>
    </font>
    <font>
      <sz val="11"/>
      <color rgb="FF252525"/>
      <name val="Georgia"/>
      <family val="1"/>
    </font>
    <font>
      <b/>
      <sz val="11"/>
      <color theme="1"/>
      <name val="Georgia"/>
      <family val="1"/>
    </font>
    <font>
      <sz val="11"/>
      <color theme="1"/>
      <name val="Georgia"/>
      <family val="1"/>
    </font>
    <font>
      <b/>
      <sz val="14"/>
      <color theme="1"/>
      <name val="Georgia"/>
      <family val="1"/>
    </font>
    <font>
      <sz val="14"/>
      <color theme="1"/>
      <name val="Georgia"/>
      <family val="1"/>
    </font>
    <font>
      <b/>
      <sz val="20"/>
      <color theme="1"/>
      <name val="Georgia"/>
      <family val="1"/>
    </font>
    <font>
      <i/>
      <sz val="11"/>
      <color rgb="FF000000"/>
      <name val="Georgia"/>
      <family val="1"/>
    </font>
    <font>
      <b/>
      <sz val="11"/>
      <color rgb="FF000000"/>
      <name val="Georgia"/>
      <family val="1"/>
    </font>
    <font>
      <sz val="11"/>
      <color rgb="FF000000"/>
      <name val="Georgia"/>
      <family val="1"/>
    </font>
    <font>
      <b/>
      <sz val="14"/>
      <color rgb="FF000000"/>
      <name val="Georgia"/>
      <family val="1"/>
    </font>
    <font>
      <b/>
      <sz val="13"/>
      <color rgb="FF000000"/>
      <name val="Georgia"/>
      <family val="1"/>
    </font>
    <font>
      <sz val="14"/>
      <color theme="1"/>
      <name val="Georgia"/>
      <family val="2"/>
    </font>
    <font>
      <sz val="20"/>
      <color theme="1"/>
      <name val="Georgia"/>
      <family val="1"/>
    </font>
    <font>
      <b/>
      <sz val="10"/>
      <name val="Arial"/>
      <family val="2"/>
    </font>
    <font>
      <sz val="10"/>
      <name val="Arial"/>
    </font>
    <font>
      <sz val="10"/>
      <name val="Arial"/>
      <family val="2"/>
    </font>
    <font>
      <b/>
      <sz val="11"/>
      <name val="Georgia"/>
      <family val="1"/>
    </font>
    <font>
      <b/>
      <sz val="9"/>
      <color theme="0"/>
      <name val="Georgia"/>
      <family val="1"/>
    </font>
    <font>
      <sz val="11"/>
      <color rgb="FF000000"/>
      <name val="Calibri"/>
      <family val="2"/>
    </font>
    <font>
      <sz val="11"/>
      <name val="Georgia"/>
      <family val="1"/>
    </font>
    <font>
      <b/>
      <sz val="11"/>
      <color rgb="FF000000"/>
      <name val="Calibri"/>
      <family val="2"/>
    </font>
    <font>
      <i/>
      <sz val="11"/>
      <color theme="1"/>
      <name val="Georgia"/>
      <family val="1"/>
    </font>
  </fonts>
  <fills count="8">
    <fill>
      <patternFill patternType="none"/>
    </fill>
    <fill>
      <patternFill patternType="gray125"/>
    </fill>
    <fill>
      <patternFill patternType="solid">
        <fgColor theme="9" tint="0.59999389629810485"/>
        <bgColor indexed="64"/>
      </patternFill>
    </fill>
    <fill>
      <patternFill patternType="solid">
        <fgColor rgb="FFFFA07A"/>
        <bgColor rgb="FFFFA07A"/>
      </patternFill>
    </fill>
    <fill>
      <patternFill patternType="solid">
        <fgColor theme="0" tint="-0.249977111117893"/>
        <bgColor indexed="64"/>
      </patternFill>
    </fill>
    <fill>
      <patternFill patternType="solid">
        <fgColor rgb="FFCC0066"/>
        <bgColor indexed="64"/>
      </patternFill>
    </fill>
    <fill>
      <patternFill patternType="solid">
        <fgColor theme="5"/>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9" fillId="0" borderId="0" applyNumberFormat="0" applyBorder="0" applyAlignment="0"/>
    <xf numFmtId="0" fontId="16" fillId="0" borderId="0"/>
  </cellStyleXfs>
  <cellXfs count="114">
    <xf numFmtId="0" fontId="0" fillId="0" borderId="0" xfId="0"/>
    <xf numFmtId="0" fontId="0" fillId="0" borderId="0" xfId="0" applyAlignment="1">
      <alignment horizontal="center"/>
    </xf>
    <xf numFmtId="0" fontId="1" fillId="0" borderId="0" xfId="0" applyFont="1" applyAlignment="1">
      <alignment horizontal="left"/>
    </xf>
    <xf numFmtId="0" fontId="3" fillId="0" borderId="0" xfId="0" applyFont="1" applyAlignment="1">
      <alignment horizontal="left"/>
    </xf>
    <xf numFmtId="0" fontId="3" fillId="0" borderId="1" xfId="0" applyFont="1" applyBorder="1" applyAlignment="1">
      <alignment horizontal="left"/>
    </xf>
    <xf numFmtId="0" fontId="0" fillId="0" borderId="1" xfId="0" applyBorder="1"/>
    <xf numFmtId="0" fontId="1" fillId="0" borderId="1" xfId="0" applyFont="1" applyBorder="1" applyAlignment="1">
      <alignment horizontal="left"/>
    </xf>
    <xf numFmtId="0" fontId="6" fillId="0" borderId="0" xfId="0" applyFont="1"/>
    <xf numFmtId="0" fontId="2" fillId="0" borderId="1" xfId="0" applyFont="1" applyBorder="1" applyAlignment="1">
      <alignment horizontal="center"/>
    </xf>
    <xf numFmtId="3" fontId="0" fillId="0" borderId="1" xfId="0" applyNumberFormat="1" applyBorder="1" applyAlignment="1">
      <alignment horizontal="center"/>
    </xf>
    <xf numFmtId="9" fontId="0" fillId="0" borderId="1" xfId="0" applyNumberFormat="1" applyBorder="1" applyAlignment="1">
      <alignment horizontal="center"/>
    </xf>
    <xf numFmtId="0" fontId="3" fillId="0" borderId="0" xfId="0" applyFont="1"/>
    <xf numFmtId="0" fontId="7" fillId="0" borderId="0" xfId="0" applyFont="1"/>
    <xf numFmtId="0" fontId="8" fillId="0" borderId="0" xfId="0" applyFont="1" applyAlignment="1">
      <alignment horizontal="left"/>
    </xf>
    <xf numFmtId="0" fontId="3" fillId="0" borderId="0" xfId="0" applyFont="1" applyAlignment="1">
      <alignment horizontal="right"/>
    </xf>
    <xf numFmtId="0" fontId="3" fillId="3" borderId="0" xfId="0" applyFont="1" applyFill="1" applyAlignment="1">
      <alignment horizontal="right"/>
    </xf>
    <xf numFmtId="0" fontId="2" fillId="0" borderId="0" xfId="0" applyFont="1"/>
    <xf numFmtId="0" fontId="9" fillId="0" borderId="0" xfId="0" applyFont="1" applyAlignment="1">
      <alignment horizontal="left"/>
    </xf>
    <xf numFmtId="0" fontId="10" fillId="0" borderId="0" xfId="0" applyFont="1"/>
    <xf numFmtId="0" fontId="5" fillId="0" borderId="0" xfId="0" applyFont="1"/>
    <xf numFmtId="0" fontId="0" fillId="0" borderId="1" xfId="0" applyBorder="1" applyAlignment="1">
      <alignment vertical="distributed"/>
    </xf>
    <xf numFmtId="0" fontId="2" fillId="0" borderId="1" xfId="0" applyFont="1" applyBorder="1" applyAlignment="1">
      <alignment vertical="distributed"/>
    </xf>
    <xf numFmtId="0" fontId="0" fillId="0" borderId="0" xfId="0" applyAlignment="1">
      <alignment vertical="distributed"/>
    </xf>
    <xf numFmtId="164" fontId="0" fillId="0" borderId="1" xfId="0" applyNumberFormat="1" applyBorder="1" applyAlignment="1">
      <alignment horizontal="center"/>
    </xf>
    <xf numFmtId="0" fontId="0" fillId="0" borderId="6" xfId="0" applyBorder="1"/>
    <xf numFmtId="0" fontId="0" fillId="0" borderId="0" xfId="0" applyAlignment="1">
      <alignment horizontal="right"/>
    </xf>
    <xf numFmtId="0" fontId="7" fillId="0" borderId="0" xfId="0" applyFont="1" applyAlignment="1">
      <alignment horizontal="left"/>
    </xf>
    <xf numFmtId="0" fontId="8" fillId="0" borderId="0" xfId="0" applyFont="1"/>
    <xf numFmtId="0" fontId="0" fillId="3" borderId="0" xfId="0" applyFill="1" applyAlignment="1">
      <alignment horizontal="right"/>
    </xf>
    <xf numFmtId="0" fontId="9" fillId="0" borderId="0" xfId="0" applyFont="1"/>
    <xf numFmtId="0" fontId="2" fillId="0" borderId="0" xfId="0" applyFont="1" applyAlignment="1">
      <alignment horizontal="left"/>
    </xf>
    <xf numFmtId="0" fontId="12" fillId="2" borderId="1" xfId="0" applyFont="1" applyFill="1" applyBorder="1"/>
    <xf numFmtId="0" fontId="11" fillId="0" borderId="0" xfId="0" applyFont="1"/>
    <xf numFmtId="0" fontId="14" fillId="0" borderId="0" xfId="0" applyFont="1"/>
    <xf numFmtId="0" fontId="15" fillId="0" borderId="0" xfId="0" applyFont="1"/>
    <xf numFmtId="0" fontId="0" fillId="4" borderId="0" xfId="0" applyFill="1"/>
    <xf numFmtId="0" fontId="17" fillId="0" borderId="0" xfId="0" applyFont="1"/>
    <xf numFmtId="0" fontId="4" fillId="0" borderId="0" xfId="0" applyFont="1"/>
    <xf numFmtId="0" fontId="14" fillId="0" borderId="0" xfId="0" applyFont="1" applyAlignment="1">
      <alignment vertical="distributed"/>
    </xf>
    <xf numFmtId="0" fontId="0" fillId="0" borderId="0" xfId="0" applyAlignment="1">
      <alignment horizontal="center" vertical="distributed"/>
    </xf>
    <xf numFmtId="0" fontId="2" fillId="0" borderId="1" xfId="0" applyFont="1" applyBorder="1" applyAlignment="1">
      <alignment horizontal="center" vertical="distributed"/>
    </xf>
    <xf numFmtId="3" fontId="0" fillId="0" borderId="1" xfId="0" applyNumberFormat="1" applyBorder="1" applyAlignment="1">
      <alignment horizontal="center" vertical="distributed"/>
    </xf>
    <xf numFmtId="3" fontId="2" fillId="0" borderId="1" xfId="0" applyNumberFormat="1" applyFont="1" applyBorder="1" applyAlignment="1">
      <alignment horizontal="center" vertical="distributed"/>
    </xf>
    <xf numFmtId="0" fontId="0" fillId="0" borderId="0" xfId="0" applyAlignment="1">
      <alignment horizontal="left"/>
    </xf>
    <xf numFmtId="0" fontId="0" fillId="0" borderId="4" xfId="0" applyBorder="1"/>
    <xf numFmtId="0" fontId="3" fillId="6" borderId="0" xfId="0" applyFont="1" applyFill="1"/>
    <xf numFmtId="0" fontId="4" fillId="0" borderId="0" xfId="0" applyFont="1" applyAlignment="1">
      <alignment horizontal="left"/>
    </xf>
    <xf numFmtId="0" fontId="8" fillId="0" borderId="0" xfId="1" applyFont="1" applyAlignment="1">
      <alignment horizontal="left"/>
    </xf>
    <xf numFmtId="0" fontId="9" fillId="0" borderId="0" xfId="1" applyFont="1" applyAlignment="1">
      <alignment horizontal="right"/>
    </xf>
    <xf numFmtId="0" fontId="9" fillId="0" borderId="1" xfId="0" applyFont="1" applyBorder="1" applyAlignment="1">
      <alignment horizontal="left"/>
    </xf>
    <xf numFmtId="3" fontId="0" fillId="0" borderId="0" xfId="0" applyNumberFormat="1" applyAlignment="1">
      <alignment horizontal="center"/>
    </xf>
    <xf numFmtId="164" fontId="0" fillId="0" borderId="0" xfId="0" applyNumberFormat="1" applyAlignment="1">
      <alignment horizontal="center"/>
    </xf>
    <xf numFmtId="0" fontId="0" fillId="0" borderId="7" xfId="0" applyBorder="1"/>
    <xf numFmtId="0" fontId="0" fillId="0" borderId="8" xfId="0" applyBorder="1"/>
    <xf numFmtId="0" fontId="3" fillId="0" borderId="1" xfId="0" applyFont="1" applyBorder="1"/>
    <xf numFmtId="0" fontId="3" fillId="6" borderId="0" xfId="0" applyFont="1" applyFill="1" applyAlignment="1">
      <alignment horizontal="right"/>
    </xf>
    <xf numFmtId="0" fontId="16" fillId="0" borderId="0" xfId="2"/>
    <xf numFmtId="164" fontId="16" fillId="0" borderId="0" xfId="2" applyNumberFormat="1" applyAlignment="1">
      <alignment horizontal="center"/>
    </xf>
    <xf numFmtId="0" fontId="16" fillId="0" borderId="0" xfId="2" applyAlignment="1">
      <alignment horizontal="center"/>
    </xf>
    <xf numFmtId="0" fontId="16" fillId="7" borderId="0" xfId="2" applyFill="1" applyAlignment="1">
      <alignment horizontal="center"/>
    </xf>
    <xf numFmtId="164" fontId="16" fillId="7" borderId="0" xfId="2" applyNumberFormat="1" applyFill="1" applyAlignment="1">
      <alignment horizontal="center"/>
    </xf>
    <xf numFmtId="0" fontId="16" fillId="7" borderId="0" xfId="2" applyFill="1"/>
    <xf numFmtId="0" fontId="14" fillId="0" borderId="0" xfId="2" applyFont="1"/>
    <xf numFmtId="0" fontId="20" fillId="0" borderId="0" xfId="0" applyFont="1"/>
    <xf numFmtId="164" fontId="0" fillId="0" borderId="0" xfId="0" applyNumberFormat="1"/>
    <xf numFmtId="0" fontId="21" fillId="0" borderId="0" xfId="0" applyFont="1" applyAlignment="1">
      <alignment horizontal="left"/>
    </xf>
    <xf numFmtId="0" fontId="4" fillId="0" borderId="0" xfId="0" applyFont="1" applyAlignment="1">
      <alignment vertical="distributed"/>
    </xf>
    <xf numFmtId="1" fontId="0" fillId="0" borderId="0" xfId="0" applyNumberFormat="1" applyAlignment="1">
      <alignment vertical="distributed"/>
    </xf>
    <xf numFmtId="3" fontId="0" fillId="0" borderId="0" xfId="0" applyNumberFormat="1" applyAlignment="1">
      <alignment horizontal="center" vertical="distributed"/>
    </xf>
    <xf numFmtId="3" fontId="3" fillId="0" borderId="0" xfId="0" applyNumberFormat="1" applyFont="1"/>
    <xf numFmtId="3" fontId="8" fillId="0" borderId="0" xfId="0" applyNumberFormat="1" applyFont="1" applyAlignment="1">
      <alignment horizontal="left"/>
    </xf>
    <xf numFmtId="3" fontId="3" fillId="0" borderId="0" xfId="0" applyNumberFormat="1" applyFont="1" applyAlignment="1">
      <alignment horizontal="right"/>
    </xf>
    <xf numFmtId="0" fontId="22" fillId="0" borderId="0" xfId="0" applyFont="1" applyAlignment="1">
      <alignment vertical="distributed"/>
    </xf>
    <xf numFmtId="0" fontId="22" fillId="0" borderId="0" xfId="0" applyFont="1" applyAlignment="1">
      <alignment horizontal="center" vertical="distributed"/>
    </xf>
    <xf numFmtId="3" fontId="22" fillId="0" borderId="0" xfId="0" applyNumberFormat="1" applyFont="1" applyAlignment="1">
      <alignment horizontal="center" vertical="distributed"/>
    </xf>
    <xf numFmtId="9" fontId="0" fillId="0" borderId="1" xfId="0" applyNumberFormat="1" applyBorder="1" applyAlignment="1">
      <alignment horizontal="center" vertical="distributed"/>
    </xf>
    <xf numFmtId="3" fontId="0" fillId="0" borderId="0" xfId="0" applyNumberFormat="1" applyAlignment="1">
      <alignment vertical="distributed"/>
    </xf>
    <xf numFmtId="0" fontId="6" fillId="0" borderId="0" xfId="0" applyFont="1" applyAlignment="1">
      <alignment vertical="center"/>
    </xf>
    <xf numFmtId="0" fontId="13" fillId="0" borderId="0" xfId="0" applyFont="1" applyAlignment="1">
      <alignment vertical="center"/>
    </xf>
    <xf numFmtId="0" fontId="12" fillId="0" borderId="0" xfId="0" applyFont="1" applyAlignment="1"/>
    <xf numFmtId="0" fontId="4" fillId="0" borderId="2" xfId="0" applyFont="1" applyBorder="1" applyAlignment="1">
      <alignment horizontal="left"/>
    </xf>
    <xf numFmtId="0" fontId="5" fillId="0" borderId="2" xfId="0" applyFont="1" applyBorder="1" applyAlignment="1"/>
    <xf numFmtId="0" fontId="0" fillId="0" borderId="0" xfId="0" applyAlignment="1"/>
    <xf numFmtId="0" fontId="0" fillId="0" borderId="0" xfId="0" applyAlignment="1">
      <alignment vertical="distributed"/>
    </xf>
    <xf numFmtId="0" fontId="12" fillId="0" borderId="3" xfId="0" applyFont="1" applyBorder="1" applyAlignment="1"/>
    <xf numFmtId="0" fontId="2" fillId="0" borderId="0" xfId="0" applyFont="1" applyAlignment="1"/>
    <xf numFmtId="0" fontId="0" fillId="0" borderId="4" xfId="0" applyBorder="1" applyAlignment="1"/>
    <xf numFmtId="0" fontId="0" fillId="0" borderId="5" xfId="0" applyBorder="1" applyAlignment="1"/>
    <xf numFmtId="0" fontId="18" fillId="5" borderId="1" xfId="0" applyFont="1" applyFill="1" applyBorder="1" applyAlignment="1">
      <alignment horizontal="center"/>
    </xf>
    <xf numFmtId="0" fontId="0" fillId="0" borderId="1" xfId="0" applyBorder="1" applyAlignment="1"/>
    <xf numFmtId="0" fontId="2" fillId="0" borderId="2" xfId="0" applyFont="1" applyBorder="1" applyAlignment="1">
      <alignment vertical="center"/>
    </xf>
    <xf numFmtId="0" fontId="0" fillId="0" borderId="2" xfId="0" applyBorder="1" applyAlignment="1">
      <alignment vertical="center"/>
    </xf>
    <xf numFmtId="0" fontId="0" fillId="0" borderId="2" xfId="0" applyBorder="1" applyAlignment="1"/>
    <xf numFmtId="0" fontId="0" fillId="0" borderId="1" xfId="0" applyBorder="1" applyAlignment="1">
      <alignment horizont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18" fillId="5" borderId="7" xfId="0" applyFont="1" applyFill="1" applyBorder="1" applyAlignment="1">
      <alignment horizontal="center"/>
    </xf>
    <xf numFmtId="0" fontId="18" fillId="5" borderId="6" xfId="0" applyFont="1" applyFill="1" applyBorder="1" applyAlignment="1">
      <alignment horizontal="center"/>
    </xf>
    <xf numFmtId="0" fontId="0" fillId="0" borderId="6" xfId="0" applyBorder="1" applyAlignment="1">
      <alignment horizontal="center"/>
    </xf>
    <xf numFmtId="0" fontId="2" fillId="0" borderId="0" xfId="0" applyFont="1" applyAlignment="1">
      <alignment vertical="center"/>
    </xf>
    <xf numFmtId="0" fontId="4" fillId="0" borderId="0" xfId="0" applyFont="1" applyAlignment="1"/>
    <xf numFmtId="0" fontId="18" fillId="5" borderId="3" xfId="0" applyFont="1" applyFill="1" applyBorder="1" applyAlignment="1">
      <alignment horizontal="center"/>
    </xf>
    <xf numFmtId="0" fontId="18" fillId="5" borderId="0" xfId="0" applyFont="1" applyFill="1" applyAlignment="1">
      <alignment horizontal="center"/>
    </xf>
    <xf numFmtId="0" fontId="18" fillId="5" borderId="1" xfId="0" applyFont="1" applyFill="1" applyBorder="1" applyAlignment="1">
      <alignment horizontal="center" vertical="distributed"/>
    </xf>
    <xf numFmtId="0" fontId="3" fillId="0" borderId="0" xfId="0" applyFont="1" applyAlignment="1">
      <alignment vertical="distributed"/>
    </xf>
    <xf numFmtId="0" fontId="0" fillId="0" borderId="1" xfId="0" applyBorder="1" applyAlignment="1">
      <alignment vertical="distributed"/>
    </xf>
    <xf numFmtId="0" fontId="4" fillId="0" borderId="0" xfId="0" applyFont="1" applyAlignment="1">
      <alignment vertical="distributed"/>
    </xf>
    <xf numFmtId="0" fontId="6" fillId="0" borderId="0" xfId="0" applyFont="1" applyAlignment="1"/>
    <xf numFmtId="0" fontId="0" fillId="0" borderId="0" xfId="0" applyAlignment="1">
      <alignment horizontal="center"/>
    </xf>
    <xf numFmtId="0" fontId="11" fillId="0" borderId="0" xfId="0" applyFont="1" applyAlignment="1">
      <alignment horizontal="left" vertical="distributed"/>
    </xf>
    <xf numFmtId="0" fontId="11" fillId="0" borderId="0" xfId="0" applyFont="1" applyAlignment="1"/>
    <xf numFmtId="0" fontId="3" fillId="0" borderId="0" xfId="0" applyFont="1" applyAlignment="1"/>
    <xf numFmtId="0" fontId="16" fillId="0" borderId="0" xfId="0" applyFont="1" applyAlignment="1">
      <alignment vertical="distributed"/>
    </xf>
  </cellXfs>
  <cellStyles count="3">
    <cellStyle name="Normal" xfId="0" builtinId="0"/>
    <cellStyle name="Normal 2" xfId="1" xr:uid="{DF3FBD8D-C531-49EA-AC15-3B55A778E23B}"/>
    <cellStyle name="Normal 3" xfId="2" xr:uid="{2ADC3508-D9EF-42B0-B315-278FE3E3F851}"/>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col"/>
        <c:grouping val="clustered"/>
        <c:varyColors val="0"/>
        <c:ser>
          <c:idx val="0"/>
          <c:order val="0"/>
          <c:tx>
            <c:v>67+ årige</c:v>
          </c:tx>
          <c:spPr>
            <a:solidFill>
              <a:schemeClr val="dk1">
                <a:tint val="88500"/>
              </a:schemeClr>
            </a:solidFill>
            <a:ln>
              <a:noFill/>
            </a:ln>
            <a:effectLst/>
          </c:spPr>
          <c:invertIfNegative val="0"/>
          <c:cat>
            <c:numRef>
              <c:f>Befolkning!$B$5:$K$5</c:f>
              <c:numCache>
                <c:formatCode>General</c:formatCode>
                <c:ptCount val="10"/>
                <c:pt idx="0">
                  <c:v>2010</c:v>
                </c:pt>
                <c:pt idx="1">
                  <c:v>2015</c:v>
                </c:pt>
                <c:pt idx="2">
                  <c:v>2018</c:v>
                </c:pt>
                <c:pt idx="3">
                  <c:v>2021</c:v>
                </c:pt>
                <c:pt idx="4">
                  <c:v>2023</c:v>
                </c:pt>
                <c:pt idx="5">
                  <c:v>2024</c:v>
                </c:pt>
                <c:pt idx="6">
                  <c:v>2025</c:v>
                </c:pt>
                <c:pt idx="7">
                  <c:v>2030</c:v>
                </c:pt>
                <c:pt idx="8">
                  <c:v>2040</c:v>
                </c:pt>
                <c:pt idx="9">
                  <c:v>2050</c:v>
                </c:pt>
              </c:numCache>
            </c:numRef>
          </c:cat>
          <c:val>
            <c:numRef>
              <c:f>Befolkning!$B$8:$K$8</c:f>
              <c:numCache>
                <c:formatCode>#,##0</c:formatCode>
                <c:ptCount val="10"/>
                <c:pt idx="0">
                  <c:v>8138</c:v>
                </c:pt>
                <c:pt idx="1">
                  <c:v>9705</c:v>
                </c:pt>
                <c:pt idx="2">
                  <c:v>10574</c:v>
                </c:pt>
                <c:pt idx="3">
                  <c:v>11272</c:v>
                </c:pt>
                <c:pt idx="4">
                  <c:v>11583</c:v>
                </c:pt>
                <c:pt idx="5">
                  <c:v>11729</c:v>
                </c:pt>
                <c:pt idx="6">
                  <c:v>11872</c:v>
                </c:pt>
                <c:pt idx="7">
                  <c:v>12645</c:v>
                </c:pt>
                <c:pt idx="8">
                  <c:v>13796</c:v>
                </c:pt>
                <c:pt idx="9">
                  <c:v>13433</c:v>
                </c:pt>
              </c:numCache>
            </c:numRef>
          </c:val>
          <c:extLst>
            <c:ext xmlns:c16="http://schemas.microsoft.com/office/drawing/2014/chart" uri="{C3380CC4-5D6E-409C-BE32-E72D297353CC}">
              <c16:uniqueId val="{00000000-408F-4D53-A6EA-61AA2485CE41}"/>
            </c:ext>
          </c:extLst>
        </c:ser>
        <c:ser>
          <c:idx val="1"/>
          <c:order val="1"/>
          <c:tx>
            <c:v>80+ årige</c:v>
          </c:tx>
          <c:spPr>
            <a:solidFill>
              <a:schemeClr val="dk1">
                <a:tint val="55000"/>
              </a:schemeClr>
            </a:solidFill>
            <a:ln>
              <a:noFill/>
            </a:ln>
            <a:effectLst/>
          </c:spPr>
          <c:invertIfNegative val="0"/>
          <c:cat>
            <c:numRef>
              <c:f>Befolkning!$B$5:$K$5</c:f>
              <c:numCache>
                <c:formatCode>General</c:formatCode>
                <c:ptCount val="10"/>
                <c:pt idx="0">
                  <c:v>2010</c:v>
                </c:pt>
                <c:pt idx="1">
                  <c:v>2015</c:v>
                </c:pt>
                <c:pt idx="2">
                  <c:v>2018</c:v>
                </c:pt>
                <c:pt idx="3">
                  <c:v>2021</c:v>
                </c:pt>
                <c:pt idx="4">
                  <c:v>2023</c:v>
                </c:pt>
                <c:pt idx="5">
                  <c:v>2024</c:v>
                </c:pt>
                <c:pt idx="6">
                  <c:v>2025</c:v>
                </c:pt>
                <c:pt idx="7">
                  <c:v>2030</c:v>
                </c:pt>
                <c:pt idx="8">
                  <c:v>2040</c:v>
                </c:pt>
                <c:pt idx="9">
                  <c:v>2050</c:v>
                </c:pt>
              </c:numCache>
            </c:numRef>
          </c:cat>
          <c:val>
            <c:numRef>
              <c:f>Befolkning!$B$9:$K$9</c:f>
              <c:numCache>
                <c:formatCode>#,##0</c:formatCode>
                <c:ptCount val="10"/>
                <c:pt idx="0">
                  <c:v>2388</c:v>
                </c:pt>
                <c:pt idx="1">
                  <c:v>2381</c:v>
                </c:pt>
                <c:pt idx="2">
                  <c:v>2528</c:v>
                </c:pt>
                <c:pt idx="3">
                  <c:v>2831</c:v>
                </c:pt>
                <c:pt idx="4">
                  <c:v>3097</c:v>
                </c:pt>
                <c:pt idx="5">
                  <c:v>3267</c:v>
                </c:pt>
                <c:pt idx="6">
                  <c:v>3490</c:v>
                </c:pt>
                <c:pt idx="7">
                  <c:v>4431</c:v>
                </c:pt>
                <c:pt idx="8">
                  <c:v>5093</c:v>
                </c:pt>
                <c:pt idx="9">
                  <c:v>5912</c:v>
                </c:pt>
              </c:numCache>
            </c:numRef>
          </c:val>
          <c:extLst>
            <c:ext xmlns:c16="http://schemas.microsoft.com/office/drawing/2014/chart" uri="{C3380CC4-5D6E-409C-BE32-E72D297353CC}">
              <c16:uniqueId val="{00000001-408F-4D53-A6EA-61AA2485CE41}"/>
            </c:ext>
          </c:extLst>
        </c:ser>
        <c:dLbls>
          <c:showLegendKey val="0"/>
          <c:showVal val="0"/>
          <c:showCatName val="0"/>
          <c:showSerName val="0"/>
          <c:showPercent val="0"/>
          <c:showBubbleSize val="0"/>
        </c:dLbls>
        <c:gapWidth val="150"/>
        <c:axId val="13441440"/>
        <c:axId val="13430880"/>
      </c:barChart>
      <c:catAx>
        <c:axId val="1344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IBM Plex Sans" panose="020B0503050203000203" pitchFamily="34" charset="0"/>
                <a:ea typeface="+mn-ea"/>
                <a:cs typeface="+mn-cs"/>
              </a:defRPr>
            </a:pPr>
            <a:endParaRPr lang="da-DK"/>
          </a:p>
        </c:txPr>
        <c:crossAx val="13430880"/>
        <c:crosses val="autoZero"/>
        <c:auto val="1"/>
        <c:lblAlgn val="ctr"/>
        <c:lblOffset val="100"/>
        <c:noMultiLvlLbl val="0"/>
      </c:catAx>
      <c:valAx>
        <c:axId val="1343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personer</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IBM Plex Sans" panose="020B0503050203000203" pitchFamily="34" charset="0"/>
                <a:ea typeface="+mn-ea"/>
                <a:cs typeface="+mn-cs"/>
              </a:defRPr>
            </a:pPr>
            <a:endParaRPr lang="da-DK"/>
          </a:p>
        </c:txPr>
        <c:crossAx val="13441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IBM Plex Sans" panose="020B0503050203000203" pitchFamily="34" charset="0"/>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https://www.aeldresagen.dk/-/media/aeldresagen-dk/04-om-aeldre-sagen/identity/autosignatur/aeldresagen-logo-127x22" TargetMode="External"/><Relationship Id="rId1" Type="http://schemas.openxmlformats.org/officeDocument/2006/relationships/hyperlink" Target="https://aeldresagen.dk/"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https://www.aeldresagen.dk/-/media/aeldresagen-dk/04-om-aeldre-sagen/identity/autosignatur/aeldresagen-logo-127x22" TargetMode="External"/><Relationship Id="rId1" Type="http://schemas.openxmlformats.org/officeDocument/2006/relationships/hyperlink" Target="https://aeldresagen.dk/"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https://www.aeldresagen.dk/-/media/aeldresagen-dk/04-om-aeldre-sagen/identity/autosignatur/aeldresagen-logo-127x22" TargetMode="External"/><Relationship Id="rId1" Type="http://schemas.openxmlformats.org/officeDocument/2006/relationships/hyperlink" Target="https://aeldresagen.dk/"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https://www.aeldresagen.dk/-/media/aeldresagen-dk/04-om-aeldre-sagen/identity/autosignatur/aeldresagen-logo-127x22" TargetMode="External"/><Relationship Id="rId1" Type="http://schemas.openxmlformats.org/officeDocument/2006/relationships/hyperlink" Target="https://aeldresagen.dk/"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https://www.aeldresagen.dk/-/media/aeldresagen-dk/04-om-aeldre-sagen/identity/autosignatur/aeldresagen-logo-127x22" TargetMode="External"/><Relationship Id="rId1" Type="http://schemas.openxmlformats.org/officeDocument/2006/relationships/hyperlink" Target="https://aeldresagen.dk/"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https://www.aeldresagen.dk/-/media/aeldresagen-dk/04-om-aeldre-sagen/identity/autosignatur/aeldresagen-logo-127x22" TargetMode="External"/><Relationship Id="rId1" Type="http://schemas.openxmlformats.org/officeDocument/2006/relationships/hyperlink" Target="https://aeldresagen.d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120650</xdr:rowOff>
    </xdr:from>
    <xdr:to>
      <xdr:col>0</xdr:col>
      <xdr:colOff>1276350</xdr:colOff>
      <xdr:row>0</xdr:row>
      <xdr:rowOff>330200</xdr:rowOff>
    </xdr:to>
    <xdr:pic>
      <xdr:nvPicPr>
        <xdr:cNvPr id="2" name="Billede 1">
          <a:hlinkClick xmlns:r="http://schemas.openxmlformats.org/officeDocument/2006/relationships" r:id="rId1"/>
          <a:extLst>
            <a:ext uri="{FF2B5EF4-FFF2-40B4-BE49-F238E27FC236}">
              <a16:creationId xmlns:a16="http://schemas.microsoft.com/office/drawing/2014/main" id="{2DADC2C6-A39E-200B-E4CD-6C64B5FDB105}"/>
            </a:ext>
          </a:extLst>
        </xdr:cNvPr>
        <xdr:cNvPicPr>
          <a:picLocks noChangeAspect="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63500" y="120650"/>
          <a:ext cx="1212850" cy="2095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0</xdr:row>
      <xdr:rowOff>120650</xdr:rowOff>
    </xdr:from>
    <xdr:to>
      <xdr:col>0</xdr:col>
      <xdr:colOff>1276350</xdr:colOff>
      <xdr:row>0</xdr:row>
      <xdr:rowOff>330200</xdr:rowOff>
    </xdr:to>
    <xdr:pic>
      <xdr:nvPicPr>
        <xdr:cNvPr id="2" name="Billede 1">
          <a:hlinkClick xmlns:r="http://schemas.openxmlformats.org/officeDocument/2006/relationships" r:id="rId1"/>
          <a:extLst>
            <a:ext uri="{FF2B5EF4-FFF2-40B4-BE49-F238E27FC236}">
              <a16:creationId xmlns:a16="http://schemas.microsoft.com/office/drawing/2014/main" id="{68A9DD61-EFE7-4096-929D-9DAE2BB0DC50}"/>
            </a:ext>
          </a:extLst>
        </xdr:cNvPr>
        <xdr:cNvPicPr>
          <a:picLocks noChangeAspect="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63500" y="120650"/>
          <a:ext cx="1212850" cy="209550"/>
        </a:xfrm>
        <a:prstGeom prst="rect">
          <a:avLst/>
        </a:prstGeom>
        <a:noFill/>
        <a:ln>
          <a:noFill/>
        </a:ln>
      </xdr:spPr>
    </xdr:pic>
    <xdr:clientData/>
  </xdr:twoCellAnchor>
  <xdr:twoCellAnchor>
    <xdr:from>
      <xdr:col>0</xdr:col>
      <xdr:colOff>85725</xdr:colOff>
      <xdr:row>24</xdr:row>
      <xdr:rowOff>23812</xdr:rowOff>
    </xdr:from>
    <xdr:to>
      <xdr:col>10</xdr:col>
      <xdr:colOff>666749</xdr:colOff>
      <xdr:row>39</xdr:row>
      <xdr:rowOff>52387</xdr:rowOff>
    </xdr:to>
    <xdr:graphicFrame macro="">
      <xdr:nvGraphicFramePr>
        <xdr:cNvPr id="3" name="Diagram 2">
          <a:extLst>
            <a:ext uri="{FF2B5EF4-FFF2-40B4-BE49-F238E27FC236}">
              <a16:creationId xmlns:a16="http://schemas.microsoft.com/office/drawing/2014/main" id="{741022AA-F268-4177-82E7-0FE0E9F5D3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120650</xdr:rowOff>
    </xdr:from>
    <xdr:to>
      <xdr:col>0</xdr:col>
      <xdr:colOff>1276350</xdr:colOff>
      <xdr:row>0</xdr:row>
      <xdr:rowOff>330200</xdr:rowOff>
    </xdr:to>
    <xdr:pic>
      <xdr:nvPicPr>
        <xdr:cNvPr id="3" name="Billede 2">
          <a:hlinkClick xmlns:r="http://schemas.openxmlformats.org/officeDocument/2006/relationships" r:id="rId1"/>
          <a:extLst>
            <a:ext uri="{FF2B5EF4-FFF2-40B4-BE49-F238E27FC236}">
              <a16:creationId xmlns:a16="http://schemas.microsoft.com/office/drawing/2014/main" id="{C1731CBD-FBE4-4BF3-B88E-E7392AC30E08}"/>
            </a:ext>
          </a:extLst>
        </xdr:cNvPr>
        <xdr:cNvPicPr>
          <a:picLocks noChangeAspect="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63500" y="120650"/>
          <a:ext cx="1212850" cy="2095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120650</xdr:rowOff>
    </xdr:from>
    <xdr:to>
      <xdr:col>0</xdr:col>
      <xdr:colOff>1276350</xdr:colOff>
      <xdr:row>0</xdr:row>
      <xdr:rowOff>330200</xdr:rowOff>
    </xdr:to>
    <xdr:pic>
      <xdr:nvPicPr>
        <xdr:cNvPr id="3" name="Billede 2">
          <a:hlinkClick xmlns:r="http://schemas.openxmlformats.org/officeDocument/2006/relationships" r:id="rId1"/>
          <a:extLst>
            <a:ext uri="{FF2B5EF4-FFF2-40B4-BE49-F238E27FC236}">
              <a16:creationId xmlns:a16="http://schemas.microsoft.com/office/drawing/2014/main" id="{A131A871-4FB9-4F47-9612-730139689D46}"/>
            </a:ext>
          </a:extLst>
        </xdr:cNvPr>
        <xdr:cNvPicPr>
          <a:picLocks noChangeAspect="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63500" y="120650"/>
          <a:ext cx="1212850" cy="2095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120650</xdr:rowOff>
    </xdr:from>
    <xdr:to>
      <xdr:col>0</xdr:col>
      <xdr:colOff>1276350</xdr:colOff>
      <xdr:row>0</xdr:row>
      <xdr:rowOff>330200</xdr:rowOff>
    </xdr:to>
    <xdr:pic>
      <xdr:nvPicPr>
        <xdr:cNvPr id="2" name="Billede 1">
          <a:hlinkClick xmlns:r="http://schemas.openxmlformats.org/officeDocument/2006/relationships" r:id="rId1"/>
          <a:extLst>
            <a:ext uri="{FF2B5EF4-FFF2-40B4-BE49-F238E27FC236}">
              <a16:creationId xmlns:a16="http://schemas.microsoft.com/office/drawing/2014/main" id="{BC445C1A-9D58-42DF-BA88-5DEDACD832F3}"/>
            </a:ext>
          </a:extLst>
        </xdr:cNvPr>
        <xdr:cNvPicPr>
          <a:picLocks noChangeAspect="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63500" y="120650"/>
          <a:ext cx="1212850" cy="2095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120650</xdr:rowOff>
    </xdr:from>
    <xdr:to>
      <xdr:col>0</xdr:col>
      <xdr:colOff>1276350</xdr:colOff>
      <xdr:row>0</xdr:row>
      <xdr:rowOff>330200</xdr:rowOff>
    </xdr:to>
    <xdr:pic>
      <xdr:nvPicPr>
        <xdr:cNvPr id="2" name="Billede 1">
          <a:hlinkClick xmlns:r="http://schemas.openxmlformats.org/officeDocument/2006/relationships" r:id="rId1"/>
          <a:extLst>
            <a:ext uri="{FF2B5EF4-FFF2-40B4-BE49-F238E27FC236}">
              <a16:creationId xmlns:a16="http://schemas.microsoft.com/office/drawing/2014/main" id="{F6692501-38B5-4E5B-BC15-81CEFAE6760C}"/>
            </a:ext>
          </a:extLst>
        </xdr:cNvPr>
        <xdr:cNvPicPr>
          <a:picLocks noChangeAspect="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63500" y="120650"/>
          <a:ext cx="1212850" cy="209550"/>
        </a:xfrm>
        <a:prstGeom prst="rect">
          <a:avLst/>
        </a:prstGeom>
        <a:noFill/>
        <a:ln>
          <a:noFill/>
        </a:ln>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AE3FA-8729-4BA0-9340-DFA64B9CBDF0}">
  <sheetPr>
    <pageSetUpPr fitToPage="1"/>
  </sheetPr>
  <dimension ref="A1:F58"/>
  <sheetViews>
    <sheetView workbookViewId="0">
      <selection activeCell="J9" sqref="J9"/>
    </sheetView>
  </sheetViews>
  <sheetFormatPr defaultRowHeight="14.25" x14ac:dyDescent="0.2"/>
  <cols>
    <col min="1" max="1" width="18.109375" customWidth="1"/>
    <col min="2" max="2" width="18.44140625" customWidth="1"/>
    <col min="4" max="4" width="18.88671875" customWidth="1"/>
    <col min="5" max="5" width="19" customWidth="1"/>
    <col min="6" max="6" width="11.5546875" customWidth="1"/>
  </cols>
  <sheetData>
    <row r="1" spans="1:6" ht="33" customHeight="1" x14ac:dyDescent="0.2">
      <c r="A1" s="82"/>
      <c r="B1" s="82"/>
      <c r="C1" s="82"/>
      <c r="D1" s="82"/>
      <c r="E1" s="82"/>
      <c r="F1" s="82"/>
    </row>
    <row r="2" spans="1:6" ht="31.5" customHeight="1" x14ac:dyDescent="0.2">
      <c r="A2" s="77" t="s">
        <v>0</v>
      </c>
      <c r="B2" s="78"/>
      <c r="C2" s="78"/>
      <c r="D2" s="78"/>
      <c r="E2" s="78"/>
      <c r="F2" s="78"/>
    </row>
    <row r="3" spans="1:6" ht="18" x14ac:dyDescent="0.25">
      <c r="A3" s="79" t="s">
        <v>1</v>
      </c>
      <c r="B3" s="79"/>
      <c r="C3" s="79"/>
      <c r="D3" s="79"/>
      <c r="E3" s="79"/>
      <c r="F3" s="79"/>
    </row>
    <row r="4" spans="1:6" ht="29.1" customHeight="1" x14ac:dyDescent="0.25">
      <c r="A4" s="31">
        <v>390</v>
      </c>
      <c r="B4" s="84" t="str">
        <f>VLOOKUP(A4,Dataark1!A3:B100,2)</f>
        <v>Vordingborg</v>
      </c>
      <c r="C4" s="79"/>
      <c r="D4" s="79"/>
      <c r="E4" s="79"/>
      <c r="F4" s="79"/>
    </row>
    <row r="5" spans="1:6" ht="45.75" customHeight="1" x14ac:dyDescent="0.2">
      <c r="A5" s="83" t="s">
        <v>2</v>
      </c>
      <c r="B5" s="83"/>
      <c r="C5" s="83"/>
      <c r="D5" s="83"/>
      <c r="E5" s="83"/>
      <c r="F5" s="83"/>
    </row>
    <row r="6" spans="1:6" ht="45" customHeight="1" x14ac:dyDescent="0.2">
      <c r="A6" s="83" t="s">
        <v>3</v>
      </c>
      <c r="B6" s="83"/>
      <c r="C6" s="83"/>
      <c r="D6" s="83"/>
      <c r="E6" s="83"/>
      <c r="F6" s="83"/>
    </row>
    <row r="8" spans="1:6" ht="18" x14ac:dyDescent="0.25">
      <c r="A8" s="80" t="s">
        <v>4</v>
      </c>
      <c r="B8" s="81"/>
    </row>
    <row r="9" spans="1:6" x14ac:dyDescent="0.2">
      <c r="A9" s="4" t="s">
        <v>5</v>
      </c>
      <c r="B9" s="5" t="s">
        <v>6</v>
      </c>
      <c r="D9" s="4" t="s">
        <v>5</v>
      </c>
      <c r="E9" s="5" t="s">
        <v>6</v>
      </c>
    </row>
    <row r="10" spans="1:6" x14ac:dyDescent="0.2">
      <c r="A10" s="4" t="s">
        <v>7</v>
      </c>
      <c r="B10" s="6">
        <v>165</v>
      </c>
      <c r="D10" s="4" t="s">
        <v>8</v>
      </c>
      <c r="E10" s="6">
        <v>482</v>
      </c>
    </row>
    <row r="11" spans="1:6" x14ac:dyDescent="0.2">
      <c r="A11" s="4" t="s">
        <v>9</v>
      </c>
      <c r="B11" s="6">
        <v>201</v>
      </c>
      <c r="D11" s="4" t="s">
        <v>10</v>
      </c>
      <c r="E11" s="6">
        <v>350</v>
      </c>
    </row>
    <row r="12" spans="1:6" x14ac:dyDescent="0.2">
      <c r="A12" s="4" t="s">
        <v>11</v>
      </c>
      <c r="B12" s="6">
        <v>420</v>
      </c>
      <c r="D12" s="4" t="s">
        <v>12</v>
      </c>
      <c r="E12" s="6">
        <v>665</v>
      </c>
    </row>
    <row r="13" spans="1:6" x14ac:dyDescent="0.2">
      <c r="A13" s="4" t="s">
        <v>13</v>
      </c>
      <c r="B13" s="6">
        <v>151</v>
      </c>
      <c r="D13" s="4" t="s">
        <v>14</v>
      </c>
      <c r="E13" s="6">
        <v>360</v>
      </c>
    </row>
    <row r="14" spans="1:6" x14ac:dyDescent="0.2">
      <c r="A14" s="4" t="s">
        <v>15</v>
      </c>
      <c r="B14" s="6">
        <v>530</v>
      </c>
      <c r="D14" s="4" t="s">
        <v>16</v>
      </c>
      <c r="E14" s="6">
        <v>173</v>
      </c>
    </row>
    <row r="15" spans="1:6" x14ac:dyDescent="0.2">
      <c r="A15" s="4" t="s">
        <v>17</v>
      </c>
      <c r="B15" s="6">
        <v>400</v>
      </c>
      <c r="D15" s="4" t="s">
        <v>18</v>
      </c>
      <c r="E15" s="6">
        <v>825</v>
      </c>
    </row>
    <row r="16" spans="1:6" x14ac:dyDescent="0.2">
      <c r="A16" s="4" t="s">
        <v>19</v>
      </c>
      <c r="B16" s="6">
        <v>153</v>
      </c>
      <c r="D16" s="4" t="s">
        <v>20</v>
      </c>
      <c r="E16" s="6">
        <v>846</v>
      </c>
    </row>
    <row r="17" spans="1:5" x14ac:dyDescent="0.2">
      <c r="A17" s="4" t="s">
        <v>21</v>
      </c>
      <c r="B17" s="6">
        <v>810</v>
      </c>
      <c r="D17" s="4" t="s">
        <v>22</v>
      </c>
      <c r="E17" s="6">
        <v>410</v>
      </c>
    </row>
    <row r="18" spans="1:5" x14ac:dyDescent="0.2">
      <c r="A18" s="4" t="s">
        <v>23</v>
      </c>
      <c r="B18" s="6">
        <v>155</v>
      </c>
      <c r="D18" s="4" t="s">
        <v>24</v>
      </c>
      <c r="E18" s="6">
        <v>773</v>
      </c>
    </row>
    <row r="19" spans="1:5" x14ac:dyDescent="0.2">
      <c r="A19" s="4" t="s">
        <v>25</v>
      </c>
      <c r="B19" s="6">
        <v>240</v>
      </c>
      <c r="D19" s="4" t="s">
        <v>26</v>
      </c>
      <c r="E19" s="6">
        <v>707</v>
      </c>
    </row>
    <row r="20" spans="1:5" x14ac:dyDescent="0.2">
      <c r="A20" s="4" t="s">
        <v>27</v>
      </c>
      <c r="B20" s="6">
        <v>561</v>
      </c>
      <c r="D20" s="4" t="s">
        <v>28</v>
      </c>
      <c r="E20" s="6">
        <v>480</v>
      </c>
    </row>
    <row r="21" spans="1:5" x14ac:dyDescent="0.2">
      <c r="A21" s="4" t="s">
        <v>29</v>
      </c>
      <c r="B21" s="6">
        <v>563</v>
      </c>
      <c r="D21" s="4" t="s">
        <v>30</v>
      </c>
      <c r="E21" s="6">
        <v>450</v>
      </c>
    </row>
    <row r="22" spans="1:5" x14ac:dyDescent="0.2">
      <c r="A22" s="4" t="s">
        <v>31</v>
      </c>
      <c r="B22" s="6">
        <v>710</v>
      </c>
      <c r="D22" s="4" t="s">
        <v>32</v>
      </c>
      <c r="E22" s="6">
        <v>370</v>
      </c>
    </row>
    <row r="23" spans="1:5" x14ac:dyDescent="0.2">
      <c r="A23" s="4" t="s">
        <v>33</v>
      </c>
      <c r="B23" s="6">
        <v>320</v>
      </c>
      <c r="D23" s="4" t="s">
        <v>34</v>
      </c>
      <c r="E23" s="6">
        <v>727</v>
      </c>
    </row>
    <row r="24" spans="1:5" x14ac:dyDescent="0.2">
      <c r="A24" s="4" t="s">
        <v>35</v>
      </c>
      <c r="B24" s="6">
        <v>210</v>
      </c>
      <c r="D24" s="4" t="s">
        <v>36</v>
      </c>
      <c r="E24" s="6">
        <v>461</v>
      </c>
    </row>
    <row r="25" spans="1:5" x14ac:dyDescent="0.2">
      <c r="A25" s="4" t="s">
        <v>37</v>
      </c>
      <c r="B25" s="6">
        <v>607</v>
      </c>
      <c r="D25" s="4" t="s">
        <v>38</v>
      </c>
      <c r="E25" s="6">
        <v>306</v>
      </c>
    </row>
    <row r="26" spans="1:5" x14ac:dyDescent="0.2">
      <c r="A26" s="4" t="s">
        <v>39</v>
      </c>
      <c r="B26" s="6">
        <v>147</v>
      </c>
      <c r="D26" s="4" t="s">
        <v>40</v>
      </c>
      <c r="E26" s="6">
        <v>730</v>
      </c>
    </row>
    <row r="27" spans="1:5" x14ac:dyDescent="0.2">
      <c r="A27" s="4" t="s">
        <v>41</v>
      </c>
      <c r="B27" s="6">
        <v>813</v>
      </c>
      <c r="D27" s="4" t="s">
        <v>42</v>
      </c>
      <c r="E27" s="6">
        <v>840</v>
      </c>
    </row>
    <row r="28" spans="1:5" x14ac:dyDescent="0.2">
      <c r="A28" s="4" t="s">
        <v>43</v>
      </c>
      <c r="B28" s="6">
        <v>250</v>
      </c>
      <c r="D28" s="4" t="s">
        <v>44</v>
      </c>
      <c r="E28" s="6">
        <v>760</v>
      </c>
    </row>
    <row r="29" spans="1:5" x14ac:dyDescent="0.2">
      <c r="A29" s="4" t="s">
        <v>45</v>
      </c>
      <c r="B29" s="6">
        <v>190</v>
      </c>
      <c r="D29" s="4" t="s">
        <v>46</v>
      </c>
      <c r="E29" s="6">
        <v>329</v>
      </c>
    </row>
    <row r="30" spans="1:5" x14ac:dyDescent="0.2">
      <c r="A30" s="4" t="s">
        <v>47</v>
      </c>
      <c r="B30" s="6">
        <v>430</v>
      </c>
      <c r="D30" s="4" t="s">
        <v>48</v>
      </c>
      <c r="E30" s="6">
        <v>265</v>
      </c>
    </row>
    <row r="31" spans="1:5" x14ac:dyDescent="0.2">
      <c r="A31" s="4" t="s">
        <v>49</v>
      </c>
      <c r="B31" s="6">
        <v>157</v>
      </c>
      <c r="D31" s="4" t="s">
        <v>50</v>
      </c>
      <c r="E31" s="6">
        <v>230</v>
      </c>
    </row>
    <row r="32" spans="1:5" x14ac:dyDescent="0.2">
      <c r="A32" s="4" t="s">
        <v>51</v>
      </c>
      <c r="B32" s="6">
        <v>159</v>
      </c>
      <c r="D32" s="4" t="s">
        <v>52</v>
      </c>
      <c r="E32" s="6">
        <v>175</v>
      </c>
    </row>
    <row r="33" spans="1:5" x14ac:dyDescent="0.2">
      <c r="A33" s="4" t="s">
        <v>53</v>
      </c>
      <c r="B33" s="6">
        <v>161</v>
      </c>
      <c r="D33" s="4" t="s">
        <v>54</v>
      </c>
      <c r="E33" s="6">
        <v>741</v>
      </c>
    </row>
    <row r="34" spans="1:5" x14ac:dyDescent="0.2">
      <c r="A34" s="4" t="s">
        <v>55</v>
      </c>
      <c r="B34" s="6">
        <v>253</v>
      </c>
      <c r="D34" s="4" t="s">
        <v>56</v>
      </c>
      <c r="E34" s="6">
        <v>740</v>
      </c>
    </row>
    <row r="35" spans="1:5" x14ac:dyDescent="0.2">
      <c r="A35" s="4" t="s">
        <v>57</v>
      </c>
      <c r="B35" s="6">
        <v>270</v>
      </c>
      <c r="D35" s="4" t="s">
        <v>58</v>
      </c>
      <c r="E35" s="6">
        <v>746</v>
      </c>
    </row>
    <row r="36" spans="1:5" x14ac:dyDescent="0.2">
      <c r="A36" s="4" t="s">
        <v>59</v>
      </c>
      <c r="B36" s="6">
        <v>376</v>
      </c>
      <c r="D36" s="4" t="s">
        <v>60</v>
      </c>
      <c r="E36" s="6">
        <v>779</v>
      </c>
    </row>
    <row r="37" spans="1:5" x14ac:dyDescent="0.2">
      <c r="A37" s="4" t="s">
        <v>61</v>
      </c>
      <c r="B37" s="6">
        <v>510</v>
      </c>
      <c r="D37" s="4" t="s">
        <v>62</v>
      </c>
      <c r="E37" s="6">
        <v>330</v>
      </c>
    </row>
    <row r="38" spans="1:5" x14ac:dyDescent="0.2">
      <c r="A38" s="4" t="s">
        <v>63</v>
      </c>
      <c r="B38" s="6">
        <v>260</v>
      </c>
      <c r="D38" s="4" t="s">
        <v>64</v>
      </c>
      <c r="E38" s="6">
        <v>269</v>
      </c>
    </row>
    <row r="39" spans="1:5" x14ac:dyDescent="0.2">
      <c r="A39" s="4" t="s">
        <v>65</v>
      </c>
      <c r="B39" s="6">
        <v>766</v>
      </c>
      <c r="D39" s="4" t="s">
        <v>66</v>
      </c>
      <c r="E39" s="6">
        <v>340</v>
      </c>
    </row>
    <row r="40" spans="1:5" x14ac:dyDescent="0.2">
      <c r="A40" s="4" t="s">
        <v>67</v>
      </c>
      <c r="B40" s="6">
        <v>217</v>
      </c>
      <c r="D40" s="4" t="s">
        <v>68</v>
      </c>
      <c r="E40" s="6">
        <v>336</v>
      </c>
    </row>
    <row r="41" spans="1:5" x14ac:dyDescent="0.2">
      <c r="A41" s="4" t="s">
        <v>69</v>
      </c>
      <c r="B41" s="6">
        <v>163</v>
      </c>
      <c r="D41" s="4" t="s">
        <v>70</v>
      </c>
      <c r="E41" s="6">
        <v>671</v>
      </c>
    </row>
    <row r="42" spans="1:5" x14ac:dyDescent="0.2">
      <c r="A42" s="4" t="s">
        <v>71</v>
      </c>
      <c r="B42" s="6">
        <v>657</v>
      </c>
      <c r="D42" s="4" t="s">
        <v>72</v>
      </c>
      <c r="E42" s="6">
        <v>479</v>
      </c>
    </row>
    <row r="43" spans="1:5" x14ac:dyDescent="0.2">
      <c r="A43" s="4" t="s">
        <v>73</v>
      </c>
      <c r="B43" s="6">
        <v>219</v>
      </c>
      <c r="D43" s="4" t="s">
        <v>74</v>
      </c>
      <c r="E43" s="6">
        <v>706</v>
      </c>
    </row>
    <row r="44" spans="1:5" x14ac:dyDescent="0.2">
      <c r="A44" s="4" t="s">
        <v>75</v>
      </c>
      <c r="B44" s="6">
        <v>860</v>
      </c>
      <c r="D44" s="4" t="s">
        <v>76</v>
      </c>
      <c r="E44" s="6">
        <v>540</v>
      </c>
    </row>
    <row r="45" spans="1:5" x14ac:dyDescent="0.2">
      <c r="A45" s="4" t="s">
        <v>77</v>
      </c>
      <c r="B45" s="6">
        <v>316</v>
      </c>
      <c r="D45" s="4" t="s">
        <v>78</v>
      </c>
      <c r="E45" s="6">
        <v>787</v>
      </c>
    </row>
    <row r="46" spans="1:5" x14ac:dyDescent="0.2">
      <c r="A46" s="4" t="s">
        <v>79</v>
      </c>
      <c r="B46" s="6">
        <v>661</v>
      </c>
      <c r="D46" s="4" t="s">
        <v>80</v>
      </c>
      <c r="E46" s="6">
        <v>550</v>
      </c>
    </row>
    <row r="47" spans="1:5" x14ac:dyDescent="0.2">
      <c r="A47" s="4" t="s">
        <v>81</v>
      </c>
      <c r="B47" s="6">
        <v>615</v>
      </c>
      <c r="D47" s="4" t="s">
        <v>82</v>
      </c>
      <c r="E47" s="6">
        <v>185</v>
      </c>
    </row>
    <row r="48" spans="1:5" x14ac:dyDescent="0.2">
      <c r="A48" s="4" t="s">
        <v>83</v>
      </c>
      <c r="B48" s="6">
        <v>167</v>
      </c>
      <c r="D48" s="4" t="s">
        <v>84</v>
      </c>
      <c r="E48" s="6">
        <v>187</v>
      </c>
    </row>
    <row r="49" spans="1:5" x14ac:dyDescent="0.2">
      <c r="A49" s="4" t="s">
        <v>85</v>
      </c>
      <c r="B49" s="6">
        <v>169</v>
      </c>
      <c r="D49" s="4" t="s">
        <v>86</v>
      </c>
      <c r="E49" s="6">
        <v>573</v>
      </c>
    </row>
    <row r="50" spans="1:5" x14ac:dyDescent="0.2">
      <c r="A50" s="4" t="s">
        <v>87</v>
      </c>
      <c r="B50" s="6">
        <v>223</v>
      </c>
      <c r="D50" s="4" t="s">
        <v>88</v>
      </c>
      <c r="E50" s="6">
        <v>575</v>
      </c>
    </row>
    <row r="51" spans="1:5" x14ac:dyDescent="0.2">
      <c r="A51" s="4" t="s">
        <v>89</v>
      </c>
      <c r="B51" s="6">
        <v>756</v>
      </c>
      <c r="D51" s="4" t="s">
        <v>90</v>
      </c>
      <c r="E51" s="6">
        <v>630</v>
      </c>
    </row>
    <row r="52" spans="1:5" x14ac:dyDescent="0.2">
      <c r="A52" s="4" t="s">
        <v>91</v>
      </c>
      <c r="B52" s="6">
        <v>183</v>
      </c>
      <c r="D52" s="4" t="s">
        <v>92</v>
      </c>
      <c r="E52" s="6">
        <v>820</v>
      </c>
    </row>
    <row r="53" spans="1:5" x14ac:dyDescent="0.2">
      <c r="A53" s="4" t="s">
        <v>93</v>
      </c>
      <c r="B53" s="6">
        <v>849</v>
      </c>
      <c r="D53" s="4" t="s">
        <v>94</v>
      </c>
      <c r="E53" s="6">
        <v>791</v>
      </c>
    </row>
    <row r="54" spans="1:5" x14ac:dyDescent="0.2">
      <c r="A54" s="4" t="s">
        <v>95</v>
      </c>
      <c r="B54" s="6">
        <v>326</v>
      </c>
      <c r="D54" s="4" t="s">
        <v>96</v>
      </c>
      <c r="E54" s="6">
        <v>390</v>
      </c>
    </row>
    <row r="55" spans="1:5" x14ac:dyDescent="0.2">
      <c r="A55" s="4" t="s">
        <v>97</v>
      </c>
      <c r="B55" s="6">
        <v>440</v>
      </c>
      <c r="D55" s="4" t="s">
        <v>98</v>
      </c>
      <c r="E55" s="6">
        <v>492</v>
      </c>
    </row>
    <row r="56" spans="1:5" x14ac:dyDescent="0.2">
      <c r="A56" s="4" t="s">
        <v>99</v>
      </c>
      <c r="B56" s="6">
        <v>621</v>
      </c>
      <c r="D56" s="4" t="s">
        <v>100</v>
      </c>
      <c r="E56" s="6">
        <v>580</v>
      </c>
    </row>
    <row r="57" spans="1:5" x14ac:dyDescent="0.2">
      <c r="A57" s="4" t="s">
        <v>101</v>
      </c>
      <c r="B57" s="6">
        <v>101</v>
      </c>
      <c r="D57" s="4" t="s">
        <v>102</v>
      </c>
      <c r="E57" s="6">
        <v>851</v>
      </c>
    </row>
    <row r="58" spans="1:5" x14ac:dyDescent="0.2">
      <c r="A58" s="4" t="s">
        <v>103</v>
      </c>
      <c r="B58" s="6">
        <v>259</v>
      </c>
      <c r="D58" s="4" t="s">
        <v>104</v>
      </c>
      <c r="E58" s="6">
        <v>751</v>
      </c>
    </row>
  </sheetData>
  <mergeCells count="7">
    <mergeCell ref="A2:F2"/>
    <mergeCell ref="A3:F3"/>
    <mergeCell ref="A8:B8"/>
    <mergeCell ref="A1:F1"/>
    <mergeCell ref="A5:F5"/>
    <mergeCell ref="A6:F6"/>
    <mergeCell ref="B4:F4"/>
  </mergeCells>
  <pageMargins left="0.70866141732283472" right="0.70866141732283472" top="0.74803149606299213" bottom="0.74803149606299213" header="0.31496062992125984" footer="0.31496062992125984"/>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31306-4DB2-4986-86F8-6604D90A62A9}">
  <sheetPr>
    <pageSetUpPr fitToPage="1"/>
  </sheetPr>
  <dimension ref="A1:H406"/>
  <sheetViews>
    <sheetView zoomScaleNormal="100" workbookViewId="0">
      <selection activeCell="B13" sqref="B13"/>
    </sheetView>
  </sheetViews>
  <sheetFormatPr defaultColWidth="8.88671875" defaultRowHeight="14.25" x14ac:dyDescent="0.2"/>
  <cols>
    <col min="1" max="3" width="31.6640625" style="11" customWidth="1"/>
    <col min="4" max="4" width="14.88671875" style="11" customWidth="1"/>
    <col min="5" max="8" width="6.6640625" style="11" customWidth="1"/>
    <col min="9" max="16384" width="8.88671875" style="11"/>
  </cols>
  <sheetData>
    <row r="1" spans="1:8" x14ac:dyDescent="0.2">
      <c r="A1" s="27" t="s">
        <v>241</v>
      </c>
    </row>
    <row r="2" spans="1:8" x14ac:dyDescent="0.2">
      <c r="A2" s="12" t="s">
        <v>211</v>
      </c>
    </row>
    <row r="3" spans="1:8" x14ac:dyDescent="0.2">
      <c r="A3" s="13" t="s">
        <v>230</v>
      </c>
      <c r="C3" s="13"/>
      <c r="E3" s="13" t="s">
        <v>238</v>
      </c>
      <c r="F3" s="13" t="s">
        <v>237</v>
      </c>
      <c r="G3" s="13" t="s">
        <v>236</v>
      </c>
      <c r="H3" s="13" t="s">
        <v>235</v>
      </c>
    </row>
    <row r="4" spans="1:8" x14ac:dyDescent="0.2">
      <c r="A4" s="13"/>
      <c r="B4" s="13" t="s">
        <v>242</v>
      </c>
      <c r="C4" s="2">
        <v>101</v>
      </c>
      <c r="D4" s="13" t="s">
        <v>101</v>
      </c>
      <c r="E4" s="14">
        <v>506.2</v>
      </c>
      <c r="F4" s="14">
        <v>465</v>
      </c>
      <c r="G4" s="14">
        <v>30.2</v>
      </c>
      <c r="H4" s="14">
        <v>504.1</v>
      </c>
    </row>
    <row r="5" spans="1:8" x14ac:dyDescent="0.2">
      <c r="C5" s="2">
        <v>147</v>
      </c>
      <c r="D5" s="13" t="s">
        <v>39</v>
      </c>
      <c r="E5" s="14">
        <v>155.4</v>
      </c>
      <c r="F5" s="14">
        <v>92.2</v>
      </c>
      <c r="G5" s="14">
        <v>110</v>
      </c>
      <c r="H5" s="14">
        <v>130</v>
      </c>
    </row>
    <row r="6" spans="1:8" x14ac:dyDescent="0.2">
      <c r="C6" s="2">
        <v>151</v>
      </c>
      <c r="D6" s="13" t="s">
        <v>13</v>
      </c>
      <c r="E6" s="14">
        <v>81.5</v>
      </c>
      <c r="F6" s="14">
        <v>76.8</v>
      </c>
      <c r="G6" s="14">
        <v>68.099999999999994</v>
      </c>
      <c r="H6" s="14">
        <v>72.599999999999994</v>
      </c>
    </row>
    <row r="7" spans="1:8" x14ac:dyDescent="0.2">
      <c r="C7" s="2">
        <v>153</v>
      </c>
      <c r="D7" s="13" t="s">
        <v>19</v>
      </c>
      <c r="E7" s="14">
        <v>100.5</v>
      </c>
      <c r="F7" s="14">
        <v>60.5</v>
      </c>
      <c r="G7" s="14">
        <v>60.1</v>
      </c>
      <c r="H7" s="14">
        <v>66.3</v>
      </c>
    </row>
    <row r="8" spans="1:8" x14ac:dyDescent="0.2">
      <c r="C8" s="2">
        <v>155</v>
      </c>
      <c r="D8" s="13" t="s">
        <v>23</v>
      </c>
      <c r="E8" s="14">
        <v>43.4</v>
      </c>
      <c r="F8" s="14">
        <v>25.9</v>
      </c>
      <c r="G8" s="14">
        <v>14.3</v>
      </c>
      <c r="H8" s="14">
        <v>23.6</v>
      </c>
    </row>
    <row r="9" spans="1:8" x14ac:dyDescent="0.2">
      <c r="C9" s="2">
        <v>157</v>
      </c>
      <c r="D9" s="13" t="s">
        <v>49</v>
      </c>
      <c r="E9" s="14">
        <v>167.5</v>
      </c>
      <c r="F9" s="14">
        <v>133.6</v>
      </c>
      <c r="G9" s="14">
        <v>114.5</v>
      </c>
      <c r="H9" s="14">
        <v>128.6</v>
      </c>
    </row>
    <row r="10" spans="1:8" x14ac:dyDescent="0.2">
      <c r="C10" s="2">
        <v>159</v>
      </c>
      <c r="D10" s="13" t="s">
        <v>51</v>
      </c>
      <c r="E10" s="14">
        <v>101.4</v>
      </c>
      <c r="F10" s="14">
        <v>70.099999999999994</v>
      </c>
      <c r="G10" s="14">
        <v>63.6</v>
      </c>
      <c r="H10" s="14">
        <v>64.599999999999994</v>
      </c>
    </row>
    <row r="11" spans="1:8" x14ac:dyDescent="0.2">
      <c r="C11" s="2">
        <v>161</v>
      </c>
      <c r="D11" s="13" t="s">
        <v>53</v>
      </c>
      <c r="E11" s="14">
        <v>39.1</v>
      </c>
      <c r="F11" s="14">
        <v>19.399999999999999</v>
      </c>
      <c r="G11" s="14">
        <v>20</v>
      </c>
      <c r="H11" s="14">
        <v>22.9</v>
      </c>
    </row>
    <row r="12" spans="1:8" x14ac:dyDescent="0.2">
      <c r="C12" s="2">
        <v>163</v>
      </c>
      <c r="D12" s="13" t="s">
        <v>69</v>
      </c>
      <c r="E12" s="14">
        <v>40.200000000000003</v>
      </c>
      <c r="F12" s="14">
        <v>49.2</v>
      </c>
      <c r="G12" s="14">
        <v>59.6</v>
      </c>
      <c r="H12" s="14">
        <v>71.2</v>
      </c>
    </row>
    <row r="13" spans="1:8" x14ac:dyDescent="0.2">
      <c r="C13" s="2">
        <v>165</v>
      </c>
      <c r="D13" s="13" t="s">
        <v>7</v>
      </c>
      <c r="E13" s="14">
        <v>46.6</v>
      </c>
      <c r="F13" s="14">
        <v>40.799999999999997</v>
      </c>
      <c r="G13" s="14">
        <v>35.299999999999997</v>
      </c>
      <c r="H13" s="14">
        <v>35.4</v>
      </c>
    </row>
    <row r="14" spans="1:8" x14ac:dyDescent="0.2">
      <c r="C14" s="2">
        <v>167</v>
      </c>
      <c r="D14" s="13" t="s">
        <v>83</v>
      </c>
      <c r="E14" s="14">
        <v>79.099999999999994</v>
      </c>
      <c r="F14" s="14">
        <v>67</v>
      </c>
      <c r="G14" s="14">
        <v>50.9</v>
      </c>
      <c r="H14" s="14">
        <v>55.8</v>
      </c>
    </row>
    <row r="15" spans="1:8" x14ac:dyDescent="0.2">
      <c r="C15" s="2">
        <v>169</v>
      </c>
      <c r="D15" s="13" t="s">
        <v>85</v>
      </c>
      <c r="E15" s="14">
        <v>144.80000000000001</v>
      </c>
      <c r="F15" s="14">
        <v>1.9</v>
      </c>
      <c r="G15" s="14">
        <v>2.4</v>
      </c>
      <c r="H15" s="14">
        <v>0</v>
      </c>
    </row>
    <row r="16" spans="1:8" x14ac:dyDescent="0.2">
      <c r="C16" s="2">
        <v>173</v>
      </c>
      <c r="D16" s="13" t="s">
        <v>16</v>
      </c>
      <c r="E16" s="14">
        <v>106.2</v>
      </c>
      <c r="F16" s="14">
        <v>82.3</v>
      </c>
      <c r="G16" s="15" t="s">
        <v>128</v>
      </c>
      <c r="H16" s="15" t="s">
        <v>128</v>
      </c>
    </row>
    <row r="17" spans="3:8" x14ac:dyDescent="0.2">
      <c r="C17" s="2">
        <v>175</v>
      </c>
      <c r="D17" s="13" t="s">
        <v>52</v>
      </c>
      <c r="E17" s="14">
        <v>58.8</v>
      </c>
      <c r="F17" s="14">
        <v>54.6</v>
      </c>
      <c r="G17" s="14">
        <v>40.4</v>
      </c>
      <c r="H17" s="14">
        <v>31.4</v>
      </c>
    </row>
    <row r="18" spans="3:8" x14ac:dyDescent="0.2">
      <c r="C18" s="2">
        <v>183</v>
      </c>
      <c r="D18" s="13" t="s">
        <v>91</v>
      </c>
      <c r="E18" s="14">
        <v>36.6</v>
      </c>
      <c r="F18" s="14">
        <v>26</v>
      </c>
      <c r="G18" s="14">
        <v>27.4</v>
      </c>
      <c r="H18" s="14">
        <v>35.700000000000003</v>
      </c>
    </row>
    <row r="19" spans="3:8" x14ac:dyDescent="0.2">
      <c r="C19" s="2">
        <v>185</v>
      </c>
      <c r="D19" s="13" t="s">
        <v>82</v>
      </c>
      <c r="E19" s="14">
        <v>86</v>
      </c>
      <c r="F19" s="14">
        <v>58.5</v>
      </c>
      <c r="G19" s="14">
        <v>57.4</v>
      </c>
      <c r="H19" s="14">
        <v>54.9</v>
      </c>
    </row>
    <row r="20" spans="3:8" x14ac:dyDescent="0.2">
      <c r="C20" s="2">
        <v>187</v>
      </c>
      <c r="D20" s="13" t="s">
        <v>84</v>
      </c>
      <c r="E20" s="14">
        <v>11.3</v>
      </c>
      <c r="F20" s="14">
        <v>20</v>
      </c>
      <c r="G20" s="14">
        <v>28.2</v>
      </c>
      <c r="H20" s="14">
        <v>23.1</v>
      </c>
    </row>
    <row r="21" spans="3:8" x14ac:dyDescent="0.2">
      <c r="C21" s="2">
        <v>190</v>
      </c>
      <c r="D21" s="13" t="s">
        <v>45</v>
      </c>
      <c r="E21" s="14">
        <v>73.7</v>
      </c>
      <c r="F21" s="14">
        <v>90.7</v>
      </c>
      <c r="G21" s="14">
        <v>70.599999999999994</v>
      </c>
      <c r="H21" s="14">
        <v>50.9</v>
      </c>
    </row>
    <row r="22" spans="3:8" x14ac:dyDescent="0.2">
      <c r="C22" s="2">
        <v>201</v>
      </c>
      <c r="D22" s="13" t="s">
        <v>9</v>
      </c>
      <c r="E22" s="14">
        <v>47</v>
      </c>
      <c r="F22" s="14">
        <v>51</v>
      </c>
      <c r="G22" s="14">
        <v>57.6</v>
      </c>
      <c r="H22" s="14">
        <v>56.4</v>
      </c>
    </row>
    <row r="23" spans="3:8" x14ac:dyDescent="0.2">
      <c r="C23" s="2">
        <v>210</v>
      </c>
      <c r="D23" s="13" t="s">
        <v>35</v>
      </c>
      <c r="E23" s="15" t="s">
        <v>128</v>
      </c>
      <c r="F23" s="14">
        <v>15.7</v>
      </c>
      <c r="G23" s="14">
        <v>20.6</v>
      </c>
      <c r="H23" s="14">
        <v>25.3</v>
      </c>
    </row>
    <row r="24" spans="3:8" x14ac:dyDescent="0.2">
      <c r="C24" s="2">
        <v>217</v>
      </c>
      <c r="D24" s="13" t="s">
        <v>67</v>
      </c>
      <c r="E24" s="14">
        <v>180.5</v>
      </c>
      <c r="F24" s="14">
        <v>105.8</v>
      </c>
      <c r="G24" s="14">
        <v>111</v>
      </c>
      <c r="H24" s="14">
        <v>118.3</v>
      </c>
    </row>
    <row r="25" spans="3:8" x14ac:dyDescent="0.2">
      <c r="C25" s="2">
        <v>219</v>
      </c>
      <c r="D25" s="13" t="s">
        <v>73</v>
      </c>
      <c r="E25" s="15" t="s">
        <v>128</v>
      </c>
      <c r="F25" s="14">
        <v>43.6</v>
      </c>
      <c r="G25" s="14">
        <v>45.6</v>
      </c>
      <c r="H25" s="14">
        <v>44.9</v>
      </c>
    </row>
    <row r="26" spans="3:8" x14ac:dyDescent="0.2">
      <c r="C26" s="2">
        <v>223</v>
      </c>
      <c r="D26" s="13" t="s">
        <v>87</v>
      </c>
      <c r="E26" s="14">
        <v>29.9</v>
      </c>
      <c r="F26" s="14">
        <v>62</v>
      </c>
      <c r="G26" s="14">
        <v>54.7</v>
      </c>
      <c r="H26" s="14">
        <v>56.9</v>
      </c>
    </row>
    <row r="27" spans="3:8" x14ac:dyDescent="0.2">
      <c r="C27" s="2">
        <v>230</v>
      </c>
      <c r="D27" s="13" t="s">
        <v>50</v>
      </c>
      <c r="E27" s="14">
        <v>108.4</v>
      </c>
      <c r="F27" s="14">
        <v>100.4</v>
      </c>
      <c r="G27" s="14">
        <v>69.8</v>
      </c>
      <c r="H27" s="14">
        <v>36.299999999999997</v>
      </c>
    </row>
    <row r="28" spans="3:8" x14ac:dyDescent="0.2">
      <c r="C28" s="2">
        <v>240</v>
      </c>
      <c r="D28" s="13" t="s">
        <v>25</v>
      </c>
      <c r="E28" s="14">
        <v>72.099999999999994</v>
      </c>
      <c r="F28" s="14">
        <v>62.2</v>
      </c>
      <c r="G28" s="14">
        <v>49</v>
      </c>
      <c r="H28" s="14">
        <v>48.8</v>
      </c>
    </row>
    <row r="29" spans="3:8" x14ac:dyDescent="0.2">
      <c r="C29" s="2">
        <v>250</v>
      </c>
      <c r="D29" s="13" t="s">
        <v>43</v>
      </c>
      <c r="E29" s="14">
        <v>138.5</v>
      </c>
      <c r="F29" s="14">
        <v>106.4</v>
      </c>
      <c r="G29" s="14">
        <v>121.8</v>
      </c>
      <c r="H29" s="14">
        <v>126.9</v>
      </c>
    </row>
    <row r="30" spans="3:8" x14ac:dyDescent="0.2">
      <c r="C30" s="2">
        <v>253</v>
      </c>
      <c r="D30" s="13" t="s">
        <v>55</v>
      </c>
      <c r="E30" s="14">
        <v>75</v>
      </c>
      <c r="F30" s="14">
        <v>113.3</v>
      </c>
      <c r="G30" s="14">
        <v>96.9</v>
      </c>
      <c r="H30" s="14">
        <v>97.3</v>
      </c>
    </row>
    <row r="31" spans="3:8" x14ac:dyDescent="0.2">
      <c r="C31" s="2">
        <v>259</v>
      </c>
      <c r="D31" s="13" t="s">
        <v>103</v>
      </c>
      <c r="E31" s="14">
        <v>130</v>
      </c>
      <c r="F31" s="14">
        <v>151.5</v>
      </c>
      <c r="G31" s="14">
        <v>99</v>
      </c>
      <c r="H31" s="14">
        <v>95.3</v>
      </c>
    </row>
    <row r="32" spans="3:8" x14ac:dyDescent="0.2">
      <c r="C32" s="2">
        <v>260</v>
      </c>
      <c r="D32" s="13" t="s">
        <v>63</v>
      </c>
      <c r="E32" s="15" t="s">
        <v>128</v>
      </c>
      <c r="F32" s="14">
        <v>74.8</v>
      </c>
      <c r="G32" s="14">
        <v>79.8</v>
      </c>
      <c r="H32" s="14">
        <v>83.4</v>
      </c>
    </row>
    <row r="33" spans="3:8" x14ac:dyDescent="0.2">
      <c r="C33" s="2">
        <v>265</v>
      </c>
      <c r="D33" s="13" t="s">
        <v>48</v>
      </c>
      <c r="E33" s="14">
        <v>210.4</v>
      </c>
      <c r="F33" s="14">
        <v>179.6</v>
      </c>
      <c r="G33" s="14">
        <v>144.5</v>
      </c>
      <c r="H33" s="14">
        <v>149.4</v>
      </c>
    </row>
    <row r="34" spans="3:8" x14ac:dyDescent="0.2">
      <c r="C34" s="2">
        <v>269</v>
      </c>
      <c r="D34" s="13" t="s">
        <v>64</v>
      </c>
      <c r="E34" s="14">
        <v>80.099999999999994</v>
      </c>
      <c r="F34" s="14">
        <v>53.6</v>
      </c>
      <c r="G34" s="14">
        <v>84.1</v>
      </c>
      <c r="H34" s="14">
        <v>75.3</v>
      </c>
    </row>
    <row r="35" spans="3:8" x14ac:dyDescent="0.2">
      <c r="C35" s="2">
        <v>270</v>
      </c>
      <c r="D35" s="13" t="s">
        <v>57</v>
      </c>
      <c r="E35" s="15" t="s">
        <v>128</v>
      </c>
      <c r="F35" s="15" t="s">
        <v>128</v>
      </c>
      <c r="G35" s="14">
        <v>170.6</v>
      </c>
      <c r="H35" s="14">
        <v>156.19999999999999</v>
      </c>
    </row>
    <row r="36" spans="3:8" x14ac:dyDescent="0.2">
      <c r="C36" s="2">
        <v>306</v>
      </c>
      <c r="D36" s="13" t="s">
        <v>38</v>
      </c>
      <c r="E36" s="14">
        <v>135.80000000000001</v>
      </c>
      <c r="F36" s="14">
        <v>113</v>
      </c>
      <c r="G36" s="14">
        <v>116.2</v>
      </c>
      <c r="H36" s="14">
        <v>117.3</v>
      </c>
    </row>
    <row r="37" spans="3:8" x14ac:dyDescent="0.2">
      <c r="C37" s="2">
        <v>316</v>
      </c>
      <c r="D37" s="13" t="s">
        <v>77</v>
      </c>
      <c r="E37" s="14">
        <v>464.5</v>
      </c>
      <c r="F37" s="14">
        <v>175.2</v>
      </c>
      <c r="G37" s="14">
        <v>137.1</v>
      </c>
      <c r="H37" s="14">
        <v>137.6</v>
      </c>
    </row>
    <row r="38" spans="3:8" x14ac:dyDescent="0.2">
      <c r="C38" s="2">
        <v>320</v>
      </c>
      <c r="D38" s="13" t="s">
        <v>33</v>
      </c>
      <c r="E38" s="14">
        <v>80.400000000000006</v>
      </c>
      <c r="F38" s="14">
        <v>68.900000000000006</v>
      </c>
      <c r="G38" s="14">
        <v>72.900000000000006</v>
      </c>
      <c r="H38" s="14">
        <v>61.6</v>
      </c>
    </row>
    <row r="39" spans="3:8" x14ac:dyDescent="0.2">
      <c r="C39" s="2">
        <v>326</v>
      </c>
      <c r="D39" s="13" t="s">
        <v>95</v>
      </c>
      <c r="E39" s="14">
        <v>140.9</v>
      </c>
      <c r="F39" s="14">
        <v>261.5</v>
      </c>
      <c r="G39" s="14">
        <v>117.5</v>
      </c>
      <c r="H39" s="14">
        <v>131</v>
      </c>
    </row>
    <row r="40" spans="3:8" x14ac:dyDescent="0.2">
      <c r="C40" s="2">
        <v>329</v>
      </c>
      <c r="D40" s="13" t="s">
        <v>46</v>
      </c>
      <c r="E40" s="14">
        <v>71.3</v>
      </c>
      <c r="F40" s="14">
        <v>43.3</v>
      </c>
      <c r="G40" s="14">
        <v>43.1</v>
      </c>
      <c r="H40" s="14">
        <v>43.2</v>
      </c>
    </row>
    <row r="41" spans="3:8" x14ac:dyDescent="0.2">
      <c r="C41" s="2">
        <v>330</v>
      </c>
      <c r="D41" s="13" t="s">
        <v>62</v>
      </c>
      <c r="E41" s="14">
        <v>241.2</v>
      </c>
      <c r="F41" s="14">
        <v>256.60000000000002</v>
      </c>
      <c r="G41" s="14">
        <v>203.7</v>
      </c>
      <c r="H41" s="14">
        <v>216.6</v>
      </c>
    </row>
    <row r="42" spans="3:8" x14ac:dyDescent="0.2">
      <c r="C42" s="2">
        <v>336</v>
      </c>
      <c r="D42" s="13" t="s">
        <v>68</v>
      </c>
      <c r="E42" s="15" t="s">
        <v>128</v>
      </c>
      <c r="F42" s="14">
        <v>99.7</v>
      </c>
      <c r="G42" s="14">
        <v>65.5</v>
      </c>
      <c r="H42" s="14">
        <v>60.7</v>
      </c>
    </row>
    <row r="43" spans="3:8" x14ac:dyDescent="0.2">
      <c r="C43" s="2">
        <v>340</v>
      </c>
      <c r="D43" s="13" t="s">
        <v>66</v>
      </c>
      <c r="E43" s="14">
        <v>69.099999999999994</v>
      </c>
      <c r="F43" s="14">
        <v>110.9</v>
      </c>
      <c r="G43" s="14">
        <v>110.4</v>
      </c>
      <c r="H43" s="14">
        <v>123.7</v>
      </c>
    </row>
    <row r="44" spans="3:8" x14ac:dyDescent="0.2">
      <c r="C44" s="2">
        <v>350</v>
      </c>
      <c r="D44" s="13" t="s">
        <v>10</v>
      </c>
      <c r="E44" s="14">
        <v>70</v>
      </c>
      <c r="F44" s="14">
        <v>45.5</v>
      </c>
      <c r="G44" s="14">
        <v>40.299999999999997</v>
      </c>
      <c r="H44" s="14">
        <v>35.5</v>
      </c>
    </row>
    <row r="45" spans="3:8" x14ac:dyDescent="0.2">
      <c r="C45" s="2">
        <v>360</v>
      </c>
      <c r="D45" s="13" t="s">
        <v>14</v>
      </c>
      <c r="E45" s="14">
        <v>177.6</v>
      </c>
      <c r="F45" s="14">
        <v>165.2</v>
      </c>
      <c r="G45" s="14">
        <v>156.4</v>
      </c>
      <c r="H45" s="14">
        <v>138.19999999999999</v>
      </c>
    </row>
    <row r="46" spans="3:8" x14ac:dyDescent="0.2">
      <c r="C46" s="2">
        <v>370</v>
      </c>
      <c r="D46" s="13" t="s">
        <v>32</v>
      </c>
      <c r="E46" s="15" t="s">
        <v>128</v>
      </c>
      <c r="F46" s="14">
        <v>216.4</v>
      </c>
      <c r="G46" s="14">
        <v>238.7</v>
      </c>
      <c r="H46" s="14">
        <v>284.7</v>
      </c>
    </row>
    <row r="47" spans="3:8" x14ac:dyDescent="0.2">
      <c r="C47" s="2">
        <v>376</v>
      </c>
      <c r="D47" s="13" t="s">
        <v>59</v>
      </c>
      <c r="E47" s="14">
        <v>157.19999999999999</v>
      </c>
      <c r="F47" s="14">
        <v>32.1</v>
      </c>
      <c r="G47" s="14">
        <v>44.2</v>
      </c>
      <c r="H47" s="14">
        <v>75</v>
      </c>
    </row>
    <row r="48" spans="3:8" x14ac:dyDescent="0.2">
      <c r="C48" s="2">
        <v>390</v>
      </c>
      <c r="D48" s="13" t="s">
        <v>96</v>
      </c>
      <c r="E48" s="14">
        <v>111.6</v>
      </c>
      <c r="F48" s="14">
        <v>140.69999999999999</v>
      </c>
      <c r="G48" s="14">
        <v>105.9</v>
      </c>
      <c r="H48" s="14">
        <v>111.8</v>
      </c>
    </row>
    <row r="49" spans="3:8" x14ac:dyDescent="0.2">
      <c r="C49" s="2">
        <v>400</v>
      </c>
      <c r="D49" s="13" t="s">
        <v>17</v>
      </c>
      <c r="E49" s="14">
        <v>199.6</v>
      </c>
      <c r="F49" s="14">
        <v>117.9</v>
      </c>
      <c r="G49" s="14">
        <v>113.7</v>
      </c>
      <c r="H49" s="14">
        <v>83.2</v>
      </c>
    </row>
    <row r="50" spans="3:8" x14ac:dyDescent="0.2">
      <c r="C50" s="2">
        <v>410</v>
      </c>
      <c r="D50" s="13" t="s">
        <v>22</v>
      </c>
      <c r="E50" s="14">
        <v>114.3</v>
      </c>
      <c r="F50" s="14">
        <v>88.1</v>
      </c>
      <c r="G50" s="14">
        <v>88.1</v>
      </c>
      <c r="H50" s="14">
        <v>102.5</v>
      </c>
    </row>
    <row r="51" spans="3:8" x14ac:dyDescent="0.2">
      <c r="C51" s="2">
        <v>420</v>
      </c>
      <c r="D51" s="13" t="s">
        <v>11</v>
      </c>
      <c r="E51" s="14">
        <v>137.9</v>
      </c>
      <c r="F51" s="14">
        <v>90.1</v>
      </c>
      <c r="G51" s="14">
        <v>72.2</v>
      </c>
      <c r="H51" s="14">
        <v>82.3</v>
      </c>
    </row>
    <row r="52" spans="3:8" x14ac:dyDescent="0.2">
      <c r="C52" s="2">
        <v>430</v>
      </c>
      <c r="D52" s="13" t="s">
        <v>47</v>
      </c>
      <c r="E52" s="14">
        <v>161.1</v>
      </c>
      <c r="F52" s="14">
        <v>116.9</v>
      </c>
      <c r="G52" s="14">
        <v>116.6</v>
      </c>
      <c r="H52" s="14">
        <v>125</v>
      </c>
    </row>
    <row r="53" spans="3:8" x14ac:dyDescent="0.2">
      <c r="C53" s="2">
        <v>440</v>
      </c>
      <c r="D53" s="13" t="s">
        <v>97</v>
      </c>
      <c r="E53" s="14">
        <v>97.7</v>
      </c>
      <c r="F53" s="14">
        <v>49.3</v>
      </c>
      <c r="G53" s="14">
        <v>56.1</v>
      </c>
      <c r="H53" s="14">
        <v>45</v>
      </c>
    </row>
    <row r="54" spans="3:8" x14ac:dyDescent="0.2">
      <c r="C54" s="2">
        <v>450</v>
      </c>
      <c r="D54" s="13" t="s">
        <v>30</v>
      </c>
      <c r="E54" s="14">
        <v>102.9</v>
      </c>
      <c r="F54" s="14">
        <v>130.4</v>
      </c>
      <c r="G54" s="14">
        <v>113.5</v>
      </c>
      <c r="H54" s="14">
        <v>109</v>
      </c>
    </row>
    <row r="55" spans="3:8" x14ac:dyDescent="0.2">
      <c r="C55" s="2">
        <v>461</v>
      </c>
      <c r="D55" s="13" t="s">
        <v>36</v>
      </c>
      <c r="E55" s="14">
        <v>473.9</v>
      </c>
      <c r="F55" s="14">
        <v>406.9</v>
      </c>
      <c r="G55" s="14">
        <v>239.2</v>
      </c>
      <c r="H55" s="14">
        <v>208.2</v>
      </c>
    </row>
    <row r="56" spans="3:8" x14ac:dyDescent="0.2">
      <c r="C56" s="2">
        <v>479</v>
      </c>
      <c r="D56" s="13" t="s">
        <v>72</v>
      </c>
      <c r="E56" s="14">
        <v>247.3</v>
      </c>
      <c r="F56" s="14">
        <v>119</v>
      </c>
      <c r="G56" s="14">
        <v>125.8</v>
      </c>
      <c r="H56" s="14">
        <v>124.5</v>
      </c>
    </row>
    <row r="57" spans="3:8" x14ac:dyDescent="0.2">
      <c r="C57" s="2">
        <v>480</v>
      </c>
      <c r="D57" s="13" t="s">
        <v>226</v>
      </c>
      <c r="E57" s="14">
        <v>91.9</v>
      </c>
      <c r="F57" s="14">
        <v>87.5</v>
      </c>
      <c r="G57" s="14">
        <v>80.7</v>
      </c>
      <c r="H57" s="14">
        <v>62.3</v>
      </c>
    </row>
    <row r="58" spans="3:8" x14ac:dyDescent="0.2">
      <c r="C58" s="2">
        <v>482</v>
      </c>
      <c r="D58" s="13" t="s">
        <v>8</v>
      </c>
      <c r="E58" s="14">
        <v>47.9</v>
      </c>
      <c r="F58" s="14">
        <v>46.3</v>
      </c>
      <c r="G58" s="14">
        <v>34.299999999999997</v>
      </c>
      <c r="H58" s="14">
        <v>29.2</v>
      </c>
    </row>
    <row r="59" spans="3:8" x14ac:dyDescent="0.2">
      <c r="C59" s="2">
        <v>492</v>
      </c>
      <c r="D59" s="13" t="s">
        <v>98</v>
      </c>
      <c r="E59" s="14">
        <v>15.8</v>
      </c>
      <c r="F59" s="14">
        <v>15.1</v>
      </c>
      <c r="G59" s="14">
        <v>63.7</v>
      </c>
      <c r="H59" s="14">
        <v>64.5</v>
      </c>
    </row>
    <row r="60" spans="3:8" x14ac:dyDescent="0.2">
      <c r="C60" s="2">
        <v>510</v>
      </c>
      <c r="D60" s="13" t="s">
        <v>61</v>
      </c>
      <c r="E60" s="14">
        <v>240.8</v>
      </c>
      <c r="F60" s="14">
        <v>231.2</v>
      </c>
      <c r="G60" s="14">
        <v>73.099999999999994</v>
      </c>
      <c r="H60" s="14">
        <v>8</v>
      </c>
    </row>
    <row r="61" spans="3:8" x14ac:dyDescent="0.2">
      <c r="C61" s="2">
        <v>530</v>
      </c>
      <c r="D61" s="13" t="s">
        <v>15</v>
      </c>
      <c r="E61" s="14">
        <v>80.2</v>
      </c>
      <c r="F61" s="14">
        <v>90.2</v>
      </c>
      <c r="G61" s="14">
        <v>76.400000000000006</v>
      </c>
      <c r="H61" s="14">
        <v>67.7</v>
      </c>
    </row>
    <row r="62" spans="3:8" x14ac:dyDescent="0.2">
      <c r="C62" s="2">
        <v>540</v>
      </c>
      <c r="D62" s="13" t="s">
        <v>76</v>
      </c>
      <c r="E62" s="14">
        <v>200.4</v>
      </c>
      <c r="F62" s="14">
        <v>317.60000000000002</v>
      </c>
      <c r="G62" s="14">
        <v>315.2</v>
      </c>
      <c r="H62" s="14">
        <v>275.7</v>
      </c>
    </row>
    <row r="63" spans="3:8" x14ac:dyDescent="0.2">
      <c r="C63" s="2">
        <v>550</v>
      </c>
      <c r="D63" s="13" t="s">
        <v>80</v>
      </c>
      <c r="E63" s="14">
        <v>191.5</v>
      </c>
      <c r="F63" s="14">
        <v>76.2</v>
      </c>
      <c r="G63" s="14">
        <v>68.7</v>
      </c>
      <c r="H63" s="14">
        <v>82.2</v>
      </c>
    </row>
    <row r="64" spans="3:8" x14ac:dyDescent="0.2">
      <c r="C64" s="2">
        <v>561</v>
      </c>
      <c r="D64" s="13" t="s">
        <v>27</v>
      </c>
      <c r="E64" s="14">
        <v>330.2</v>
      </c>
      <c r="F64" s="14">
        <v>249.4</v>
      </c>
      <c r="G64" s="14">
        <v>240.3</v>
      </c>
      <c r="H64" s="14">
        <v>225.5</v>
      </c>
    </row>
    <row r="65" spans="3:8" x14ac:dyDescent="0.2">
      <c r="C65" s="2">
        <v>563</v>
      </c>
      <c r="D65" s="13" t="s">
        <v>29</v>
      </c>
      <c r="E65" s="14">
        <v>16.8</v>
      </c>
      <c r="F65" s="15" t="s">
        <v>128</v>
      </c>
      <c r="G65" s="14">
        <v>11</v>
      </c>
      <c r="H65" s="14">
        <v>11.3</v>
      </c>
    </row>
    <row r="66" spans="3:8" x14ac:dyDescent="0.2">
      <c r="C66" s="2">
        <v>573</v>
      </c>
      <c r="D66" s="13" t="s">
        <v>86</v>
      </c>
      <c r="E66" s="14">
        <v>172.6</v>
      </c>
      <c r="F66" s="14">
        <v>153.19999999999999</v>
      </c>
      <c r="G66" s="14">
        <v>144.6</v>
      </c>
      <c r="H66" s="14">
        <v>118.3</v>
      </c>
    </row>
    <row r="67" spans="3:8" x14ac:dyDescent="0.2">
      <c r="C67" s="2">
        <v>575</v>
      </c>
      <c r="D67" s="13" t="s">
        <v>88</v>
      </c>
      <c r="E67" s="14">
        <v>137.1</v>
      </c>
      <c r="F67" s="14">
        <v>113</v>
      </c>
      <c r="G67" s="14">
        <v>111.7</v>
      </c>
      <c r="H67" s="14">
        <v>88.1</v>
      </c>
    </row>
    <row r="68" spans="3:8" x14ac:dyDescent="0.2">
      <c r="C68" s="2">
        <v>580</v>
      </c>
      <c r="D68" s="13" t="s">
        <v>100</v>
      </c>
      <c r="E68" s="14">
        <v>215.3</v>
      </c>
      <c r="F68" s="14">
        <v>142</v>
      </c>
      <c r="G68" s="14">
        <v>112.5</v>
      </c>
      <c r="H68" s="14">
        <v>118.2</v>
      </c>
    </row>
    <row r="69" spans="3:8" x14ac:dyDescent="0.2">
      <c r="C69" s="2">
        <v>607</v>
      </c>
      <c r="D69" s="13" t="s">
        <v>37</v>
      </c>
      <c r="E69" s="14">
        <v>135.4</v>
      </c>
      <c r="F69" s="14">
        <v>195.9</v>
      </c>
      <c r="G69" s="14">
        <v>152.5</v>
      </c>
      <c r="H69" s="14">
        <v>143.9</v>
      </c>
    </row>
    <row r="70" spans="3:8" x14ac:dyDescent="0.2">
      <c r="C70" s="2">
        <v>615</v>
      </c>
      <c r="D70" s="13" t="s">
        <v>81</v>
      </c>
      <c r="E70" s="14">
        <v>140.69999999999999</v>
      </c>
      <c r="F70" s="14">
        <v>240.3</v>
      </c>
      <c r="G70" s="14">
        <v>180.2</v>
      </c>
      <c r="H70" s="14">
        <v>173.6</v>
      </c>
    </row>
    <row r="71" spans="3:8" x14ac:dyDescent="0.2">
      <c r="C71" s="2">
        <v>621</v>
      </c>
      <c r="D71" s="13" t="s">
        <v>99</v>
      </c>
      <c r="E71" s="14">
        <v>266.89999999999998</v>
      </c>
      <c r="F71" s="14">
        <v>169.7</v>
      </c>
      <c r="G71" s="14">
        <v>190.8</v>
      </c>
      <c r="H71" s="14">
        <v>210.2</v>
      </c>
    </row>
    <row r="72" spans="3:8" x14ac:dyDescent="0.2">
      <c r="C72" s="2">
        <v>630</v>
      </c>
      <c r="D72" s="13" t="s">
        <v>90</v>
      </c>
      <c r="E72" s="14">
        <v>306.89999999999998</v>
      </c>
      <c r="F72" s="15" t="s">
        <v>128</v>
      </c>
      <c r="G72" s="14">
        <v>350.7</v>
      </c>
      <c r="H72" s="14">
        <v>419.3</v>
      </c>
    </row>
    <row r="73" spans="3:8" x14ac:dyDescent="0.2">
      <c r="C73" s="2">
        <v>657</v>
      </c>
      <c r="D73" s="13" t="s">
        <v>71</v>
      </c>
      <c r="E73" s="14">
        <v>225.4</v>
      </c>
      <c r="F73" s="14">
        <v>68.2</v>
      </c>
      <c r="G73" s="14">
        <v>74.099999999999994</v>
      </c>
      <c r="H73" s="14">
        <v>104.4</v>
      </c>
    </row>
    <row r="74" spans="3:8" x14ac:dyDescent="0.2">
      <c r="C74" s="2">
        <v>661</v>
      </c>
      <c r="D74" s="13" t="s">
        <v>79</v>
      </c>
      <c r="E74" s="14">
        <v>207</v>
      </c>
      <c r="F74" s="14">
        <v>176.2</v>
      </c>
      <c r="G74" s="14">
        <v>164.6</v>
      </c>
      <c r="H74" s="14">
        <v>163.80000000000001</v>
      </c>
    </row>
    <row r="75" spans="3:8" x14ac:dyDescent="0.2">
      <c r="C75" s="2">
        <v>665</v>
      </c>
      <c r="D75" s="13" t="s">
        <v>12</v>
      </c>
      <c r="E75" s="14">
        <v>83.7</v>
      </c>
      <c r="F75" s="14">
        <v>54.1</v>
      </c>
      <c r="G75" s="14">
        <v>35.799999999999997</v>
      </c>
      <c r="H75" s="14">
        <v>41.6</v>
      </c>
    </row>
    <row r="76" spans="3:8" x14ac:dyDescent="0.2">
      <c r="C76" s="2">
        <v>671</v>
      </c>
      <c r="D76" s="13" t="s">
        <v>70</v>
      </c>
      <c r="E76" s="15" t="s">
        <v>128</v>
      </c>
      <c r="F76" s="14">
        <v>49.5</v>
      </c>
      <c r="G76" s="14">
        <v>58.7</v>
      </c>
      <c r="H76" s="14">
        <v>56.4</v>
      </c>
    </row>
    <row r="77" spans="3:8" x14ac:dyDescent="0.2">
      <c r="C77" s="2">
        <v>706</v>
      </c>
      <c r="D77" s="13" t="s">
        <v>74</v>
      </c>
      <c r="E77" s="14">
        <v>144.19999999999999</v>
      </c>
      <c r="F77" s="14">
        <v>156.1</v>
      </c>
      <c r="G77" s="14">
        <v>146.9</v>
      </c>
      <c r="H77" s="14">
        <v>140.80000000000001</v>
      </c>
    </row>
    <row r="78" spans="3:8" x14ac:dyDescent="0.2">
      <c r="C78" s="2">
        <v>707</v>
      </c>
      <c r="D78" s="13" t="s">
        <v>26</v>
      </c>
      <c r="E78" s="15" t="s">
        <v>128</v>
      </c>
      <c r="F78" s="14">
        <v>91.6</v>
      </c>
      <c r="G78" s="14">
        <v>77.5</v>
      </c>
      <c r="H78" s="14">
        <v>88.4</v>
      </c>
    </row>
    <row r="79" spans="3:8" x14ac:dyDescent="0.2">
      <c r="C79" s="2">
        <v>710</v>
      </c>
      <c r="D79" s="13" t="s">
        <v>31</v>
      </c>
      <c r="E79" s="14">
        <v>149.5</v>
      </c>
      <c r="F79" s="14">
        <v>118.1</v>
      </c>
      <c r="G79" s="14">
        <v>85.6</v>
      </c>
      <c r="H79" s="14">
        <v>80.7</v>
      </c>
    </row>
    <row r="80" spans="3:8" x14ac:dyDescent="0.2">
      <c r="C80" s="2">
        <v>727</v>
      </c>
      <c r="D80" s="13" t="s">
        <v>34</v>
      </c>
      <c r="E80" s="14">
        <v>53.1</v>
      </c>
      <c r="F80" s="14">
        <v>40.299999999999997</v>
      </c>
      <c r="G80" s="14">
        <v>48.1</v>
      </c>
      <c r="H80" s="14">
        <v>51.6</v>
      </c>
    </row>
    <row r="81" spans="3:8" x14ac:dyDescent="0.2">
      <c r="C81" s="2">
        <v>730</v>
      </c>
      <c r="D81" s="13" t="s">
        <v>40</v>
      </c>
      <c r="E81" s="14">
        <v>205</v>
      </c>
      <c r="F81" s="14">
        <v>202.9</v>
      </c>
      <c r="G81" s="14">
        <v>212.1</v>
      </c>
      <c r="H81" s="14">
        <v>184.2</v>
      </c>
    </row>
    <row r="82" spans="3:8" x14ac:dyDescent="0.2">
      <c r="C82" s="2">
        <v>740</v>
      </c>
      <c r="D82" s="13" t="s">
        <v>56</v>
      </c>
      <c r="E82" s="14">
        <v>262.89999999999998</v>
      </c>
      <c r="F82" s="14">
        <v>201.8</v>
      </c>
      <c r="G82" s="14">
        <v>179</v>
      </c>
      <c r="H82" s="14">
        <v>175.3</v>
      </c>
    </row>
    <row r="83" spans="3:8" x14ac:dyDescent="0.2">
      <c r="C83" s="2">
        <v>741</v>
      </c>
      <c r="D83" s="13" t="s">
        <v>54</v>
      </c>
      <c r="E83" s="14">
        <v>20.9</v>
      </c>
      <c r="F83" s="14">
        <v>7.8</v>
      </c>
      <c r="G83" s="14">
        <v>9.8000000000000007</v>
      </c>
      <c r="H83" s="14">
        <v>13.7</v>
      </c>
    </row>
    <row r="84" spans="3:8" x14ac:dyDescent="0.2">
      <c r="C84" s="2">
        <v>746</v>
      </c>
      <c r="D84" s="13" t="s">
        <v>58</v>
      </c>
      <c r="E84" s="14">
        <v>125.4</v>
      </c>
      <c r="F84" s="14">
        <v>173</v>
      </c>
      <c r="G84" s="14">
        <v>84.7</v>
      </c>
      <c r="H84" s="14">
        <v>77.7</v>
      </c>
    </row>
    <row r="85" spans="3:8" x14ac:dyDescent="0.2">
      <c r="C85" s="2">
        <v>751</v>
      </c>
      <c r="D85" s="13" t="s">
        <v>104</v>
      </c>
      <c r="E85" s="14">
        <v>735.3</v>
      </c>
      <c r="F85" s="14">
        <v>457.8</v>
      </c>
      <c r="G85" s="14">
        <v>318.3</v>
      </c>
      <c r="H85" s="14">
        <v>314.39999999999998</v>
      </c>
    </row>
    <row r="86" spans="3:8" x14ac:dyDescent="0.2">
      <c r="C86" s="2">
        <v>756</v>
      </c>
      <c r="D86" s="13" t="s">
        <v>89</v>
      </c>
      <c r="E86" s="14">
        <v>115.4</v>
      </c>
      <c r="F86" s="14">
        <v>137.9</v>
      </c>
      <c r="G86" s="14">
        <v>99.9</v>
      </c>
      <c r="H86" s="14">
        <v>91.8</v>
      </c>
    </row>
    <row r="87" spans="3:8" x14ac:dyDescent="0.2">
      <c r="C87" s="2">
        <v>760</v>
      </c>
      <c r="D87" s="13" t="s">
        <v>44</v>
      </c>
      <c r="E87" s="14">
        <v>285.8</v>
      </c>
      <c r="F87" s="14">
        <v>201.9</v>
      </c>
      <c r="G87" s="14">
        <v>170.3</v>
      </c>
      <c r="H87" s="14">
        <v>177.4</v>
      </c>
    </row>
    <row r="88" spans="3:8" x14ac:dyDescent="0.2">
      <c r="C88" s="2">
        <v>766</v>
      </c>
      <c r="D88" s="13" t="s">
        <v>65</v>
      </c>
      <c r="E88" s="14">
        <v>110.6</v>
      </c>
      <c r="F88" s="14">
        <v>111.9</v>
      </c>
      <c r="G88" s="14">
        <v>103.6</v>
      </c>
      <c r="H88" s="14">
        <v>106.5</v>
      </c>
    </row>
    <row r="89" spans="3:8" x14ac:dyDescent="0.2">
      <c r="C89" s="2">
        <v>773</v>
      </c>
      <c r="D89" s="13" t="s">
        <v>24</v>
      </c>
      <c r="E89" s="14">
        <v>76.900000000000006</v>
      </c>
      <c r="F89" s="14">
        <v>39.700000000000003</v>
      </c>
      <c r="G89" s="14">
        <v>50.6</v>
      </c>
      <c r="H89" s="14">
        <v>50.4</v>
      </c>
    </row>
    <row r="90" spans="3:8" x14ac:dyDescent="0.2">
      <c r="C90" s="2">
        <v>779</v>
      </c>
      <c r="D90" s="13" t="s">
        <v>60</v>
      </c>
      <c r="E90" s="14">
        <v>133.6</v>
      </c>
      <c r="F90" s="14">
        <v>149.9</v>
      </c>
      <c r="G90" s="14">
        <v>153.69999999999999</v>
      </c>
      <c r="H90" s="14">
        <v>158.4</v>
      </c>
    </row>
    <row r="91" spans="3:8" x14ac:dyDescent="0.2">
      <c r="C91" s="2">
        <v>787</v>
      </c>
      <c r="D91" s="13" t="s">
        <v>78</v>
      </c>
      <c r="E91" s="14">
        <v>154.30000000000001</v>
      </c>
      <c r="F91" s="14">
        <v>50.6</v>
      </c>
      <c r="G91" s="14">
        <v>41.8</v>
      </c>
      <c r="H91" s="14">
        <v>33.9</v>
      </c>
    </row>
    <row r="92" spans="3:8" x14ac:dyDescent="0.2">
      <c r="C92" s="2">
        <v>791</v>
      </c>
      <c r="D92" s="13" t="s">
        <v>94</v>
      </c>
      <c r="E92" s="14">
        <v>225</v>
      </c>
      <c r="F92" s="14">
        <v>325.10000000000002</v>
      </c>
      <c r="G92" s="14">
        <v>281.2</v>
      </c>
      <c r="H92" s="14">
        <v>273.10000000000002</v>
      </c>
    </row>
    <row r="93" spans="3:8" x14ac:dyDescent="0.2">
      <c r="C93" s="2">
        <v>810</v>
      </c>
      <c r="D93" s="13" t="s">
        <v>21</v>
      </c>
      <c r="E93" s="14">
        <v>152.19999999999999</v>
      </c>
      <c r="F93" s="14">
        <v>47</v>
      </c>
      <c r="G93" s="14">
        <v>32.6</v>
      </c>
      <c r="H93" s="14">
        <v>42.8</v>
      </c>
    </row>
    <row r="94" spans="3:8" x14ac:dyDescent="0.2">
      <c r="C94" s="2">
        <v>813</v>
      </c>
      <c r="D94" s="13" t="s">
        <v>41</v>
      </c>
      <c r="E94" s="14">
        <v>143.9</v>
      </c>
      <c r="F94" s="14">
        <v>180.3</v>
      </c>
      <c r="G94" s="14">
        <v>146.69999999999999</v>
      </c>
      <c r="H94" s="14">
        <v>124.7</v>
      </c>
    </row>
    <row r="95" spans="3:8" x14ac:dyDescent="0.2">
      <c r="C95" s="2">
        <v>820</v>
      </c>
      <c r="D95" s="13" t="s">
        <v>227</v>
      </c>
      <c r="E95" s="14">
        <v>92.9</v>
      </c>
      <c r="F95" s="14">
        <v>102.3</v>
      </c>
      <c r="G95" s="14">
        <v>92.3</v>
      </c>
      <c r="H95" s="14">
        <v>94.8</v>
      </c>
    </row>
    <row r="96" spans="3:8" x14ac:dyDescent="0.2">
      <c r="C96" s="2">
        <v>825</v>
      </c>
      <c r="D96" s="13" t="s">
        <v>18</v>
      </c>
      <c r="E96" s="14">
        <v>12.1</v>
      </c>
      <c r="F96" s="14">
        <v>10.199999999999999</v>
      </c>
      <c r="G96" s="14">
        <v>8.6</v>
      </c>
      <c r="H96" s="14">
        <v>9.5</v>
      </c>
    </row>
    <row r="97" spans="2:8" x14ac:dyDescent="0.2">
      <c r="C97" s="2">
        <v>840</v>
      </c>
      <c r="D97" s="13" t="s">
        <v>42</v>
      </c>
      <c r="E97" s="14">
        <v>80.8</v>
      </c>
      <c r="F97" s="14">
        <v>69.400000000000006</v>
      </c>
      <c r="G97" s="14">
        <v>75.599999999999994</v>
      </c>
      <c r="H97" s="14">
        <v>65.599999999999994</v>
      </c>
    </row>
    <row r="98" spans="2:8" x14ac:dyDescent="0.2">
      <c r="C98" s="2">
        <v>846</v>
      </c>
      <c r="D98" s="13" t="s">
        <v>20</v>
      </c>
      <c r="E98" s="14">
        <v>228.5</v>
      </c>
      <c r="F98" s="14">
        <v>79.2</v>
      </c>
      <c r="G98" s="14">
        <v>84</v>
      </c>
      <c r="H98" s="14">
        <v>81</v>
      </c>
    </row>
    <row r="99" spans="2:8" x14ac:dyDescent="0.2">
      <c r="C99" s="2">
        <v>849</v>
      </c>
      <c r="D99" s="13" t="s">
        <v>93</v>
      </c>
      <c r="E99" s="14">
        <v>140.19999999999999</v>
      </c>
      <c r="F99" s="14">
        <v>114.1</v>
      </c>
      <c r="G99" s="14">
        <v>99.6</v>
      </c>
      <c r="H99" s="14">
        <v>94.7</v>
      </c>
    </row>
    <row r="100" spans="2:8" x14ac:dyDescent="0.2">
      <c r="C100" s="2">
        <v>851</v>
      </c>
      <c r="D100" s="13" t="s">
        <v>102</v>
      </c>
      <c r="E100" s="14">
        <v>517.79999999999995</v>
      </c>
      <c r="F100" s="14">
        <v>456.3</v>
      </c>
      <c r="G100" s="14">
        <v>277.7</v>
      </c>
      <c r="H100" s="14">
        <v>429.1</v>
      </c>
    </row>
    <row r="101" spans="2:8" x14ac:dyDescent="0.2">
      <c r="C101" s="2">
        <v>860</v>
      </c>
      <c r="D101" s="13" t="s">
        <v>75</v>
      </c>
      <c r="E101" s="14">
        <v>323.8</v>
      </c>
      <c r="F101" s="14">
        <v>216.1</v>
      </c>
      <c r="G101" s="14">
        <v>139.19999999999999</v>
      </c>
      <c r="H101" s="14">
        <v>144.9</v>
      </c>
    </row>
    <row r="102" spans="2:8" x14ac:dyDescent="0.2">
      <c r="C102" s="2"/>
      <c r="D102" s="13"/>
      <c r="E102" s="14"/>
      <c r="F102" s="14"/>
      <c r="G102" s="14"/>
      <c r="H102" s="14"/>
    </row>
    <row r="103" spans="2:8" x14ac:dyDescent="0.2">
      <c r="B103" s="13" t="s">
        <v>243</v>
      </c>
      <c r="C103" s="2">
        <v>101</v>
      </c>
      <c r="D103" s="13" t="s">
        <v>101</v>
      </c>
      <c r="E103" s="14">
        <v>4750</v>
      </c>
      <c r="F103" s="14">
        <v>4972.3999999999996</v>
      </c>
      <c r="G103" s="14">
        <v>1094.2</v>
      </c>
      <c r="H103" s="14">
        <v>4904.8999999999996</v>
      </c>
    </row>
    <row r="104" spans="2:8" x14ac:dyDescent="0.2">
      <c r="C104" s="2">
        <v>147</v>
      </c>
      <c r="D104" s="13" t="s">
        <v>39</v>
      </c>
      <c r="E104" s="14">
        <v>1494.5</v>
      </c>
      <c r="F104" s="14">
        <v>1111.5999999999999</v>
      </c>
      <c r="G104" s="14">
        <v>1008.8</v>
      </c>
      <c r="H104" s="14">
        <v>947</v>
      </c>
    </row>
    <row r="105" spans="2:8" x14ac:dyDescent="0.2">
      <c r="C105" s="2">
        <v>151</v>
      </c>
      <c r="D105" s="13" t="s">
        <v>13</v>
      </c>
      <c r="E105" s="14">
        <v>643.9</v>
      </c>
      <c r="F105" s="14">
        <v>832</v>
      </c>
      <c r="G105" s="14">
        <v>865.4</v>
      </c>
      <c r="H105" s="14">
        <v>795.3</v>
      </c>
    </row>
    <row r="106" spans="2:8" x14ac:dyDescent="0.2">
      <c r="C106" s="2">
        <v>153</v>
      </c>
      <c r="D106" s="13" t="s">
        <v>19</v>
      </c>
      <c r="E106" s="14">
        <v>438.1</v>
      </c>
      <c r="F106" s="14">
        <v>454</v>
      </c>
      <c r="G106" s="14">
        <v>451.7</v>
      </c>
      <c r="H106" s="14">
        <v>367.2</v>
      </c>
    </row>
    <row r="107" spans="2:8" x14ac:dyDescent="0.2">
      <c r="C107" s="2">
        <v>155</v>
      </c>
      <c r="D107" s="13" t="s">
        <v>23</v>
      </c>
      <c r="E107" s="14">
        <v>164.6</v>
      </c>
      <c r="F107" s="14">
        <v>255.8</v>
      </c>
      <c r="G107" s="14">
        <v>212.3</v>
      </c>
      <c r="H107" s="14">
        <v>207.7</v>
      </c>
    </row>
    <row r="108" spans="2:8" x14ac:dyDescent="0.2">
      <c r="C108" s="2">
        <v>157</v>
      </c>
      <c r="D108" s="13" t="s">
        <v>49</v>
      </c>
      <c r="E108" s="14">
        <v>878</v>
      </c>
      <c r="F108" s="14">
        <v>791.1</v>
      </c>
      <c r="G108" s="14">
        <v>829.5</v>
      </c>
      <c r="H108" s="14">
        <v>817.9</v>
      </c>
    </row>
    <row r="109" spans="2:8" x14ac:dyDescent="0.2">
      <c r="C109" s="2">
        <v>159</v>
      </c>
      <c r="D109" s="13" t="s">
        <v>51</v>
      </c>
      <c r="E109" s="14">
        <v>592.70000000000005</v>
      </c>
      <c r="F109" s="14">
        <v>785.3</v>
      </c>
      <c r="G109" s="14">
        <v>842</v>
      </c>
      <c r="H109" s="14">
        <v>750.1</v>
      </c>
    </row>
    <row r="110" spans="2:8" x14ac:dyDescent="0.2">
      <c r="C110" s="2">
        <v>161</v>
      </c>
      <c r="D110" s="13" t="s">
        <v>53</v>
      </c>
      <c r="E110" s="14">
        <v>312.2</v>
      </c>
      <c r="F110" s="14">
        <v>412.5</v>
      </c>
      <c r="G110" s="14">
        <v>406.9</v>
      </c>
      <c r="H110" s="14">
        <v>427</v>
      </c>
    </row>
    <row r="111" spans="2:8" x14ac:dyDescent="0.2">
      <c r="C111" s="2">
        <v>163</v>
      </c>
      <c r="D111" s="13" t="s">
        <v>69</v>
      </c>
      <c r="E111" s="14">
        <v>297.5</v>
      </c>
      <c r="F111" s="14">
        <v>345.7</v>
      </c>
      <c r="G111" s="14">
        <v>344.5</v>
      </c>
      <c r="H111" s="14">
        <v>289.39999999999998</v>
      </c>
    </row>
    <row r="112" spans="2:8" x14ac:dyDescent="0.2">
      <c r="C112" s="2">
        <v>165</v>
      </c>
      <c r="D112" s="13" t="s">
        <v>7</v>
      </c>
      <c r="E112" s="14">
        <v>190.6</v>
      </c>
      <c r="F112" s="14">
        <v>263.5</v>
      </c>
      <c r="G112" s="14">
        <v>359.4</v>
      </c>
      <c r="H112" s="14">
        <v>376.6</v>
      </c>
    </row>
    <row r="113" spans="3:8" x14ac:dyDescent="0.2">
      <c r="C113" s="2">
        <v>167</v>
      </c>
      <c r="D113" s="13" t="s">
        <v>83</v>
      </c>
      <c r="E113" s="14">
        <v>670.3</v>
      </c>
      <c r="F113" s="14">
        <v>747.4</v>
      </c>
      <c r="G113" s="14">
        <v>781.6</v>
      </c>
      <c r="H113" s="14">
        <v>697.8</v>
      </c>
    </row>
    <row r="114" spans="3:8" x14ac:dyDescent="0.2">
      <c r="C114" s="2">
        <v>169</v>
      </c>
      <c r="D114" s="13" t="s">
        <v>85</v>
      </c>
      <c r="E114" s="14">
        <v>524.5</v>
      </c>
      <c r="F114" s="14">
        <v>67.3</v>
      </c>
      <c r="G114" s="14">
        <v>68.7</v>
      </c>
      <c r="H114" s="14">
        <v>0</v>
      </c>
    </row>
    <row r="115" spans="3:8" x14ac:dyDescent="0.2">
      <c r="C115" s="2">
        <v>173</v>
      </c>
      <c r="D115" s="13" t="s">
        <v>16</v>
      </c>
      <c r="E115" s="14">
        <v>958.5</v>
      </c>
      <c r="F115" s="14">
        <v>552.5</v>
      </c>
      <c r="G115" s="15" t="s">
        <v>128</v>
      </c>
      <c r="H115" s="15" t="s">
        <v>128</v>
      </c>
    </row>
    <row r="116" spans="3:8" x14ac:dyDescent="0.2">
      <c r="C116" s="2">
        <v>175</v>
      </c>
      <c r="D116" s="13" t="s">
        <v>52</v>
      </c>
      <c r="E116" s="14">
        <v>514.4</v>
      </c>
      <c r="F116" s="14">
        <v>540.4</v>
      </c>
      <c r="G116" s="14">
        <v>552</v>
      </c>
      <c r="H116" s="14">
        <v>553.70000000000005</v>
      </c>
    </row>
    <row r="117" spans="3:8" x14ac:dyDescent="0.2">
      <c r="C117" s="2">
        <v>183</v>
      </c>
      <c r="D117" s="13" t="s">
        <v>91</v>
      </c>
      <c r="E117" s="14">
        <v>216</v>
      </c>
      <c r="F117" s="14">
        <v>232</v>
      </c>
      <c r="G117" s="14">
        <v>203.3</v>
      </c>
      <c r="H117" s="14">
        <v>220.8</v>
      </c>
    </row>
    <row r="118" spans="3:8" x14ac:dyDescent="0.2">
      <c r="C118" s="2">
        <v>185</v>
      </c>
      <c r="D118" s="13" t="s">
        <v>82</v>
      </c>
      <c r="E118" s="14">
        <v>518.20000000000005</v>
      </c>
      <c r="F118" s="14">
        <v>553.6</v>
      </c>
      <c r="G118" s="14">
        <v>575.29999999999995</v>
      </c>
      <c r="H118" s="14">
        <v>565.29999999999995</v>
      </c>
    </row>
    <row r="119" spans="3:8" x14ac:dyDescent="0.2">
      <c r="C119" s="2">
        <v>187</v>
      </c>
      <c r="D119" s="13" t="s">
        <v>84</v>
      </c>
      <c r="E119" s="14">
        <v>142.4</v>
      </c>
      <c r="F119" s="14">
        <v>198.1</v>
      </c>
      <c r="G119" s="14">
        <v>177.9</v>
      </c>
      <c r="H119" s="14">
        <v>178.6</v>
      </c>
    </row>
    <row r="120" spans="3:8" x14ac:dyDescent="0.2">
      <c r="C120" s="2">
        <v>190</v>
      </c>
      <c r="D120" s="13" t="s">
        <v>45</v>
      </c>
      <c r="E120" s="14">
        <v>393.9</v>
      </c>
      <c r="F120" s="14">
        <v>419.7</v>
      </c>
      <c r="G120" s="14">
        <v>543.1</v>
      </c>
      <c r="H120" s="14">
        <v>545.9</v>
      </c>
    </row>
    <row r="121" spans="3:8" x14ac:dyDescent="0.2">
      <c r="C121" s="2">
        <v>201</v>
      </c>
      <c r="D121" s="13" t="s">
        <v>9</v>
      </c>
      <c r="E121" s="14">
        <v>140.6</v>
      </c>
      <c r="F121" s="14">
        <v>215.6</v>
      </c>
      <c r="G121" s="14">
        <v>203.5</v>
      </c>
      <c r="H121" s="14">
        <v>202.1</v>
      </c>
    </row>
    <row r="122" spans="3:8" x14ac:dyDescent="0.2">
      <c r="C122" s="2">
        <v>210</v>
      </c>
      <c r="D122" s="13" t="s">
        <v>35</v>
      </c>
      <c r="E122" s="15" t="s">
        <v>128</v>
      </c>
      <c r="F122" s="14">
        <v>348</v>
      </c>
      <c r="G122" s="14">
        <v>375.7</v>
      </c>
      <c r="H122" s="14">
        <v>206.9</v>
      </c>
    </row>
    <row r="123" spans="3:8" x14ac:dyDescent="0.2">
      <c r="C123" s="2">
        <v>217</v>
      </c>
      <c r="D123" s="13" t="s">
        <v>67</v>
      </c>
      <c r="E123" s="14">
        <v>467.1</v>
      </c>
      <c r="F123" s="14">
        <v>727</v>
      </c>
      <c r="G123" s="14">
        <v>753.2</v>
      </c>
      <c r="H123" s="14">
        <v>708.1</v>
      </c>
    </row>
    <row r="124" spans="3:8" x14ac:dyDescent="0.2">
      <c r="C124" s="2">
        <v>219</v>
      </c>
      <c r="D124" s="13" t="s">
        <v>73</v>
      </c>
      <c r="E124" s="15" t="s">
        <v>128</v>
      </c>
      <c r="F124" s="14">
        <v>581.20000000000005</v>
      </c>
      <c r="G124" s="14">
        <v>514.6</v>
      </c>
      <c r="H124" s="14">
        <v>397.7</v>
      </c>
    </row>
    <row r="125" spans="3:8" x14ac:dyDescent="0.2">
      <c r="C125" s="2">
        <v>223</v>
      </c>
      <c r="D125" s="13" t="s">
        <v>87</v>
      </c>
      <c r="E125" s="14">
        <v>409.9</v>
      </c>
      <c r="F125" s="14">
        <v>404.2</v>
      </c>
      <c r="G125" s="14">
        <v>406.1</v>
      </c>
      <c r="H125" s="14">
        <v>378.1</v>
      </c>
    </row>
    <row r="126" spans="3:8" x14ac:dyDescent="0.2">
      <c r="C126" s="2">
        <v>230</v>
      </c>
      <c r="D126" s="13" t="s">
        <v>50</v>
      </c>
      <c r="E126" s="14">
        <v>826.6</v>
      </c>
      <c r="F126" s="14">
        <v>678.6</v>
      </c>
      <c r="G126" s="14">
        <v>672.3</v>
      </c>
      <c r="H126" s="14">
        <v>591.4</v>
      </c>
    </row>
    <row r="127" spans="3:8" x14ac:dyDescent="0.2">
      <c r="C127" s="2">
        <v>240</v>
      </c>
      <c r="D127" s="13" t="s">
        <v>25</v>
      </c>
      <c r="E127" s="14">
        <v>260.8</v>
      </c>
      <c r="F127" s="14">
        <v>326.7</v>
      </c>
      <c r="G127" s="14">
        <v>351.1</v>
      </c>
      <c r="H127" s="14">
        <v>348.8</v>
      </c>
    </row>
    <row r="128" spans="3:8" x14ac:dyDescent="0.2">
      <c r="C128" s="2">
        <v>250</v>
      </c>
      <c r="D128" s="13" t="s">
        <v>43</v>
      </c>
      <c r="E128" s="14">
        <v>293.8</v>
      </c>
      <c r="F128" s="14">
        <v>333.5</v>
      </c>
      <c r="G128" s="14">
        <v>312.60000000000002</v>
      </c>
      <c r="H128" s="14">
        <v>286</v>
      </c>
    </row>
    <row r="129" spans="3:8" x14ac:dyDescent="0.2">
      <c r="C129" s="2">
        <v>253</v>
      </c>
      <c r="D129" s="13" t="s">
        <v>55</v>
      </c>
      <c r="E129" s="14">
        <v>352.6</v>
      </c>
      <c r="F129" s="14">
        <v>559.20000000000005</v>
      </c>
      <c r="G129" s="14">
        <v>569.4</v>
      </c>
      <c r="H129" s="14">
        <v>504.5</v>
      </c>
    </row>
    <row r="130" spans="3:8" x14ac:dyDescent="0.2">
      <c r="C130" s="2">
        <v>259</v>
      </c>
      <c r="D130" s="13" t="s">
        <v>103</v>
      </c>
      <c r="E130" s="14">
        <v>555.4</v>
      </c>
      <c r="F130" s="14">
        <v>672.2</v>
      </c>
      <c r="G130" s="14">
        <v>860.9</v>
      </c>
      <c r="H130" s="14">
        <v>757.6</v>
      </c>
    </row>
    <row r="131" spans="3:8" x14ac:dyDescent="0.2">
      <c r="C131" s="2">
        <v>260</v>
      </c>
      <c r="D131" s="13" t="s">
        <v>63</v>
      </c>
      <c r="E131" s="15" t="s">
        <v>128</v>
      </c>
      <c r="F131" s="14">
        <v>548.6</v>
      </c>
      <c r="G131" s="14">
        <v>587.20000000000005</v>
      </c>
      <c r="H131" s="14">
        <v>513.5</v>
      </c>
    </row>
    <row r="132" spans="3:8" x14ac:dyDescent="0.2">
      <c r="C132" s="2">
        <v>265</v>
      </c>
      <c r="D132" s="13" t="s">
        <v>48</v>
      </c>
      <c r="E132" s="14">
        <v>753.8</v>
      </c>
      <c r="F132" s="14">
        <v>778.9</v>
      </c>
      <c r="G132" s="14">
        <v>934.2</v>
      </c>
      <c r="H132" s="14">
        <v>867.5</v>
      </c>
    </row>
    <row r="133" spans="3:8" x14ac:dyDescent="0.2">
      <c r="C133" s="2">
        <v>269</v>
      </c>
      <c r="D133" s="13" t="s">
        <v>64</v>
      </c>
      <c r="E133" s="14">
        <v>102.4</v>
      </c>
      <c r="F133" s="14">
        <v>203.8</v>
      </c>
      <c r="G133" s="14">
        <v>178</v>
      </c>
      <c r="H133" s="14">
        <v>183.3</v>
      </c>
    </row>
    <row r="134" spans="3:8" x14ac:dyDescent="0.2">
      <c r="C134" s="2">
        <v>270</v>
      </c>
      <c r="D134" s="13" t="s">
        <v>57</v>
      </c>
      <c r="E134" s="15" t="s">
        <v>128</v>
      </c>
      <c r="F134" s="15" t="s">
        <v>128</v>
      </c>
      <c r="G134" s="14">
        <v>408</v>
      </c>
      <c r="H134" s="14">
        <v>347.9</v>
      </c>
    </row>
    <row r="135" spans="3:8" x14ac:dyDescent="0.2">
      <c r="C135" s="2">
        <v>306</v>
      </c>
      <c r="D135" s="13" t="s">
        <v>38</v>
      </c>
      <c r="E135" s="14">
        <v>474.6</v>
      </c>
      <c r="F135" s="14">
        <v>496.1</v>
      </c>
      <c r="G135" s="14">
        <v>523.6</v>
      </c>
      <c r="H135" s="14">
        <v>520.20000000000005</v>
      </c>
    </row>
    <row r="136" spans="3:8" x14ac:dyDescent="0.2">
      <c r="C136" s="2">
        <v>316</v>
      </c>
      <c r="D136" s="13" t="s">
        <v>77</v>
      </c>
      <c r="E136" s="14">
        <v>409.5</v>
      </c>
      <c r="F136" s="14">
        <v>680.2</v>
      </c>
      <c r="G136" s="14">
        <v>789.4</v>
      </c>
      <c r="H136" s="14">
        <v>749.7</v>
      </c>
    </row>
    <row r="137" spans="3:8" x14ac:dyDescent="0.2">
      <c r="C137" s="2">
        <v>320</v>
      </c>
      <c r="D137" s="13" t="s">
        <v>33</v>
      </c>
      <c r="E137" s="14">
        <v>344.6</v>
      </c>
      <c r="F137" s="14">
        <v>480.4</v>
      </c>
      <c r="G137" s="14">
        <v>448</v>
      </c>
      <c r="H137" s="14">
        <v>438.8</v>
      </c>
    </row>
    <row r="138" spans="3:8" x14ac:dyDescent="0.2">
      <c r="C138" s="2">
        <v>326</v>
      </c>
      <c r="D138" s="13" t="s">
        <v>95</v>
      </c>
      <c r="E138" s="14">
        <v>570.70000000000005</v>
      </c>
      <c r="F138" s="14">
        <v>566.5</v>
      </c>
      <c r="G138" s="14">
        <v>814.7</v>
      </c>
      <c r="H138" s="14">
        <v>782.9</v>
      </c>
    </row>
    <row r="139" spans="3:8" x14ac:dyDescent="0.2">
      <c r="C139" s="2">
        <v>329</v>
      </c>
      <c r="D139" s="13" t="s">
        <v>46</v>
      </c>
      <c r="E139" s="14">
        <v>340.1</v>
      </c>
      <c r="F139" s="14">
        <v>381.9</v>
      </c>
      <c r="G139" s="14">
        <v>456.5</v>
      </c>
      <c r="H139" s="14">
        <v>451.4</v>
      </c>
    </row>
    <row r="140" spans="3:8" x14ac:dyDescent="0.2">
      <c r="C140" s="2">
        <v>330</v>
      </c>
      <c r="D140" s="13" t="s">
        <v>62</v>
      </c>
      <c r="E140" s="14">
        <v>744.6</v>
      </c>
      <c r="F140" s="14">
        <v>932.8</v>
      </c>
      <c r="G140" s="14">
        <v>906.2</v>
      </c>
      <c r="H140" s="14">
        <v>773.8</v>
      </c>
    </row>
    <row r="141" spans="3:8" x14ac:dyDescent="0.2">
      <c r="C141" s="2">
        <v>336</v>
      </c>
      <c r="D141" s="13" t="s">
        <v>68</v>
      </c>
      <c r="E141" s="15" t="s">
        <v>128</v>
      </c>
      <c r="F141" s="14">
        <v>241.4</v>
      </c>
      <c r="G141" s="14">
        <v>240.4</v>
      </c>
      <c r="H141" s="14">
        <v>242.6</v>
      </c>
    </row>
    <row r="142" spans="3:8" x14ac:dyDescent="0.2">
      <c r="C142" s="2">
        <v>340</v>
      </c>
      <c r="D142" s="13" t="s">
        <v>66</v>
      </c>
      <c r="E142" s="14">
        <v>279.89999999999998</v>
      </c>
      <c r="F142" s="14">
        <v>183.1</v>
      </c>
      <c r="G142" s="14">
        <v>261.5</v>
      </c>
      <c r="H142" s="14">
        <v>263</v>
      </c>
    </row>
    <row r="143" spans="3:8" x14ac:dyDescent="0.2">
      <c r="C143" s="2">
        <v>350</v>
      </c>
      <c r="D143" s="13" t="s">
        <v>10</v>
      </c>
      <c r="E143" s="14">
        <v>235.6</v>
      </c>
      <c r="F143" s="14">
        <v>282.39999999999998</v>
      </c>
      <c r="G143" s="14">
        <v>330.2</v>
      </c>
      <c r="H143" s="14">
        <v>322.8</v>
      </c>
    </row>
    <row r="144" spans="3:8" x14ac:dyDescent="0.2">
      <c r="C144" s="2">
        <v>360</v>
      </c>
      <c r="D144" s="13" t="s">
        <v>14</v>
      </c>
      <c r="E144" s="14">
        <v>427</v>
      </c>
      <c r="F144" s="14">
        <v>446.4</v>
      </c>
      <c r="G144" s="14">
        <v>529.29999999999995</v>
      </c>
      <c r="H144" s="14">
        <v>566.4</v>
      </c>
    </row>
    <row r="145" spans="3:8" x14ac:dyDescent="0.2">
      <c r="C145" s="2">
        <v>370</v>
      </c>
      <c r="D145" s="13" t="s">
        <v>32</v>
      </c>
      <c r="E145" s="15" t="s">
        <v>128</v>
      </c>
      <c r="F145" s="14">
        <v>979.2</v>
      </c>
      <c r="G145" s="14">
        <v>914.9</v>
      </c>
      <c r="H145" s="14">
        <v>463.6</v>
      </c>
    </row>
    <row r="146" spans="3:8" x14ac:dyDescent="0.2">
      <c r="C146" s="2">
        <v>376</v>
      </c>
      <c r="D146" s="13" t="s">
        <v>59</v>
      </c>
      <c r="E146" s="14">
        <v>483.6</v>
      </c>
      <c r="F146" s="14">
        <v>569.29999999999995</v>
      </c>
      <c r="G146" s="14">
        <v>599.4</v>
      </c>
      <c r="H146" s="14">
        <v>611.5</v>
      </c>
    </row>
    <row r="147" spans="3:8" x14ac:dyDescent="0.2">
      <c r="C147" s="2">
        <v>390</v>
      </c>
      <c r="D147" s="13" t="s">
        <v>96</v>
      </c>
      <c r="E147" s="14">
        <v>598.20000000000005</v>
      </c>
      <c r="F147" s="14">
        <v>627.20000000000005</v>
      </c>
      <c r="G147" s="14">
        <v>756</v>
      </c>
      <c r="H147" s="14">
        <v>588.70000000000005</v>
      </c>
    </row>
    <row r="148" spans="3:8" x14ac:dyDescent="0.2">
      <c r="C148" s="2">
        <v>400</v>
      </c>
      <c r="D148" s="13" t="s">
        <v>17</v>
      </c>
      <c r="E148" s="14">
        <v>348.3</v>
      </c>
      <c r="F148" s="14">
        <v>342.8</v>
      </c>
      <c r="G148" s="14">
        <v>319.89999999999998</v>
      </c>
      <c r="H148" s="14">
        <v>276.2</v>
      </c>
    </row>
    <row r="149" spans="3:8" x14ac:dyDescent="0.2">
      <c r="C149" s="2">
        <v>410</v>
      </c>
      <c r="D149" s="13" t="s">
        <v>22</v>
      </c>
      <c r="E149" s="14">
        <v>260</v>
      </c>
      <c r="F149" s="14">
        <v>374.7</v>
      </c>
      <c r="G149" s="14">
        <v>340</v>
      </c>
      <c r="H149" s="14">
        <v>272.8</v>
      </c>
    </row>
    <row r="150" spans="3:8" x14ac:dyDescent="0.2">
      <c r="C150" s="2">
        <v>420</v>
      </c>
      <c r="D150" s="13" t="s">
        <v>11</v>
      </c>
      <c r="E150" s="14">
        <v>448.4</v>
      </c>
      <c r="F150" s="14">
        <v>584.70000000000005</v>
      </c>
      <c r="G150" s="14">
        <v>593.70000000000005</v>
      </c>
      <c r="H150" s="14">
        <v>380.4</v>
      </c>
    </row>
    <row r="151" spans="3:8" x14ac:dyDescent="0.2">
      <c r="C151" s="2">
        <v>430</v>
      </c>
      <c r="D151" s="13" t="s">
        <v>47</v>
      </c>
      <c r="E151" s="14">
        <v>637.70000000000005</v>
      </c>
      <c r="F151" s="14">
        <v>677.2</v>
      </c>
      <c r="G151" s="14">
        <v>611</v>
      </c>
      <c r="H151" s="14">
        <v>449.8</v>
      </c>
    </row>
    <row r="152" spans="3:8" x14ac:dyDescent="0.2">
      <c r="C152" s="2">
        <v>440</v>
      </c>
      <c r="D152" s="13" t="s">
        <v>97</v>
      </c>
      <c r="E152" s="14">
        <v>271.3</v>
      </c>
      <c r="F152" s="14">
        <v>406.2</v>
      </c>
      <c r="G152" s="14">
        <v>435.9</v>
      </c>
      <c r="H152" s="14">
        <v>342.3</v>
      </c>
    </row>
    <row r="153" spans="3:8" x14ac:dyDescent="0.2">
      <c r="C153" s="2">
        <v>450</v>
      </c>
      <c r="D153" s="13" t="s">
        <v>30</v>
      </c>
      <c r="E153" s="14">
        <v>191.1</v>
      </c>
      <c r="F153" s="14">
        <v>413.4</v>
      </c>
      <c r="G153" s="14">
        <v>454.8</v>
      </c>
      <c r="H153" s="14">
        <v>481.5</v>
      </c>
    </row>
    <row r="154" spans="3:8" x14ac:dyDescent="0.2">
      <c r="C154" s="2">
        <v>461</v>
      </c>
      <c r="D154" s="13" t="s">
        <v>36</v>
      </c>
      <c r="E154" s="14">
        <v>1865.1</v>
      </c>
      <c r="F154" s="14">
        <v>2176.9</v>
      </c>
      <c r="G154" s="14">
        <v>2384.1999999999998</v>
      </c>
      <c r="H154" s="14">
        <v>2360.4</v>
      </c>
    </row>
    <row r="155" spans="3:8" x14ac:dyDescent="0.2">
      <c r="C155" s="2">
        <v>479</v>
      </c>
      <c r="D155" s="13" t="s">
        <v>72</v>
      </c>
      <c r="E155" s="14">
        <v>449.2</v>
      </c>
      <c r="F155" s="14">
        <v>1086.2</v>
      </c>
      <c r="G155" s="14">
        <v>1025.5</v>
      </c>
      <c r="H155" s="14">
        <v>687.7</v>
      </c>
    </row>
    <row r="156" spans="3:8" x14ac:dyDescent="0.2">
      <c r="C156" s="2">
        <v>480</v>
      </c>
      <c r="D156" s="13" t="s">
        <v>226</v>
      </c>
      <c r="E156" s="14">
        <v>294.60000000000002</v>
      </c>
      <c r="F156" s="14">
        <v>272.7</v>
      </c>
      <c r="G156" s="14">
        <v>276.39999999999998</v>
      </c>
      <c r="H156" s="14">
        <v>294.10000000000002</v>
      </c>
    </row>
    <row r="157" spans="3:8" x14ac:dyDescent="0.2">
      <c r="C157" s="2">
        <v>482</v>
      </c>
      <c r="D157" s="13" t="s">
        <v>8</v>
      </c>
      <c r="E157" s="14">
        <v>187.4</v>
      </c>
      <c r="F157" s="14">
        <v>232.2</v>
      </c>
      <c r="G157" s="14">
        <v>247.8</v>
      </c>
      <c r="H157" s="14">
        <v>255.3</v>
      </c>
    </row>
    <row r="158" spans="3:8" x14ac:dyDescent="0.2">
      <c r="C158" s="2">
        <v>492</v>
      </c>
      <c r="D158" s="13" t="s">
        <v>98</v>
      </c>
      <c r="E158" s="14">
        <v>53.3</v>
      </c>
      <c r="F158" s="14">
        <v>117.6</v>
      </c>
      <c r="G158" s="14">
        <v>66.2</v>
      </c>
      <c r="H158" s="14">
        <v>42.3</v>
      </c>
    </row>
    <row r="159" spans="3:8" x14ac:dyDescent="0.2">
      <c r="C159" s="2">
        <v>510</v>
      </c>
      <c r="D159" s="13" t="s">
        <v>61</v>
      </c>
      <c r="E159" s="14">
        <v>386.9</v>
      </c>
      <c r="F159" s="14">
        <v>530.79999999999995</v>
      </c>
      <c r="G159" s="14">
        <v>593.79999999999995</v>
      </c>
      <c r="H159" s="14">
        <v>584.79999999999995</v>
      </c>
    </row>
    <row r="160" spans="3:8" x14ac:dyDescent="0.2">
      <c r="C160" s="2">
        <v>530</v>
      </c>
      <c r="D160" s="13" t="s">
        <v>15</v>
      </c>
      <c r="E160" s="14">
        <v>135.5</v>
      </c>
      <c r="F160" s="14">
        <v>219.3</v>
      </c>
      <c r="G160" s="14">
        <v>247.1</v>
      </c>
      <c r="H160" s="14">
        <v>241.5</v>
      </c>
    </row>
    <row r="161" spans="3:8" x14ac:dyDescent="0.2">
      <c r="C161" s="2">
        <v>540</v>
      </c>
      <c r="D161" s="13" t="s">
        <v>76</v>
      </c>
      <c r="E161" s="14">
        <v>771.4</v>
      </c>
      <c r="F161" s="14">
        <v>637.6</v>
      </c>
      <c r="G161" s="14">
        <v>733.1</v>
      </c>
      <c r="H161" s="14">
        <v>768.1</v>
      </c>
    </row>
    <row r="162" spans="3:8" x14ac:dyDescent="0.2">
      <c r="C162" s="2">
        <v>550</v>
      </c>
      <c r="D162" s="13" t="s">
        <v>80</v>
      </c>
      <c r="E162" s="14">
        <v>369.7</v>
      </c>
      <c r="F162" s="14">
        <v>579.1</v>
      </c>
      <c r="G162" s="14">
        <v>622.20000000000005</v>
      </c>
      <c r="H162" s="14">
        <v>602.1</v>
      </c>
    </row>
    <row r="163" spans="3:8" x14ac:dyDescent="0.2">
      <c r="C163" s="2">
        <v>561</v>
      </c>
      <c r="D163" s="13" t="s">
        <v>27</v>
      </c>
      <c r="E163" s="14">
        <v>1211.7</v>
      </c>
      <c r="F163" s="14">
        <v>1457.5</v>
      </c>
      <c r="G163" s="14">
        <v>1283.3</v>
      </c>
      <c r="H163" s="14">
        <v>1338.7</v>
      </c>
    </row>
    <row r="164" spans="3:8" x14ac:dyDescent="0.2">
      <c r="C164" s="2">
        <v>563</v>
      </c>
      <c r="D164" s="13" t="s">
        <v>29</v>
      </c>
      <c r="E164" s="14">
        <v>39.200000000000003</v>
      </c>
      <c r="F164" s="15" t="s">
        <v>128</v>
      </c>
      <c r="G164" s="14">
        <v>59</v>
      </c>
      <c r="H164" s="14">
        <v>56.5</v>
      </c>
    </row>
    <row r="165" spans="3:8" x14ac:dyDescent="0.2">
      <c r="C165" s="2">
        <v>573</v>
      </c>
      <c r="D165" s="13" t="s">
        <v>86</v>
      </c>
      <c r="E165" s="14">
        <v>419</v>
      </c>
      <c r="F165" s="14">
        <v>520.6</v>
      </c>
      <c r="G165" s="14">
        <v>538.4</v>
      </c>
      <c r="H165" s="14">
        <v>488.8</v>
      </c>
    </row>
    <row r="166" spans="3:8" x14ac:dyDescent="0.2">
      <c r="C166" s="2">
        <v>575</v>
      </c>
      <c r="D166" s="13" t="s">
        <v>88</v>
      </c>
      <c r="E166" s="14">
        <v>395.8</v>
      </c>
      <c r="F166" s="14">
        <v>463.9</v>
      </c>
      <c r="G166" s="14">
        <v>456.5</v>
      </c>
      <c r="H166" s="14">
        <v>440.8</v>
      </c>
    </row>
    <row r="167" spans="3:8" x14ac:dyDescent="0.2">
      <c r="C167" s="2">
        <v>580</v>
      </c>
      <c r="D167" s="13" t="s">
        <v>100</v>
      </c>
      <c r="E167" s="14">
        <v>419.8</v>
      </c>
      <c r="F167" s="14">
        <v>812.6</v>
      </c>
      <c r="G167" s="14">
        <v>957.7</v>
      </c>
      <c r="H167" s="14">
        <v>872.8</v>
      </c>
    </row>
    <row r="168" spans="3:8" x14ac:dyDescent="0.2">
      <c r="C168" s="2">
        <v>607</v>
      </c>
      <c r="D168" s="13" t="s">
        <v>37</v>
      </c>
      <c r="E168" s="14">
        <v>641.29999999999995</v>
      </c>
      <c r="F168" s="14">
        <v>627.9</v>
      </c>
      <c r="G168" s="14">
        <v>681.6</v>
      </c>
      <c r="H168" s="14">
        <v>673.1</v>
      </c>
    </row>
    <row r="169" spans="3:8" x14ac:dyDescent="0.2">
      <c r="C169" s="2">
        <v>615</v>
      </c>
      <c r="D169" s="13" t="s">
        <v>81</v>
      </c>
      <c r="E169" s="14">
        <v>929.1</v>
      </c>
      <c r="F169" s="14">
        <v>886.2</v>
      </c>
      <c r="G169" s="14">
        <v>874.1</v>
      </c>
      <c r="H169" s="14">
        <v>821.6</v>
      </c>
    </row>
    <row r="170" spans="3:8" x14ac:dyDescent="0.2">
      <c r="C170" s="2">
        <v>621</v>
      </c>
      <c r="D170" s="13" t="s">
        <v>99</v>
      </c>
      <c r="E170" s="14">
        <v>690</v>
      </c>
      <c r="F170" s="14">
        <v>948.6</v>
      </c>
      <c r="G170" s="14">
        <v>906.3</v>
      </c>
      <c r="H170" s="14">
        <v>758.8</v>
      </c>
    </row>
    <row r="171" spans="3:8" x14ac:dyDescent="0.2">
      <c r="C171" s="2">
        <v>630</v>
      </c>
      <c r="D171" s="13" t="s">
        <v>90</v>
      </c>
      <c r="E171" s="14">
        <v>629.6</v>
      </c>
      <c r="F171" s="15" t="s">
        <v>128</v>
      </c>
      <c r="G171" s="14">
        <v>987.4</v>
      </c>
      <c r="H171" s="14">
        <v>784.7</v>
      </c>
    </row>
    <row r="172" spans="3:8" x14ac:dyDescent="0.2">
      <c r="C172" s="2">
        <v>657</v>
      </c>
      <c r="D172" s="13" t="s">
        <v>71</v>
      </c>
      <c r="E172" s="14">
        <v>420.9</v>
      </c>
      <c r="F172" s="14">
        <v>876.8</v>
      </c>
      <c r="G172" s="14">
        <v>680.2</v>
      </c>
      <c r="H172" s="14">
        <v>677.9</v>
      </c>
    </row>
    <row r="173" spans="3:8" x14ac:dyDescent="0.2">
      <c r="C173" s="2">
        <v>661</v>
      </c>
      <c r="D173" s="13" t="s">
        <v>79</v>
      </c>
      <c r="E173" s="14">
        <v>506.2</v>
      </c>
      <c r="F173" s="14">
        <v>735.8</v>
      </c>
      <c r="G173" s="14">
        <v>729.1</v>
      </c>
      <c r="H173" s="14">
        <v>523.1</v>
      </c>
    </row>
    <row r="174" spans="3:8" x14ac:dyDescent="0.2">
      <c r="C174" s="2">
        <v>665</v>
      </c>
      <c r="D174" s="13" t="s">
        <v>12</v>
      </c>
      <c r="E174" s="14">
        <v>207.8</v>
      </c>
      <c r="F174" s="14">
        <v>293.89999999999998</v>
      </c>
      <c r="G174" s="14">
        <v>277.2</v>
      </c>
      <c r="H174" s="14">
        <v>233.4</v>
      </c>
    </row>
    <row r="175" spans="3:8" x14ac:dyDescent="0.2">
      <c r="C175" s="2">
        <v>671</v>
      </c>
      <c r="D175" s="13" t="s">
        <v>70</v>
      </c>
      <c r="E175" s="15" t="s">
        <v>128</v>
      </c>
      <c r="F175" s="14">
        <v>290.8</v>
      </c>
      <c r="G175" s="14">
        <v>256.89999999999998</v>
      </c>
      <c r="H175" s="14">
        <v>249.2</v>
      </c>
    </row>
    <row r="176" spans="3:8" x14ac:dyDescent="0.2">
      <c r="C176" s="2">
        <v>706</v>
      </c>
      <c r="D176" s="13" t="s">
        <v>74</v>
      </c>
      <c r="E176" s="14">
        <v>426.1</v>
      </c>
      <c r="F176" s="14">
        <v>449.1</v>
      </c>
      <c r="G176" s="14">
        <v>398.4</v>
      </c>
      <c r="H176" s="14">
        <v>363</v>
      </c>
    </row>
    <row r="177" spans="3:8" x14ac:dyDescent="0.2">
      <c r="C177" s="2">
        <v>707</v>
      </c>
      <c r="D177" s="13" t="s">
        <v>26</v>
      </c>
      <c r="E177" s="15" t="s">
        <v>128</v>
      </c>
      <c r="F177" s="14">
        <v>488.6</v>
      </c>
      <c r="G177" s="14">
        <v>537</v>
      </c>
      <c r="H177" s="14">
        <v>471.9</v>
      </c>
    </row>
    <row r="178" spans="3:8" x14ac:dyDescent="0.2">
      <c r="C178" s="2">
        <v>710</v>
      </c>
      <c r="D178" s="13" t="s">
        <v>31</v>
      </c>
      <c r="E178" s="14">
        <v>222.9</v>
      </c>
      <c r="F178" s="14">
        <v>309.3</v>
      </c>
      <c r="G178" s="14">
        <v>316.7</v>
      </c>
      <c r="H178" s="14">
        <v>366</v>
      </c>
    </row>
    <row r="179" spans="3:8" x14ac:dyDescent="0.2">
      <c r="C179" s="2">
        <v>727</v>
      </c>
      <c r="D179" s="13" t="s">
        <v>34</v>
      </c>
      <c r="E179" s="14">
        <v>180.1</v>
      </c>
      <c r="F179" s="14">
        <v>221.6</v>
      </c>
      <c r="G179" s="14">
        <v>227</v>
      </c>
      <c r="H179" s="14">
        <v>192.3</v>
      </c>
    </row>
    <row r="180" spans="3:8" x14ac:dyDescent="0.2">
      <c r="C180" s="2">
        <v>730</v>
      </c>
      <c r="D180" s="13" t="s">
        <v>40</v>
      </c>
      <c r="E180" s="14">
        <v>813.9</v>
      </c>
      <c r="F180" s="14">
        <v>788.5</v>
      </c>
      <c r="G180" s="14">
        <v>810.8</v>
      </c>
      <c r="H180" s="14">
        <v>812.8</v>
      </c>
    </row>
    <row r="181" spans="3:8" x14ac:dyDescent="0.2">
      <c r="C181" s="2">
        <v>740</v>
      </c>
      <c r="D181" s="13" t="s">
        <v>56</v>
      </c>
      <c r="E181" s="14">
        <v>578.4</v>
      </c>
      <c r="F181" s="14">
        <v>737.2</v>
      </c>
      <c r="G181" s="14">
        <v>790.8</v>
      </c>
      <c r="H181" s="14">
        <v>746.2</v>
      </c>
    </row>
    <row r="182" spans="3:8" x14ac:dyDescent="0.2">
      <c r="C182" s="2">
        <v>741</v>
      </c>
      <c r="D182" s="13" t="s">
        <v>54</v>
      </c>
      <c r="E182" s="14">
        <v>107.9</v>
      </c>
      <c r="F182" s="14">
        <v>121.8</v>
      </c>
      <c r="G182" s="14">
        <v>113.4</v>
      </c>
      <c r="H182" s="14">
        <v>84.5</v>
      </c>
    </row>
    <row r="183" spans="3:8" x14ac:dyDescent="0.2">
      <c r="C183" s="2">
        <v>746</v>
      </c>
      <c r="D183" s="13" t="s">
        <v>58</v>
      </c>
      <c r="E183" s="14">
        <v>430.9</v>
      </c>
      <c r="F183" s="14">
        <v>421.9</v>
      </c>
      <c r="G183" s="14">
        <v>597.20000000000005</v>
      </c>
      <c r="H183" s="14">
        <v>607.1</v>
      </c>
    </row>
    <row r="184" spans="3:8" x14ac:dyDescent="0.2">
      <c r="C184" s="2">
        <v>751</v>
      </c>
      <c r="D184" s="13" t="s">
        <v>104</v>
      </c>
      <c r="E184" s="14">
        <v>2282</v>
      </c>
      <c r="F184" s="14">
        <v>2779.1</v>
      </c>
      <c r="G184" s="14">
        <v>2983.3</v>
      </c>
      <c r="H184" s="14">
        <v>3071.4</v>
      </c>
    </row>
    <row r="185" spans="3:8" x14ac:dyDescent="0.2">
      <c r="C185" s="2">
        <v>756</v>
      </c>
      <c r="D185" s="13" t="s">
        <v>89</v>
      </c>
      <c r="E185" s="14">
        <v>321.10000000000002</v>
      </c>
      <c r="F185" s="14">
        <v>314.5</v>
      </c>
      <c r="G185" s="14">
        <v>329.8</v>
      </c>
      <c r="H185" s="14">
        <v>340.7</v>
      </c>
    </row>
    <row r="186" spans="3:8" x14ac:dyDescent="0.2">
      <c r="C186" s="2">
        <v>760</v>
      </c>
      <c r="D186" s="13" t="s">
        <v>44</v>
      </c>
      <c r="E186" s="14">
        <v>427.1</v>
      </c>
      <c r="F186" s="14">
        <v>331.9</v>
      </c>
      <c r="G186" s="14">
        <v>340.8</v>
      </c>
      <c r="H186" s="14">
        <v>346.8</v>
      </c>
    </row>
    <row r="187" spans="3:8" x14ac:dyDescent="0.2">
      <c r="C187" s="2">
        <v>766</v>
      </c>
      <c r="D187" s="13" t="s">
        <v>65</v>
      </c>
      <c r="E187" s="14">
        <v>417.1</v>
      </c>
      <c r="F187" s="14">
        <v>329.1</v>
      </c>
      <c r="G187" s="14">
        <v>309.39999999999998</v>
      </c>
      <c r="H187" s="14">
        <v>322.60000000000002</v>
      </c>
    </row>
    <row r="188" spans="3:8" x14ac:dyDescent="0.2">
      <c r="C188" s="2">
        <v>773</v>
      </c>
      <c r="D188" s="13" t="s">
        <v>24</v>
      </c>
      <c r="E188" s="14">
        <v>276.3</v>
      </c>
      <c r="F188" s="14">
        <v>319.89999999999998</v>
      </c>
      <c r="G188" s="14">
        <v>379.3</v>
      </c>
      <c r="H188" s="14">
        <v>289.7</v>
      </c>
    </row>
    <row r="189" spans="3:8" x14ac:dyDescent="0.2">
      <c r="C189" s="2">
        <v>779</v>
      </c>
      <c r="D189" s="13" t="s">
        <v>60</v>
      </c>
      <c r="E189" s="14">
        <v>564.9</v>
      </c>
      <c r="F189" s="14">
        <v>592.1</v>
      </c>
      <c r="G189" s="14">
        <v>558.4</v>
      </c>
      <c r="H189" s="14">
        <v>487.6</v>
      </c>
    </row>
    <row r="190" spans="3:8" x14ac:dyDescent="0.2">
      <c r="C190" s="2">
        <v>787</v>
      </c>
      <c r="D190" s="13" t="s">
        <v>78</v>
      </c>
      <c r="E190" s="14">
        <v>381.3</v>
      </c>
      <c r="F190" s="14">
        <v>433.8</v>
      </c>
      <c r="G190" s="14">
        <v>416.5</v>
      </c>
      <c r="H190" s="14">
        <v>423.3</v>
      </c>
    </row>
    <row r="191" spans="3:8" x14ac:dyDescent="0.2">
      <c r="C191" s="2">
        <v>791</v>
      </c>
      <c r="D191" s="13" t="s">
        <v>94</v>
      </c>
      <c r="E191" s="14">
        <v>805.6</v>
      </c>
      <c r="F191" s="14">
        <v>957.2</v>
      </c>
      <c r="G191" s="14">
        <v>1215.9000000000001</v>
      </c>
      <c r="H191" s="14">
        <v>1114.0999999999999</v>
      </c>
    </row>
    <row r="192" spans="3:8" x14ac:dyDescent="0.2">
      <c r="C192" s="2">
        <v>810</v>
      </c>
      <c r="D192" s="13" t="s">
        <v>21</v>
      </c>
      <c r="E192" s="14">
        <v>277</v>
      </c>
      <c r="F192" s="14">
        <v>372.7</v>
      </c>
      <c r="G192" s="14">
        <v>435</v>
      </c>
      <c r="H192" s="14">
        <v>357.7</v>
      </c>
    </row>
    <row r="193" spans="2:8" x14ac:dyDescent="0.2">
      <c r="C193" s="2">
        <v>813</v>
      </c>
      <c r="D193" s="13" t="s">
        <v>41</v>
      </c>
      <c r="E193" s="14">
        <v>1076.0999999999999</v>
      </c>
      <c r="F193" s="14">
        <v>1151.7</v>
      </c>
      <c r="G193" s="14">
        <v>1081.5</v>
      </c>
      <c r="H193" s="14">
        <v>1037.5999999999999</v>
      </c>
    </row>
    <row r="194" spans="2:8" x14ac:dyDescent="0.2">
      <c r="C194" s="2">
        <v>820</v>
      </c>
      <c r="D194" s="13" t="s">
        <v>227</v>
      </c>
      <c r="E194" s="14">
        <v>486.4</v>
      </c>
      <c r="F194" s="14">
        <v>341.2</v>
      </c>
      <c r="G194" s="14">
        <v>310.60000000000002</v>
      </c>
      <c r="H194" s="14">
        <v>325.60000000000002</v>
      </c>
    </row>
    <row r="195" spans="2:8" x14ac:dyDescent="0.2">
      <c r="C195" s="2">
        <v>825</v>
      </c>
      <c r="D195" s="13" t="s">
        <v>18</v>
      </c>
      <c r="E195" s="14">
        <v>33.6</v>
      </c>
      <c r="F195" s="14">
        <v>32.6</v>
      </c>
      <c r="G195" s="14">
        <v>29.8</v>
      </c>
      <c r="H195" s="14">
        <v>15.9</v>
      </c>
    </row>
    <row r="196" spans="2:8" x14ac:dyDescent="0.2">
      <c r="C196" s="2">
        <v>840</v>
      </c>
      <c r="D196" s="13" t="s">
        <v>42</v>
      </c>
      <c r="E196" s="14">
        <v>294</v>
      </c>
      <c r="F196" s="14">
        <v>316.89999999999998</v>
      </c>
      <c r="G196" s="14">
        <v>314.3</v>
      </c>
      <c r="H196" s="14">
        <v>313.7</v>
      </c>
    </row>
    <row r="197" spans="2:8" x14ac:dyDescent="0.2">
      <c r="C197" s="2">
        <v>846</v>
      </c>
      <c r="D197" s="13" t="s">
        <v>20</v>
      </c>
      <c r="E197" s="14">
        <v>327.8</v>
      </c>
      <c r="F197" s="14">
        <v>497.6</v>
      </c>
      <c r="G197" s="14">
        <v>578.79999999999995</v>
      </c>
      <c r="H197" s="14">
        <v>572.1</v>
      </c>
    </row>
    <row r="198" spans="2:8" x14ac:dyDescent="0.2">
      <c r="C198" s="2">
        <v>849</v>
      </c>
      <c r="D198" s="13" t="s">
        <v>93</v>
      </c>
      <c r="E198" s="14">
        <v>372.6</v>
      </c>
      <c r="F198" s="14">
        <v>446.7</v>
      </c>
      <c r="G198" s="14">
        <v>489.4</v>
      </c>
      <c r="H198" s="14">
        <v>467.4</v>
      </c>
    </row>
    <row r="199" spans="2:8" x14ac:dyDescent="0.2">
      <c r="C199" s="2">
        <v>851</v>
      </c>
      <c r="D199" s="13" t="s">
        <v>102</v>
      </c>
      <c r="E199" s="14">
        <v>3149</v>
      </c>
      <c r="F199" s="14">
        <v>3365.7</v>
      </c>
      <c r="G199" s="14">
        <v>2580.1999999999998</v>
      </c>
      <c r="H199" s="14">
        <v>3108.9</v>
      </c>
    </row>
    <row r="200" spans="2:8" x14ac:dyDescent="0.2">
      <c r="C200" s="2">
        <v>860</v>
      </c>
      <c r="D200" s="13" t="s">
        <v>75</v>
      </c>
      <c r="E200" s="14">
        <v>798.7</v>
      </c>
      <c r="F200" s="14">
        <v>806.3</v>
      </c>
      <c r="G200" s="14">
        <v>888.4</v>
      </c>
      <c r="H200" s="14">
        <v>880.9</v>
      </c>
    </row>
    <row r="201" spans="2:8" x14ac:dyDescent="0.2">
      <c r="C201" s="2"/>
      <c r="D201" s="13"/>
      <c r="E201" s="14"/>
      <c r="F201" s="14"/>
      <c r="G201" s="14"/>
      <c r="H201" s="14"/>
    </row>
    <row r="202" spans="2:8" x14ac:dyDescent="0.2">
      <c r="B202" s="13" t="s">
        <v>244</v>
      </c>
      <c r="C202" s="2">
        <v>101</v>
      </c>
      <c r="D202" s="13" t="s">
        <v>101</v>
      </c>
      <c r="E202" s="14">
        <v>3331.1</v>
      </c>
      <c r="F202" s="14">
        <v>3055.6</v>
      </c>
      <c r="G202" s="14">
        <v>7024.5</v>
      </c>
      <c r="H202" s="14">
        <v>3057</v>
      </c>
    </row>
    <row r="203" spans="2:8" x14ac:dyDescent="0.2">
      <c r="C203" s="2">
        <v>147</v>
      </c>
      <c r="D203" s="13" t="s">
        <v>39</v>
      </c>
      <c r="E203" s="14">
        <v>1010.3</v>
      </c>
      <c r="F203" s="14">
        <v>1070.3</v>
      </c>
      <c r="G203" s="14">
        <v>966.3</v>
      </c>
      <c r="H203" s="14">
        <v>973.3</v>
      </c>
    </row>
    <row r="204" spans="2:8" x14ac:dyDescent="0.2">
      <c r="C204" s="2">
        <v>151</v>
      </c>
      <c r="D204" s="13" t="s">
        <v>13</v>
      </c>
      <c r="E204" s="14">
        <v>499</v>
      </c>
      <c r="F204" s="14">
        <v>427</v>
      </c>
      <c r="G204" s="14">
        <v>478</v>
      </c>
      <c r="H204" s="14">
        <v>489.9</v>
      </c>
    </row>
    <row r="205" spans="2:8" x14ac:dyDescent="0.2">
      <c r="C205" s="2">
        <v>153</v>
      </c>
      <c r="D205" s="13" t="s">
        <v>19</v>
      </c>
      <c r="E205" s="14">
        <v>331.5</v>
      </c>
      <c r="F205" s="14">
        <v>242.8</v>
      </c>
      <c r="G205" s="14">
        <v>228.7</v>
      </c>
      <c r="H205" s="14">
        <v>266.3</v>
      </c>
    </row>
    <row r="206" spans="2:8" x14ac:dyDescent="0.2">
      <c r="C206" s="2">
        <v>155</v>
      </c>
      <c r="D206" s="13" t="s">
        <v>23</v>
      </c>
      <c r="E206" s="14">
        <v>157.6</v>
      </c>
      <c r="F206" s="14">
        <v>142.30000000000001</v>
      </c>
      <c r="G206" s="14">
        <v>160.6</v>
      </c>
      <c r="H206" s="14">
        <v>154.1</v>
      </c>
    </row>
    <row r="207" spans="2:8" x14ac:dyDescent="0.2">
      <c r="C207" s="2">
        <v>157</v>
      </c>
      <c r="D207" s="13" t="s">
        <v>49</v>
      </c>
      <c r="E207" s="14">
        <v>544.4</v>
      </c>
      <c r="F207" s="14">
        <v>535.5</v>
      </c>
      <c r="G207" s="14">
        <v>465.6</v>
      </c>
      <c r="H207" s="14">
        <v>515.6</v>
      </c>
    </row>
    <row r="208" spans="2:8" x14ac:dyDescent="0.2">
      <c r="C208" s="2">
        <v>159</v>
      </c>
      <c r="D208" s="13" t="s">
        <v>51</v>
      </c>
      <c r="E208" s="14">
        <v>526</v>
      </c>
      <c r="F208" s="14">
        <v>491.1</v>
      </c>
      <c r="G208" s="14">
        <v>470.4</v>
      </c>
      <c r="H208" s="14">
        <v>487.7</v>
      </c>
    </row>
    <row r="209" spans="3:8" x14ac:dyDescent="0.2">
      <c r="C209" s="2">
        <v>161</v>
      </c>
      <c r="D209" s="13" t="s">
        <v>53</v>
      </c>
      <c r="E209" s="14">
        <v>187.7</v>
      </c>
      <c r="F209" s="14">
        <v>201.8</v>
      </c>
      <c r="G209" s="14">
        <v>200.7</v>
      </c>
      <c r="H209" s="14">
        <v>197.3</v>
      </c>
    </row>
    <row r="210" spans="3:8" x14ac:dyDescent="0.2">
      <c r="C210" s="2">
        <v>163</v>
      </c>
      <c r="D210" s="13" t="s">
        <v>69</v>
      </c>
      <c r="E210" s="14">
        <v>198.9</v>
      </c>
      <c r="F210" s="14">
        <v>234.6</v>
      </c>
      <c r="G210" s="14">
        <v>219.4</v>
      </c>
      <c r="H210" s="14">
        <v>221.9</v>
      </c>
    </row>
    <row r="211" spans="3:8" x14ac:dyDescent="0.2">
      <c r="C211" s="2">
        <v>165</v>
      </c>
      <c r="D211" s="13" t="s">
        <v>7</v>
      </c>
      <c r="E211" s="14">
        <v>153.30000000000001</v>
      </c>
      <c r="F211" s="14">
        <v>266</v>
      </c>
      <c r="G211" s="14">
        <v>241.8</v>
      </c>
      <c r="H211" s="14">
        <v>236.5</v>
      </c>
    </row>
    <row r="212" spans="3:8" x14ac:dyDescent="0.2">
      <c r="C212" s="2">
        <v>167</v>
      </c>
      <c r="D212" s="13" t="s">
        <v>83</v>
      </c>
      <c r="E212" s="14">
        <v>440.8</v>
      </c>
      <c r="F212" s="14">
        <v>482.8</v>
      </c>
      <c r="G212" s="14">
        <v>366.8</v>
      </c>
      <c r="H212" s="14">
        <v>356.4</v>
      </c>
    </row>
    <row r="213" spans="3:8" x14ac:dyDescent="0.2">
      <c r="C213" s="2">
        <v>169</v>
      </c>
      <c r="D213" s="13" t="s">
        <v>85</v>
      </c>
      <c r="E213" s="14">
        <v>346.5</v>
      </c>
      <c r="F213" s="14">
        <v>958.7</v>
      </c>
      <c r="G213" s="14">
        <v>947.6</v>
      </c>
      <c r="H213" s="14">
        <v>1204.5</v>
      </c>
    </row>
    <row r="214" spans="3:8" x14ac:dyDescent="0.2">
      <c r="C214" s="2">
        <v>173</v>
      </c>
      <c r="D214" s="13" t="s">
        <v>16</v>
      </c>
      <c r="E214" s="14">
        <v>640.6</v>
      </c>
      <c r="F214" s="14">
        <v>497.2</v>
      </c>
      <c r="G214" s="15" t="s">
        <v>128</v>
      </c>
      <c r="H214" s="15" t="s">
        <v>128</v>
      </c>
    </row>
    <row r="215" spans="3:8" x14ac:dyDescent="0.2">
      <c r="C215" s="2">
        <v>175</v>
      </c>
      <c r="D215" s="13" t="s">
        <v>52</v>
      </c>
      <c r="E215" s="14">
        <v>338.4</v>
      </c>
      <c r="F215" s="14">
        <v>403.4</v>
      </c>
      <c r="G215" s="14">
        <v>370.8</v>
      </c>
      <c r="H215" s="14">
        <v>367.8</v>
      </c>
    </row>
    <row r="216" spans="3:8" x14ac:dyDescent="0.2">
      <c r="C216" s="2">
        <v>183</v>
      </c>
      <c r="D216" s="13" t="s">
        <v>91</v>
      </c>
      <c r="E216" s="14">
        <v>166.9</v>
      </c>
      <c r="F216" s="14">
        <v>178</v>
      </c>
      <c r="G216" s="14">
        <v>167.3</v>
      </c>
      <c r="H216" s="14">
        <v>170.2</v>
      </c>
    </row>
    <row r="217" spans="3:8" x14ac:dyDescent="0.2">
      <c r="C217" s="2">
        <v>185</v>
      </c>
      <c r="D217" s="13" t="s">
        <v>82</v>
      </c>
      <c r="E217" s="14">
        <v>329.2</v>
      </c>
      <c r="F217" s="14">
        <v>340.5</v>
      </c>
      <c r="G217" s="14">
        <v>311.39999999999998</v>
      </c>
      <c r="H217" s="14">
        <v>302.10000000000002</v>
      </c>
    </row>
    <row r="218" spans="3:8" x14ac:dyDescent="0.2">
      <c r="C218" s="2">
        <v>187</v>
      </c>
      <c r="D218" s="13" t="s">
        <v>84</v>
      </c>
      <c r="E218" s="14">
        <v>108.4</v>
      </c>
      <c r="F218" s="14">
        <v>121.8</v>
      </c>
      <c r="G218" s="14">
        <v>137.4</v>
      </c>
      <c r="H218" s="14">
        <v>141.9</v>
      </c>
    </row>
    <row r="219" spans="3:8" x14ac:dyDescent="0.2">
      <c r="C219" s="2">
        <v>190</v>
      </c>
      <c r="D219" s="13" t="s">
        <v>45</v>
      </c>
      <c r="E219" s="14">
        <v>328.7</v>
      </c>
      <c r="F219" s="14">
        <v>388.5</v>
      </c>
      <c r="G219" s="14">
        <v>385.3</v>
      </c>
      <c r="H219" s="14">
        <v>369.4</v>
      </c>
    </row>
    <row r="220" spans="3:8" x14ac:dyDescent="0.2">
      <c r="C220" s="2">
        <v>201</v>
      </c>
      <c r="D220" s="13" t="s">
        <v>9</v>
      </c>
      <c r="E220" s="14">
        <v>126.6</v>
      </c>
      <c r="F220" s="14">
        <v>136.19999999999999</v>
      </c>
      <c r="G220" s="14">
        <v>167.8</v>
      </c>
      <c r="H220" s="14">
        <v>183.9</v>
      </c>
    </row>
    <row r="221" spans="3:8" x14ac:dyDescent="0.2">
      <c r="C221" s="2">
        <v>210</v>
      </c>
      <c r="D221" s="13" t="s">
        <v>35</v>
      </c>
      <c r="E221" s="15" t="s">
        <v>128</v>
      </c>
      <c r="F221" s="14">
        <v>450.7</v>
      </c>
      <c r="G221" s="14">
        <v>442.8</v>
      </c>
      <c r="H221" s="14">
        <v>380.3</v>
      </c>
    </row>
    <row r="222" spans="3:8" x14ac:dyDescent="0.2">
      <c r="C222" s="2">
        <v>217</v>
      </c>
      <c r="D222" s="13" t="s">
        <v>67</v>
      </c>
      <c r="E222" s="14">
        <v>613.1</v>
      </c>
      <c r="F222" s="14">
        <v>581.4</v>
      </c>
      <c r="G222" s="14">
        <v>583</v>
      </c>
      <c r="H222" s="14">
        <v>571.5</v>
      </c>
    </row>
    <row r="223" spans="3:8" x14ac:dyDescent="0.2">
      <c r="C223" s="2">
        <v>219</v>
      </c>
      <c r="D223" s="13" t="s">
        <v>73</v>
      </c>
      <c r="E223" s="15" t="s">
        <v>128</v>
      </c>
      <c r="F223" s="14">
        <v>321.89999999999998</v>
      </c>
      <c r="G223" s="14">
        <v>289</v>
      </c>
      <c r="H223" s="14">
        <v>293.39999999999998</v>
      </c>
    </row>
    <row r="224" spans="3:8" x14ac:dyDescent="0.2">
      <c r="C224" s="2">
        <v>223</v>
      </c>
      <c r="D224" s="13" t="s">
        <v>87</v>
      </c>
      <c r="E224" s="14">
        <v>261.8</v>
      </c>
      <c r="F224" s="14">
        <v>312.2</v>
      </c>
      <c r="G224" s="14">
        <v>253.7</v>
      </c>
      <c r="H224" s="14">
        <v>241.9</v>
      </c>
    </row>
    <row r="225" spans="3:8" x14ac:dyDescent="0.2">
      <c r="C225" s="2">
        <v>230</v>
      </c>
      <c r="D225" s="13" t="s">
        <v>50</v>
      </c>
      <c r="E225" s="14">
        <v>612.79999999999995</v>
      </c>
      <c r="F225" s="14">
        <v>549.20000000000005</v>
      </c>
      <c r="G225" s="14">
        <v>582.4</v>
      </c>
      <c r="H225" s="14">
        <v>588.9</v>
      </c>
    </row>
    <row r="226" spans="3:8" x14ac:dyDescent="0.2">
      <c r="C226" s="2">
        <v>240</v>
      </c>
      <c r="D226" s="13" t="s">
        <v>25</v>
      </c>
      <c r="E226" s="14">
        <v>213.4</v>
      </c>
      <c r="F226" s="14">
        <v>209.7</v>
      </c>
      <c r="G226" s="14">
        <v>246.3</v>
      </c>
      <c r="H226" s="14">
        <v>260.5</v>
      </c>
    </row>
    <row r="227" spans="3:8" x14ac:dyDescent="0.2">
      <c r="C227" s="2">
        <v>250</v>
      </c>
      <c r="D227" s="13" t="s">
        <v>43</v>
      </c>
      <c r="E227" s="14">
        <v>362.1</v>
      </c>
      <c r="F227" s="14">
        <v>474.8</v>
      </c>
      <c r="G227" s="14">
        <v>461.7</v>
      </c>
      <c r="H227" s="14">
        <v>494</v>
      </c>
    </row>
    <row r="228" spans="3:8" x14ac:dyDescent="0.2">
      <c r="C228" s="2">
        <v>253</v>
      </c>
      <c r="D228" s="13" t="s">
        <v>55</v>
      </c>
      <c r="E228" s="14">
        <v>246.3</v>
      </c>
      <c r="F228" s="14">
        <v>406.1</v>
      </c>
      <c r="G228" s="14">
        <v>484.9</v>
      </c>
      <c r="H228" s="14">
        <v>477.5</v>
      </c>
    </row>
    <row r="229" spans="3:8" x14ac:dyDescent="0.2">
      <c r="C229" s="2">
        <v>259</v>
      </c>
      <c r="D229" s="13" t="s">
        <v>103</v>
      </c>
      <c r="E229" s="14">
        <v>381.8</v>
      </c>
      <c r="F229" s="14">
        <v>548.79999999999995</v>
      </c>
      <c r="G229" s="14">
        <v>523.9</v>
      </c>
      <c r="H229" s="14">
        <v>463</v>
      </c>
    </row>
    <row r="230" spans="3:8" x14ac:dyDescent="0.2">
      <c r="C230" s="2">
        <v>260</v>
      </c>
      <c r="D230" s="13" t="s">
        <v>63</v>
      </c>
      <c r="E230" s="15" t="s">
        <v>128</v>
      </c>
      <c r="F230" s="14">
        <v>289.3</v>
      </c>
      <c r="G230" s="14">
        <v>285.2</v>
      </c>
      <c r="H230" s="14">
        <v>307</v>
      </c>
    </row>
    <row r="231" spans="3:8" x14ac:dyDescent="0.2">
      <c r="C231" s="2">
        <v>265</v>
      </c>
      <c r="D231" s="13" t="s">
        <v>48</v>
      </c>
      <c r="E231" s="14">
        <v>750.3</v>
      </c>
      <c r="F231" s="14">
        <v>724.5</v>
      </c>
      <c r="G231" s="14">
        <v>797.8</v>
      </c>
      <c r="H231" s="14">
        <v>788.5</v>
      </c>
    </row>
    <row r="232" spans="3:8" x14ac:dyDescent="0.2">
      <c r="C232" s="2">
        <v>269</v>
      </c>
      <c r="D232" s="13" t="s">
        <v>64</v>
      </c>
      <c r="E232" s="14">
        <v>128.9</v>
      </c>
      <c r="F232" s="14">
        <v>137.4</v>
      </c>
      <c r="G232" s="14">
        <v>152.9</v>
      </c>
      <c r="H232" s="14">
        <v>161.80000000000001</v>
      </c>
    </row>
    <row r="233" spans="3:8" x14ac:dyDescent="0.2">
      <c r="C233" s="2">
        <v>270</v>
      </c>
      <c r="D233" s="13" t="s">
        <v>57</v>
      </c>
      <c r="E233" s="15" t="s">
        <v>128</v>
      </c>
      <c r="F233" s="15" t="s">
        <v>128</v>
      </c>
      <c r="G233" s="14">
        <v>330.2</v>
      </c>
      <c r="H233" s="14">
        <v>356.3</v>
      </c>
    </row>
    <row r="234" spans="3:8" x14ac:dyDescent="0.2">
      <c r="C234" s="2">
        <v>306</v>
      </c>
      <c r="D234" s="13" t="s">
        <v>38</v>
      </c>
      <c r="E234" s="14">
        <v>394.5</v>
      </c>
      <c r="F234" s="14">
        <v>317</v>
      </c>
      <c r="G234" s="14">
        <v>312.7</v>
      </c>
      <c r="H234" s="14">
        <v>340.8</v>
      </c>
    </row>
    <row r="235" spans="3:8" x14ac:dyDescent="0.2">
      <c r="C235" s="2">
        <v>316</v>
      </c>
      <c r="D235" s="13" t="s">
        <v>77</v>
      </c>
      <c r="E235" s="14">
        <v>982</v>
      </c>
      <c r="F235" s="14">
        <v>694.2</v>
      </c>
      <c r="G235" s="14">
        <v>624.70000000000005</v>
      </c>
      <c r="H235" s="14">
        <v>620.9</v>
      </c>
    </row>
    <row r="236" spans="3:8" x14ac:dyDescent="0.2">
      <c r="C236" s="2">
        <v>320</v>
      </c>
      <c r="D236" s="13" t="s">
        <v>33</v>
      </c>
      <c r="E236" s="14">
        <v>353.8</v>
      </c>
      <c r="F236" s="14">
        <v>344.3</v>
      </c>
      <c r="G236" s="14">
        <v>297.8</v>
      </c>
      <c r="H236" s="14">
        <v>290</v>
      </c>
    </row>
    <row r="237" spans="3:8" x14ac:dyDescent="0.2">
      <c r="C237" s="2">
        <v>326</v>
      </c>
      <c r="D237" s="13" t="s">
        <v>95</v>
      </c>
      <c r="E237" s="14">
        <v>593.20000000000005</v>
      </c>
      <c r="F237" s="14">
        <v>565</v>
      </c>
      <c r="G237" s="14">
        <v>613.5</v>
      </c>
      <c r="H237" s="14">
        <v>624.6</v>
      </c>
    </row>
    <row r="238" spans="3:8" x14ac:dyDescent="0.2">
      <c r="C238" s="2">
        <v>329</v>
      </c>
      <c r="D238" s="13" t="s">
        <v>46</v>
      </c>
      <c r="E238" s="14">
        <v>342.8</v>
      </c>
      <c r="F238" s="14">
        <v>321</v>
      </c>
      <c r="G238" s="14">
        <v>264</v>
      </c>
      <c r="H238" s="14">
        <v>249.9</v>
      </c>
    </row>
    <row r="239" spans="3:8" x14ac:dyDescent="0.2">
      <c r="C239" s="2">
        <v>330</v>
      </c>
      <c r="D239" s="13" t="s">
        <v>62</v>
      </c>
      <c r="E239" s="14">
        <v>860.6</v>
      </c>
      <c r="F239" s="14">
        <v>971.5</v>
      </c>
      <c r="G239" s="14">
        <v>985.7</v>
      </c>
      <c r="H239" s="14">
        <v>919.4</v>
      </c>
    </row>
    <row r="240" spans="3:8" x14ac:dyDescent="0.2">
      <c r="C240" s="2">
        <v>336</v>
      </c>
      <c r="D240" s="13" t="s">
        <v>68</v>
      </c>
      <c r="E240" s="15" t="s">
        <v>128</v>
      </c>
      <c r="F240" s="14">
        <v>200.9</v>
      </c>
      <c r="G240" s="14">
        <v>241.2</v>
      </c>
      <c r="H240" s="14">
        <v>242.3</v>
      </c>
    </row>
    <row r="241" spans="3:8" x14ac:dyDescent="0.2">
      <c r="C241" s="2">
        <v>340</v>
      </c>
      <c r="D241" s="13" t="s">
        <v>66</v>
      </c>
      <c r="E241" s="14">
        <v>274.89999999999998</v>
      </c>
      <c r="F241" s="14">
        <v>442.1</v>
      </c>
      <c r="G241" s="14">
        <v>340.3</v>
      </c>
      <c r="H241" s="14">
        <v>342.3</v>
      </c>
    </row>
    <row r="242" spans="3:8" x14ac:dyDescent="0.2">
      <c r="C242" s="2">
        <v>350</v>
      </c>
      <c r="D242" s="13" t="s">
        <v>10</v>
      </c>
      <c r="E242" s="14">
        <v>203.5</v>
      </c>
      <c r="F242" s="14">
        <v>203.9</v>
      </c>
      <c r="G242" s="14">
        <v>212</v>
      </c>
      <c r="H242" s="14">
        <v>210.8</v>
      </c>
    </row>
    <row r="243" spans="3:8" x14ac:dyDescent="0.2">
      <c r="C243" s="2">
        <v>360</v>
      </c>
      <c r="D243" s="13" t="s">
        <v>14</v>
      </c>
      <c r="E243" s="14">
        <v>696</v>
      </c>
      <c r="F243" s="14">
        <v>612.4</v>
      </c>
      <c r="G243" s="14">
        <v>597</v>
      </c>
      <c r="H243" s="14">
        <v>586</v>
      </c>
    </row>
    <row r="244" spans="3:8" x14ac:dyDescent="0.2">
      <c r="C244" s="2">
        <v>370</v>
      </c>
      <c r="D244" s="13" t="s">
        <v>32</v>
      </c>
      <c r="E244" s="15" t="s">
        <v>128</v>
      </c>
      <c r="F244" s="14">
        <v>752.8</v>
      </c>
      <c r="G244" s="14">
        <v>809.8</v>
      </c>
      <c r="H244" s="14">
        <v>858.7</v>
      </c>
    </row>
    <row r="245" spans="3:8" x14ac:dyDescent="0.2">
      <c r="C245" s="2">
        <v>376</v>
      </c>
      <c r="D245" s="13" t="s">
        <v>59</v>
      </c>
      <c r="E245" s="14">
        <v>631.6</v>
      </c>
      <c r="F245" s="14">
        <v>775.1</v>
      </c>
      <c r="G245" s="14">
        <v>843.8</v>
      </c>
      <c r="H245" s="14">
        <v>763.5</v>
      </c>
    </row>
    <row r="246" spans="3:8" x14ac:dyDescent="0.2">
      <c r="C246" s="2">
        <v>390</v>
      </c>
      <c r="D246" s="13" t="s">
        <v>96</v>
      </c>
      <c r="E246" s="14">
        <v>575.29999999999995</v>
      </c>
      <c r="F246" s="14">
        <v>655</v>
      </c>
      <c r="G246" s="14">
        <v>479.5</v>
      </c>
      <c r="H246" s="14">
        <v>478.9</v>
      </c>
    </row>
    <row r="247" spans="3:8" x14ac:dyDescent="0.2">
      <c r="C247" s="2">
        <v>400</v>
      </c>
      <c r="D247" s="13" t="s">
        <v>17</v>
      </c>
      <c r="E247" s="14">
        <v>546.29999999999995</v>
      </c>
      <c r="F247" s="14">
        <v>438.4</v>
      </c>
      <c r="G247" s="14">
        <v>377.3</v>
      </c>
      <c r="H247" s="14">
        <v>393.5</v>
      </c>
    </row>
    <row r="248" spans="3:8" x14ac:dyDescent="0.2">
      <c r="C248" s="2">
        <v>410</v>
      </c>
      <c r="D248" s="13" t="s">
        <v>22</v>
      </c>
      <c r="E248" s="14">
        <v>340.6</v>
      </c>
      <c r="F248" s="14">
        <v>321.3</v>
      </c>
      <c r="G248" s="14">
        <v>328.7</v>
      </c>
      <c r="H248" s="14">
        <v>338.4</v>
      </c>
    </row>
    <row r="249" spans="3:8" x14ac:dyDescent="0.2">
      <c r="C249" s="2">
        <v>420</v>
      </c>
      <c r="D249" s="13" t="s">
        <v>11</v>
      </c>
      <c r="E249" s="14">
        <v>463.4</v>
      </c>
      <c r="F249" s="14">
        <v>361.3</v>
      </c>
      <c r="G249" s="14">
        <v>351.4</v>
      </c>
      <c r="H249" s="14">
        <v>319.2</v>
      </c>
    </row>
    <row r="250" spans="3:8" x14ac:dyDescent="0.2">
      <c r="C250" s="2">
        <v>430</v>
      </c>
      <c r="D250" s="13" t="s">
        <v>47</v>
      </c>
      <c r="E250" s="14">
        <v>468.5</v>
      </c>
      <c r="F250" s="14">
        <v>453.8</v>
      </c>
      <c r="G250" s="14">
        <v>432.9</v>
      </c>
      <c r="H250" s="14">
        <v>419.1</v>
      </c>
    </row>
    <row r="251" spans="3:8" x14ac:dyDescent="0.2">
      <c r="C251" s="2">
        <v>440</v>
      </c>
      <c r="D251" s="13" t="s">
        <v>97</v>
      </c>
      <c r="E251" s="14">
        <v>223.8</v>
      </c>
      <c r="F251" s="14">
        <v>242.2</v>
      </c>
      <c r="G251" s="14">
        <v>229</v>
      </c>
      <c r="H251" s="14">
        <v>215.2</v>
      </c>
    </row>
    <row r="252" spans="3:8" x14ac:dyDescent="0.2">
      <c r="C252" s="2">
        <v>450</v>
      </c>
      <c r="D252" s="13" t="s">
        <v>30</v>
      </c>
      <c r="E252" s="14">
        <v>506.4</v>
      </c>
      <c r="F252" s="14">
        <v>419.9</v>
      </c>
      <c r="G252" s="14">
        <v>394.7</v>
      </c>
      <c r="H252" s="14">
        <v>405.7</v>
      </c>
    </row>
    <row r="253" spans="3:8" x14ac:dyDescent="0.2">
      <c r="C253" s="2">
        <v>461</v>
      </c>
      <c r="D253" s="13" t="s">
        <v>36</v>
      </c>
      <c r="E253" s="14">
        <v>1663.5</v>
      </c>
      <c r="F253" s="14">
        <v>1687.8</v>
      </c>
      <c r="G253" s="14">
        <v>1416.1</v>
      </c>
      <c r="H253" s="14">
        <v>1395</v>
      </c>
    </row>
    <row r="254" spans="3:8" x14ac:dyDescent="0.2">
      <c r="C254" s="2">
        <v>479</v>
      </c>
      <c r="D254" s="13" t="s">
        <v>72</v>
      </c>
      <c r="E254" s="14">
        <v>789</v>
      </c>
      <c r="F254" s="14">
        <v>658.1</v>
      </c>
      <c r="G254" s="14">
        <v>643.9</v>
      </c>
      <c r="H254" s="14">
        <v>615.9</v>
      </c>
    </row>
    <row r="255" spans="3:8" x14ac:dyDescent="0.2">
      <c r="C255" s="2">
        <v>480</v>
      </c>
      <c r="D255" s="13" t="s">
        <v>226</v>
      </c>
      <c r="E255" s="14">
        <v>330.3</v>
      </c>
      <c r="F255" s="14">
        <v>269.7</v>
      </c>
      <c r="G255" s="14">
        <v>236.2</v>
      </c>
      <c r="H255" s="14">
        <v>262.60000000000002</v>
      </c>
    </row>
    <row r="256" spans="3:8" x14ac:dyDescent="0.2">
      <c r="C256" s="2">
        <v>482</v>
      </c>
      <c r="D256" s="13" t="s">
        <v>8</v>
      </c>
      <c r="E256" s="14">
        <v>181.6</v>
      </c>
      <c r="F256" s="14">
        <v>196.3</v>
      </c>
      <c r="G256" s="14">
        <v>152.19999999999999</v>
      </c>
      <c r="H256" s="14">
        <v>151.5</v>
      </c>
    </row>
    <row r="257" spans="3:8" x14ac:dyDescent="0.2">
      <c r="C257" s="2">
        <v>492</v>
      </c>
      <c r="D257" s="13" t="s">
        <v>98</v>
      </c>
      <c r="E257" s="14">
        <v>111.9</v>
      </c>
      <c r="F257" s="14">
        <v>101.5</v>
      </c>
      <c r="G257" s="14">
        <v>94.5</v>
      </c>
      <c r="H257" s="14">
        <v>129.6</v>
      </c>
    </row>
    <row r="258" spans="3:8" x14ac:dyDescent="0.2">
      <c r="C258" s="2">
        <v>510</v>
      </c>
      <c r="D258" s="13" t="s">
        <v>61</v>
      </c>
      <c r="E258" s="14">
        <v>574.9</v>
      </c>
      <c r="F258" s="14">
        <v>545.9</v>
      </c>
      <c r="G258" s="14">
        <v>662.5</v>
      </c>
      <c r="H258" s="14">
        <v>792.8</v>
      </c>
    </row>
    <row r="259" spans="3:8" x14ac:dyDescent="0.2">
      <c r="C259" s="2">
        <v>530</v>
      </c>
      <c r="D259" s="13" t="s">
        <v>15</v>
      </c>
      <c r="E259" s="14">
        <v>192.2</v>
      </c>
      <c r="F259" s="14">
        <v>194.8</v>
      </c>
      <c r="G259" s="14">
        <v>200.9</v>
      </c>
      <c r="H259" s="14">
        <v>234.4</v>
      </c>
    </row>
    <row r="260" spans="3:8" x14ac:dyDescent="0.2">
      <c r="C260" s="2">
        <v>540</v>
      </c>
      <c r="D260" s="13" t="s">
        <v>76</v>
      </c>
      <c r="E260" s="14">
        <v>703.1</v>
      </c>
      <c r="F260" s="14">
        <v>1074.9000000000001</v>
      </c>
      <c r="G260" s="14">
        <v>1086.2</v>
      </c>
      <c r="H260" s="14">
        <v>628.1</v>
      </c>
    </row>
    <row r="261" spans="3:8" x14ac:dyDescent="0.2">
      <c r="C261" s="2">
        <v>550</v>
      </c>
      <c r="D261" s="13" t="s">
        <v>80</v>
      </c>
      <c r="E261" s="14">
        <v>466.6</v>
      </c>
      <c r="F261" s="14">
        <v>529.5</v>
      </c>
      <c r="G261" s="14">
        <v>506.5</v>
      </c>
      <c r="H261" s="14">
        <v>504.4</v>
      </c>
    </row>
    <row r="262" spans="3:8" x14ac:dyDescent="0.2">
      <c r="C262" s="2">
        <v>561</v>
      </c>
      <c r="D262" s="13" t="s">
        <v>27</v>
      </c>
      <c r="E262" s="14">
        <v>1007.6</v>
      </c>
      <c r="F262" s="14">
        <v>1162.5</v>
      </c>
      <c r="G262" s="14">
        <v>1121.2</v>
      </c>
      <c r="H262" s="14">
        <v>1105.7</v>
      </c>
    </row>
    <row r="263" spans="3:8" x14ac:dyDescent="0.2">
      <c r="C263" s="2">
        <v>563</v>
      </c>
      <c r="D263" s="13" t="s">
        <v>29</v>
      </c>
      <c r="E263" s="14">
        <v>40.299999999999997</v>
      </c>
      <c r="F263" s="15" t="s">
        <v>128</v>
      </c>
      <c r="G263" s="14">
        <v>38</v>
      </c>
      <c r="H263" s="14">
        <v>33.299999999999997</v>
      </c>
    </row>
    <row r="264" spans="3:8" x14ac:dyDescent="0.2">
      <c r="C264" s="2">
        <v>573</v>
      </c>
      <c r="D264" s="13" t="s">
        <v>86</v>
      </c>
      <c r="E264" s="14">
        <v>433.9</v>
      </c>
      <c r="F264" s="14">
        <v>548.20000000000005</v>
      </c>
      <c r="G264" s="14">
        <v>495.8</v>
      </c>
      <c r="H264" s="14">
        <v>469.5</v>
      </c>
    </row>
    <row r="265" spans="3:8" x14ac:dyDescent="0.2">
      <c r="C265" s="2">
        <v>575</v>
      </c>
      <c r="D265" s="13" t="s">
        <v>88</v>
      </c>
      <c r="E265" s="14">
        <v>400.7</v>
      </c>
      <c r="F265" s="14">
        <v>382.5</v>
      </c>
      <c r="G265" s="14">
        <v>365.5</v>
      </c>
      <c r="H265" s="14">
        <v>395.8</v>
      </c>
    </row>
    <row r="266" spans="3:8" x14ac:dyDescent="0.2">
      <c r="C266" s="2">
        <v>580</v>
      </c>
      <c r="D266" s="13" t="s">
        <v>100</v>
      </c>
      <c r="E266" s="14">
        <v>622.1</v>
      </c>
      <c r="F266" s="14">
        <v>702.1</v>
      </c>
      <c r="G266" s="14">
        <v>611</v>
      </c>
      <c r="H266" s="14">
        <v>637.6</v>
      </c>
    </row>
    <row r="267" spans="3:8" x14ac:dyDescent="0.2">
      <c r="C267" s="2">
        <v>607</v>
      </c>
      <c r="D267" s="13" t="s">
        <v>37</v>
      </c>
      <c r="E267" s="14">
        <v>466.8</v>
      </c>
      <c r="F267" s="14">
        <v>646.6</v>
      </c>
      <c r="G267" s="14">
        <v>574.6</v>
      </c>
      <c r="H267" s="14">
        <v>567.20000000000005</v>
      </c>
    </row>
    <row r="268" spans="3:8" x14ac:dyDescent="0.2">
      <c r="C268" s="2">
        <v>615</v>
      </c>
      <c r="D268" s="13" t="s">
        <v>81</v>
      </c>
      <c r="E268" s="14">
        <v>828.9</v>
      </c>
      <c r="F268" s="14">
        <v>964.6</v>
      </c>
      <c r="G268" s="14">
        <v>1016.6</v>
      </c>
      <c r="H268" s="14">
        <v>1007.8</v>
      </c>
    </row>
    <row r="269" spans="3:8" x14ac:dyDescent="0.2">
      <c r="C269" s="2">
        <v>621</v>
      </c>
      <c r="D269" s="13" t="s">
        <v>99</v>
      </c>
      <c r="E269" s="14">
        <v>792.5</v>
      </c>
      <c r="F269" s="14">
        <v>831.8</v>
      </c>
      <c r="G269" s="14">
        <v>833.1</v>
      </c>
      <c r="H269" s="14">
        <v>809.8</v>
      </c>
    </row>
    <row r="270" spans="3:8" x14ac:dyDescent="0.2">
      <c r="C270" s="2">
        <v>630</v>
      </c>
      <c r="D270" s="13" t="s">
        <v>90</v>
      </c>
      <c r="E270" s="14">
        <v>887.3</v>
      </c>
      <c r="F270" s="15" t="s">
        <v>128</v>
      </c>
      <c r="G270" s="14">
        <v>955.3</v>
      </c>
      <c r="H270" s="14">
        <v>958.7</v>
      </c>
    </row>
    <row r="271" spans="3:8" x14ac:dyDescent="0.2">
      <c r="C271" s="2">
        <v>657</v>
      </c>
      <c r="D271" s="13" t="s">
        <v>71</v>
      </c>
      <c r="E271" s="14">
        <v>609.4</v>
      </c>
      <c r="F271" s="14">
        <v>1014.7</v>
      </c>
      <c r="G271" s="14">
        <v>990.3</v>
      </c>
      <c r="H271" s="14">
        <v>1027.3</v>
      </c>
    </row>
    <row r="272" spans="3:8" x14ac:dyDescent="0.2">
      <c r="C272" s="2">
        <v>661</v>
      </c>
      <c r="D272" s="13" t="s">
        <v>79</v>
      </c>
      <c r="E272" s="14">
        <v>507.6</v>
      </c>
      <c r="F272" s="14">
        <v>512.1</v>
      </c>
      <c r="G272" s="14">
        <v>491.1</v>
      </c>
      <c r="H272" s="14">
        <v>513.6</v>
      </c>
    </row>
    <row r="273" spans="3:8" x14ac:dyDescent="0.2">
      <c r="C273" s="2">
        <v>665</v>
      </c>
      <c r="D273" s="13" t="s">
        <v>12</v>
      </c>
      <c r="E273" s="14">
        <v>300.39999999999998</v>
      </c>
      <c r="F273" s="14">
        <v>237.5</v>
      </c>
      <c r="G273" s="14">
        <v>216</v>
      </c>
      <c r="H273" s="14">
        <v>195.5</v>
      </c>
    </row>
    <row r="274" spans="3:8" x14ac:dyDescent="0.2">
      <c r="C274" s="2">
        <v>671</v>
      </c>
      <c r="D274" s="13" t="s">
        <v>70</v>
      </c>
      <c r="E274" s="15" t="s">
        <v>128</v>
      </c>
      <c r="F274" s="14">
        <v>246.8</v>
      </c>
      <c r="G274" s="14">
        <v>268.2</v>
      </c>
      <c r="H274" s="14">
        <v>275.7</v>
      </c>
    </row>
    <row r="275" spans="3:8" x14ac:dyDescent="0.2">
      <c r="C275" s="2">
        <v>706</v>
      </c>
      <c r="D275" s="13" t="s">
        <v>74</v>
      </c>
      <c r="E275" s="14">
        <v>421.7</v>
      </c>
      <c r="F275" s="14">
        <v>458.7</v>
      </c>
      <c r="G275" s="14">
        <v>521.6</v>
      </c>
      <c r="H275" s="14">
        <v>522.20000000000005</v>
      </c>
    </row>
    <row r="276" spans="3:8" x14ac:dyDescent="0.2">
      <c r="C276" s="2">
        <v>707</v>
      </c>
      <c r="D276" s="13" t="s">
        <v>26</v>
      </c>
      <c r="E276" s="15" t="s">
        <v>128</v>
      </c>
      <c r="F276" s="14">
        <v>394.9</v>
      </c>
      <c r="G276" s="14">
        <v>397.9</v>
      </c>
      <c r="H276" s="14">
        <v>402.7</v>
      </c>
    </row>
    <row r="277" spans="3:8" x14ac:dyDescent="0.2">
      <c r="C277" s="2">
        <v>710</v>
      </c>
      <c r="D277" s="13" t="s">
        <v>31</v>
      </c>
      <c r="E277" s="14">
        <v>214.1</v>
      </c>
      <c r="F277" s="14">
        <v>292.8</v>
      </c>
      <c r="G277" s="14">
        <v>288</v>
      </c>
      <c r="H277" s="14">
        <v>281.10000000000002</v>
      </c>
    </row>
    <row r="278" spans="3:8" x14ac:dyDescent="0.2">
      <c r="C278" s="2">
        <v>727</v>
      </c>
      <c r="D278" s="13" t="s">
        <v>34</v>
      </c>
      <c r="E278" s="14">
        <v>195.4</v>
      </c>
      <c r="F278" s="14">
        <v>209.3</v>
      </c>
      <c r="G278" s="14">
        <v>201.6</v>
      </c>
      <c r="H278" s="14">
        <v>200.6</v>
      </c>
    </row>
    <row r="279" spans="3:8" x14ac:dyDescent="0.2">
      <c r="C279" s="2">
        <v>730</v>
      </c>
      <c r="D279" s="13" t="s">
        <v>40</v>
      </c>
      <c r="E279" s="14">
        <v>631.29999999999995</v>
      </c>
      <c r="F279" s="14">
        <v>623.1</v>
      </c>
      <c r="G279" s="14">
        <v>641.79999999999995</v>
      </c>
      <c r="H279" s="14">
        <v>684.6</v>
      </c>
    </row>
    <row r="280" spans="3:8" x14ac:dyDescent="0.2">
      <c r="C280" s="2">
        <v>740</v>
      </c>
      <c r="D280" s="13" t="s">
        <v>56</v>
      </c>
      <c r="E280" s="14">
        <v>782.1</v>
      </c>
      <c r="F280" s="14">
        <v>814.8</v>
      </c>
      <c r="G280" s="14">
        <v>720.3</v>
      </c>
      <c r="H280" s="14">
        <v>776</v>
      </c>
    </row>
    <row r="281" spans="3:8" x14ac:dyDescent="0.2">
      <c r="C281" s="2">
        <v>741</v>
      </c>
      <c r="D281" s="13" t="s">
        <v>54</v>
      </c>
      <c r="E281" s="14">
        <v>74.7</v>
      </c>
      <c r="F281" s="14">
        <v>75.900000000000006</v>
      </c>
      <c r="G281" s="14">
        <v>59.5</v>
      </c>
      <c r="H281" s="14">
        <v>59.9</v>
      </c>
    </row>
    <row r="282" spans="3:8" x14ac:dyDescent="0.2">
      <c r="C282" s="2">
        <v>746</v>
      </c>
      <c r="D282" s="13" t="s">
        <v>58</v>
      </c>
      <c r="E282" s="14">
        <v>351.5</v>
      </c>
      <c r="F282" s="14">
        <v>595.4</v>
      </c>
      <c r="G282" s="14">
        <v>426</v>
      </c>
      <c r="H282" s="14">
        <v>424.1</v>
      </c>
    </row>
    <row r="283" spans="3:8" x14ac:dyDescent="0.2">
      <c r="C283" s="2">
        <v>751</v>
      </c>
      <c r="D283" s="13" t="s">
        <v>104</v>
      </c>
      <c r="E283" s="14">
        <v>2599.8000000000002</v>
      </c>
      <c r="F283" s="14">
        <v>2321.8000000000002</v>
      </c>
      <c r="G283" s="14">
        <v>1960.4</v>
      </c>
      <c r="H283" s="14">
        <v>1956.2</v>
      </c>
    </row>
    <row r="284" spans="3:8" x14ac:dyDescent="0.2">
      <c r="C284" s="2">
        <v>756</v>
      </c>
      <c r="D284" s="13" t="s">
        <v>89</v>
      </c>
      <c r="E284" s="14">
        <v>337</v>
      </c>
      <c r="F284" s="14">
        <v>363.2</v>
      </c>
      <c r="G284" s="14">
        <v>315.7</v>
      </c>
      <c r="H284" s="14">
        <v>302.5</v>
      </c>
    </row>
    <row r="285" spans="3:8" x14ac:dyDescent="0.2">
      <c r="C285" s="2">
        <v>760</v>
      </c>
      <c r="D285" s="13" t="s">
        <v>44</v>
      </c>
      <c r="E285" s="14">
        <v>668.9</v>
      </c>
      <c r="F285" s="14">
        <v>575.5</v>
      </c>
      <c r="G285" s="14">
        <v>646.6</v>
      </c>
      <c r="H285" s="14">
        <v>646.5</v>
      </c>
    </row>
    <row r="286" spans="3:8" x14ac:dyDescent="0.2">
      <c r="C286" s="2">
        <v>766</v>
      </c>
      <c r="D286" s="13" t="s">
        <v>65</v>
      </c>
      <c r="E286" s="14">
        <v>430.3</v>
      </c>
      <c r="F286" s="14">
        <v>240</v>
      </c>
      <c r="G286" s="14">
        <v>241.8</v>
      </c>
      <c r="H286" s="14">
        <v>255.7</v>
      </c>
    </row>
    <row r="287" spans="3:8" x14ac:dyDescent="0.2">
      <c r="C287" s="2">
        <v>773</v>
      </c>
      <c r="D287" s="13" t="s">
        <v>24</v>
      </c>
      <c r="E287" s="14">
        <v>239.6</v>
      </c>
      <c r="F287" s="14">
        <v>257.2</v>
      </c>
      <c r="G287" s="14">
        <v>193.6</v>
      </c>
      <c r="H287" s="14">
        <v>165.1</v>
      </c>
    </row>
    <row r="288" spans="3:8" x14ac:dyDescent="0.2">
      <c r="C288" s="2">
        <v>779</v>
      </c>
      <c r="D288" s="13" t="s">
        <v>60</v>
      </c>
      <c r="E288" s="14">
        <v>403</v>
      </c>
      <c r="F288" s="14">
        <v>414.6</v>
      </c>
      <c r="G288" s="14">
        <v>443.3</v>
      </c>
      <c r="H288" s="14">
        <v>430.8</v>
      </c>
    </row>
    <row r="289" spans="2:8" x14ac:dyDescent="0.2">
      <c r="C289" s="2">
        <v>787</v>
      </c>
      <c r="D289" s="13" t="s">
        <v>78</v>
      </c>
      <c r="E289" s="14">
        <v>447.1</v>
      </c>
      <c r="F289" s="14">
        <v>521.9</v>
      </c>
      <c r="G289" s="14">
        <v>457.8</v>
      </c>
      <c r="H289" s="14">
        <v>495.3</v>
      </c>
    </row>
    <row r="290" spans="2:8" x14ac:dyDescent="0.2">
      <c r="C290" s="2">
        <v>791</v>
      </c>
      <c r="D290" s="13" t="s">
        <v>94</v>
      </c>
      <c r="E290" s="14">
        <v>691.6</v>
      </c>
      <c r="F290" s="14">
        <v>755.2</v>
      </c>
      <c r="G290" s="14">
        <v>830.7</v>
      </c>
      <c r="H290" s="14">
        <v>836.8</v>
      </c>
    </row>
    <row r="291" spans="2:8" x14ac:dyDescent="0.2">
      <c r="C291" s="2">
        <v>810</v>
      </c>
      <c r="D291" s="13" t="s">
        <v>21</v>
      </c>
      <c r="E291" s="14">
        <v>331.8</v>
      </c>
      <c r="F291" s="14">
        <v>411.8</v>
      </c>
      <c r="G291" s="14">
        <v>409.3</v>
      </c>
      <c r="H291" s="14">
        <v>412.3</v>
      </c>
    </row>
    <row r="292" spans="2:8" x14ac:dyDescent="0.2">
      <c r="C292" s="2">
        <v>813</v>
      </c>
      <c r="D292" s="13" t="s">
        <v>41</v>
      </c>
      <c r="E292" s="14">
        <v>825.3</v>
      </c>
      <c r="F292" s="14">
        <v>886.1</v>
      </c>
      <c r="G292" s="14">
        <v>804.2</v>
      </c>
      <c r="H292" s="14">
        <v>756.5</v>
      </c>
    </row>
    <row r="293" spans="2:8" x14ac:dyDescent="0.2">
      <c r="C293" s="2">
        <v>820</v>
      </c>
      <c r="D293" s="13" t="s">
        <v>227</v>
      </c>
      <c r="E293" s="14">
        <v>372.6</v>
      </c>
      <c r="F293" s="14">
        <v>372.1</v>
      </c>
      <c r="G293" s="14">
        <v>352.8</v>
      </c>
      <c r="H293" s="14">
        <v>383.1</v>
      </c>
    </row>
    <row r="294" spans="2:8" x14ac:dyDescent="0.2">
      <c r="C294" s="2">
        <v>825</v>
      </c>
      <c r="D294" s="13" t="s">
        <v>18</v>
      </c>
      <c r="E294" s="14">
        <v>27.2</v>
      </c>
      <c r="F294" s="14">
        <v>34.700000000000003</v>
      </c>
      <c r="G294" s="14">
        <v>27.3</v>
      </c>
      <c r="H294" s="14">
        <v>44.9</v>
      </c>
    </row>
    <row r="295" spans="2:8" x14ac:dyDescent="0.2">
      <c r="C295" s="2">
        <v>840</v>
      </c>
      <c r="D295" s="13" t="s">
        <v>42</v>
      </c>
      <c r="E295" s="14">
        <v>261.5</v>
      </c>
      <c r="F295" s="14">
        <v>192</v>
      </c>
      <c r="G295" s="14">
        <v>230.4</v>
      </c>
      <c r="H295" s="14">
        <v>249.6</v>
      </c>
    </row>
    <row r="296" spans="2:8" x14ac:dyDescent="0.2">
      <c r="C296" s="2">
        <v>846</v>
      </c>
      <c r="D296" s="13" t="s">
        <v>20</v>
      </c>
      <c r="E296" s="14">
        <v>498.7</v>
      </c>
      <c r="F296" s="14">
        <v>313.5</v>
      </c>
      <c r="G296" s="14">
        <v>347.5</v>
      </c>
      <c r="H296" s="14">
        <v>367.9</v>
      </c>
    </row>
    <row r="297" spans="2:8" x14ac:dyDescent="0.2">
      <c r="C297" s="2">
        <v>849</v>
      </c>
      <c r="D297" s="13" t="s">
        <v>93</v>
      </c>
      <c r="E297" s="14">
        <v>409.5</v>
      </c>
      <c r="F297" s="14">
        <v>435.8</v>
      </c>
      <c r="G297" s="14">
        <v>421.7</v>
      </c>
      <c r="H297" s="14">
        <v>455.3</v>
      </c>
    </row>
    <row r="298" spans="2:8" x14ac:dyDescent="0.2">
      <c r="C298" s="2">
        <v>851</v>
      </c>
      <c r="D298" s="13" t="s">
        <v>102</v>
      </c>
      <c r="E298" s="14">
        <v>2017.3</v>
      </c>
      <c r="F298" s="14">
        <v>1338.7</v>
      </c>
      <c r="G298" s="14">
        <v>1136</v>
      </c>
      <c r="H298" s="14">
        <v>1611.3</v>
      </c>
    </row>
    <row r="299" spans="2:8" x14ac:dyDescent="0.2">
      <c r="C299" s="2">
        <v>860</v>
      </c>
      <c r="D299" s="13" t="s">
        <v>75</v>
      </c>
      <c r="E299" s="14">
        <v>652.6</v>
      </c>
      <c r="F299" s="14">
        <v>678.1</v>
      </c>
      <c r="G299" s="14">
        <v>724.7</v>
      </c>
      <c r="H299" s="14">
        <v>722.6</v>
      </c>
    </row>
    <row r="300" spans="2:8" x14ac:dyDescent="0.2">
      <c r="C300" s="2"/>
      <c r="D300" s="13"/>
      <c r="E300" s="14"/>
      <c r="F300" s="14"/>
      <c r="G300" s="14"/>
      <c r="H300" s="14"/>
    </row>
    <row r="301" spans="2:8" x14ac:dyDescent="0.2">
      <c r="B301" s="13" t="s">
        <v>245</v>
      </c>
      <c r="C301" s="2">
        <v>101</v>
      </c>
      <c r="D301" s="13" t="s">
        <v>101</v>
      </c>
      <c r="E301" s="14">
        <v>0</v>
      </c>
      <c r="F301" s="14">
        <v>0</v>
      </c>
      <c r="G301" s="14">
        <v>256.3</v>
      </c>
      <c r="H301" s="14">
        <v>239.7</v>
      </c>
    </row>
    <row r="302" spans="2:8" x14ac:dyDescent="0.2">
      <c r="C302" s="2">
        <v>147</v>
      </c>
      <c r="D302" s="13" t="s">
        <v>39</v>
      </c>
      <c r="E302" s="14">
        <v>0</v>
      </c>
      <c r="F302" s="14">
        <v>0</v>
      </c>
      <c r="G302" s="14">
        <v>36.5</v>
      </c>
      <c r="H302" s="14">
        <v>34.799999999999997</v>
      </c>
    </row>
    <row r="303" spans="2:8" x14ac:dyDescent="0.2">
      <c r="C303" s="2">
        <v>151</v>
      </c>
      <c r="D303" s="13" t="s">
        <v>13</v>
      </c>
      <c r="E303" s="14">
        <v>0</v>
      </c>
      <c r="F303" s="14">
        <v>0</v>
      </c>
      <c r="G303" s="14">
        <v>2.2999999999999998</v>
      </c>
      <c r="H303" s="14">
        <v>1.7</v>
      </c>
    </row>
    <row r="304" spans="2:8" x14ac:dyDescent="0.2">
      <c r="C304" s="2">
        <v>153</v>
      </c>
      <c r="D304" s="13" t="s">
        <v>19</v>
      </c>
      <c r="E304" s="14">
        <v>0</v>
      </c>
      <c r="F304" s="14">
        <v>0</v>
      </c>
      <c r="G304" s="14">
        <v>8.9</v>
      </c>
      <c r="H304" s="14">
        <v>34.299999999999997</v>
      </c>
    </row>
    <row r="305" spans="3:8" x14ac:dyDescent="0.2">
      <c r="C305" s="2">
        <v>155</v>
      </c>
      <c r="D305" s="13" t="s">
        <v>23</v>
      </c>
      <c r="E305" s="14">
        <v>0</v>
      </c>
      <c r="F305" s="14">
        <v>0</v>
      </c>
      <c r="G305" s="14">
        <v>18.100000000000001</v>
      </c>
      <c r="H305" s="14">
        <v>19.7</v>
      </c>
    </row>
    <row r="306" spans="3:8" x14ac:dyDescent="0.2">
      <c r="C306" s="2">
        <v>157</v>
      </c>
      <c r="D306" s="13" t="s">
        <v>49</v>
      </c>
      <c r="E306" s="14">
        <v>0</v>
      </c>
      <c r="F306" s="14">
        <v>0</v>
      </c>
      <c r="G306" s="14">
        <v>14.4</v>
      </c>
      <c r="H306" s="14">
        <v>55.4</v>
      </c>
    </row>
    <row r="307" spans="3:8" x14ac:dyDescent="0.2">
      <c r="C307" s="2">
        <v>159</v>
      </c>
      <c r="D307" s="13" t="s">
        <v>51</v>
      </c>
      <c r="E307" s="14">
        <v>0</v>
      </c>
      <c r="F307" s="14">
        <v>0</v>
      </c>
      <c r="G307" s="14">
        <v>4.5999999999999996</v>
      </c>
      <c r="H307" s="14">
        <v>17.899999999999999</v>
      </c>
    </row>
    <row r="308" spans="3:8" x14ac:dyDescent="0.2">
      <c r="C308" s="2">
        <v>161</v>
      </c>
      <c r="D308" s="13" t="s">
        <v>53</v>
      </c>
      <c r="E308" s="14">
        <v>0</v>
      </c>
      <c r="F308" s="14">
        <v>0</v>
      </c>
      <c r="G308" s="14">
        <v>24.3</v>
      </c>
      <c r="H308" s="14">
        <v>26.7</v>
      </c>
    </row>
    <row r="309" spans="3:8" x14ac:dyDescent="0.2">
      <c r="C309" s="2">
        <v>163</v>
      </c>
      <c r="D309" s="13" t="s">
        <v>69</v>
      </c>
      <c r="E309" s="14">
        <v>0</v>
      </c>
      <c r="F309" s="14">
        <v>0</v>
      </c>
      <c r="G309" s="14">
        <v>2</v>
      </c>
      <c r="H309" s="14">
        <v>8</v>
      </c>
    </row>
    <row r="310" spans="3:8" x14ac:dyDescent="0.2">
      <c r="C310" s="2">
        <v>165</v>
      </c>
      <c r="D310" s="13" t="s">
        <v>7</v>
      </c>
      <c r="E310" s="14">
        <v>0</v>
      </c>
      <c r="F310" s="14">
        <v>0</v>
      </c>
      <c r="G310" s="14">
        <v>10.199999999999999</v>
      </c>
      <c r="H310" s="14">
        <v>18.100000000000001</v>
      </c>
    </row>
    <row r="311" spans="3:8" x14ac:dyDescent="0.2">
      <c r="C311" s="2">
        <v>167</v>
      </c>
      <c r="D311" s="13" t="s">
        <v>83</v>
      </c>
      <c r="E311" s="14">
        <v>0</v>
      </c>
      <c r="F311" s="14">
        <v>0</v>
      </c>
      <c r="G311" s="14">
        <v>32.200000000000003</v>
      </c>
      <c r="H311" s="14">
        <v>32.200000000000003</v>
      </c>
    </row>
    <row r="312" spans="3:8" x14ac:dyDescent="0.2">
      <c r="C312" s="2">
        <v>169</v>
      </c>
      <c r="D312" s="13" t="s">
        <v>85</v>
      </c>
      <c r="E312" s="14">
        <v>0</v>
      </c>
      <c r="F312" s="14">
        <v>0</v>
      </c>
      <c r="G312" s="14">
        <v>32.799999999999997</v>
      </c>
      <c r="H312" s="14">
        <v>0</v>
      </c>
    </row>
    <row r="313" spans="3:8" x14ac:dyDescent="0.2">
      <c r="C313" s="2">
        <v>173</v>
      </c>
      <c r="D313" s="13" t="s">
        <v>16</v>
      </c>
      <c r="E313" s="14">
        <v>0</v>
      </c>
      <c r="F313" s="14">
        <v>0</v>
      </c>
      <c r="G313" s="15" t="s">
        <v>128</v>
      </c>
      <c r="H313" s="15" t="s">
        <v>128</v>
      </c>
    </row>
    <row r="314" spans="3:8" x14ac:dyDescent="0.2">
      <c r="C314" s="2">
        <v>175</v>
      </c>
      <c r="D314" s="13" t="s">
        <v>52</v>
      </c>
      <c r="E314" s="14">
        <v>0</v>
      </c>
      <c r="F314" s="14">
        <v>0</v>
      </c>
      <c r="G314" s="14">
        <v>29.7</v>
      </c>
      <c r="H314" s="14">
        <v>27</v>
      </c>
    </row>
    <row r="315" spans="3:8" x14ac:dyDescent="0.2">
      <c r="C315" s="2">
        <v>183</v>
      </c>
      <c r="D315" s="13" t="s">
        <v>91</v>
      </c>
      <c r="E315" s="14">
        <v>0</v>
      </c>
      <c r="F315" s="14">
        <v>0</v>
      </c>
      <c r="G315" s="14">
        <v>20.8</v>
      </c>
      <c r="H315" s="14">
        <v>23.3</v>
      </c>
    </row>
    <row r="316" spans="3:8" x14ac:dyDescent="0.2">
      <c r="C316" s="2">
        <v>185</v>
      </c>
      <c r="D316" s="13" t="s">
        <v>82</v>
      </c>
      <c r="E316" s="14">
        <v>0</v>
      </c>
      <c r="F316" s="14">
        <v>0</v>
      </c>
      <c r="G316" s="14">
        <v>3.2</v>
      </c>
      <c r="H316" s="14">
        <v>5.2</v>
      </c>
    </row>
    <row r="317" spans="3:8" x14ac:dyDescent="0.2">
      <c r="C317" s="2">
        <v>187</v>
      </c>
      <c r="D317" s="13" t="s">
        <v>84</v>
      </c>
      <c r="E317" s="14">
        <v>0</v>
      </c>
      <c r="F317" s="14">
        <v>0</v>
      </c>
      <c r="G317" s="14">
        <v>13.6</v>
      </c>
      <c r="H317" s="14">
        <v>12.5</v>
      </c>
    </row>
    <row r="318" spans="3:8" x14ac:dyDescent="0.2">
      <c r="C318" s="2">
        <v>190</v>
      </c>
      <c r="D318" s="13" t="s">
        <v>45</v>
      </c>
      <c r="E318" s="14">
        <v>0</v>
      </c>
      <c r="F318" s="14">
        <v>0</v>
      </c>
      <c r="G318" s="14">
        <v>4.4000000000000004</v>
      </c>
      <c r="H318" s="14">
        <v>17.7</v>
      </c>
    </row>
    <row r="319" spans="3:8" x14ac:dyDescent="0.2">
      <c r="C319" s="2">
        <v>201</v>
      </c>
      <c r="D319" s="13" t="s">
        <v>9</v>
      </c>
      <c r="E319" s="14">
        <v>0</v>
      </c>
      <c r="F319" s="14">
        <v>0</v>
      </c>
      <c r="G319" s="14">
        <v>38.4</v>
      </c>
      <c r="H319" s="14">
        <v>38.9</v>
      </c>
    </row>
    <row r="320" spans="3:8" x14ac:dyDescent="0.2">
      <c r="C320" s="2">
        <v>210</v>
      </c>
      <c r="D320" s="13" t="s">
        <v>35</v>
      </c>
      <c r="E320" s="14">
        <v>0</v>
      </c>
      <c r="F320" s="14">
        <v>0</v>
      </c>
      <c r="G320" s="14">
        <v>12.7</v>
      </c>
      <c r="H320" s="14">
        <v>77.599999999999994</v>
      </c>
    </row>
    <row r="321" spans="3:8" x14ac:dyDescent="0.2">
      <c r="C321" s="2">
        <v>217</v>
      </c>
      <c r="D321" s="13" t="s">
        <v>67</v>
      </c>
      <c r="E321" s="14">
        <v>0</v>
      </c>
      <c r="F321" s="14">
        <v>0</v>
      </c>
      <c r="G321" s="14">
        <v>14.1</v>
      </c>
      <c r="H321" s="14">
        <v>60.2</v>
      </c>
    </row>
    <row r="322" spans="3:8" x14ac:dyDescent="0.2">
      <c r="C322" s="2">
        <v>219</v>
      </c>
      <c r="D322" s="13" t="s">
        <v>73</v>
      </c>
      <c r="E322" s="14">
        <v>0</v>
      </c>
      <c r="F322" s="14">
        <v>0</v>
      </c>
      <c r="G322" s="14">
        <v>24.9</v>
      </c>
      <c r="H322" s="14">
        <v>94.7</v>
      </c>
    </row>
    <row r="323" spans="3:8" x14ac:dyDescent="0.2">
      <c r="C323" s="2">
        <v>223</v>
      </c>
      <c r="D323" s="13" t="s">
        <v>87</v>
      </c>
      <c r="E323" s="14">
        <v>0</v>
      </c>
      <c r="F323" s="14">
        <v>0</v>
      </c>
      <c r="G323" s="14">
        <v>13.2</v>
      </c>
      <c r="H323" s="14">
        <v>0</v>
      </c>
    </row>
    <row r="324" spans="3:8" x14ac:dyDescent="0.2">
      <c r="C324" s="2">
        <v>230</v>
      </c>
      <c r="D324" s="13" t="s">
        <v>50</v>
      </c>
      <c r="E324" s="14">
        <v>0</v>
      </c>
      <c r="F324" s="14">
        <v>0</v>
      </c>
      <c r="G324" s="14">
        <v>24.9</v>
      </c>
      <c r="H324" s="14">
        <v>113.6</v>
      </c>
    </row>
    <row r="325" spans="3:8" x14ac:dyDescent="0.2">
      <c r="C325" s="2">
        <v>240</v>
      </c>
      <c r="D325" s="13" t="s">
        <v>25</v>
      </c>
      <c r="E325" s="14">
        <v>0</v>
      </c>
      <c r="F325" s="14">
        <v>0</v>
      </c>
      <c r="G325" s="14">
        <v>30.9</v>
      </c>
      <c r="H325" s="14">
        <v>22.9</v>
      </c>
    </row>
    <row r="326" spans="3:8" x14ac:dyDescent="0.2">
      <c r="C326" s="2">
        <v>250</v>
      </c>
      <c r="D326" s="13" t="s">
        <v>43</v>
      </c>
      <c r="E326" s="14">
        <v>0</v>
      </c>
      <c r="F326" s="14">
        <v>0</v>
      </c>
      <c r="G326" s="14">
        <v>16.100000000000001</v>
      </c>
      <c r="H326" s="14">
        <v>16.899999999999999</v>
      </c>
    </row>
    <row r="327" spans="3:8" x14ac:dyDescent="0.2">
      <c r="C327" s="2">
        <v>253</v>
      </c>
      <c r="D327" s="13" t="s">
        <v>55</v>
      </c>
      <c r="E327" s="14">
        <v>0</v>
      </c>
      <c r="F327" s="14">
        <v>0</v>
      </c>
      <c r="G327" s="14">
        <v>4.8</v>
      </c>
      <c r="H327" s="14">
        <v>20.100000000000001</v>
      </c>
    </row>
    <row r="328" spans="3:8" x14ac:dyDescent="0.2">
      <c r="C328" s="2">
        <v>259</v>
      </c>
      <c r="D328" s="13" t="s">
        <v>103</v>
      </c>
      <c r="E328" s="14">
        <v>0</v>
      </c>
      <c r="F328" s="14">
        <v>0</v>
      </c>
      <c r="G328" s="14">
        <v>15</v>
      </c>
      <c r="H328" s="14">
        <v>86.3</v>
      </c>
    </row>
    <row r="329" spans="3:8" x14ac:dyDescent="0.2">
      <c r="C329" s="2">
        <v>260</v>
      </c>
      <c r="D329" s="13" t="s">
        <v>63</v>
      </c>
      <c r="E329" s="14">
        <v>0</v>
      </c>
      <c r="F329" s="14">
        <v>0</v>
      </c>
      <c r="G329" s="14">
        <v>11.3</v>
      </c>
      <c r="H329" s="14">
        <v>38.700000000000003</v>
      </c>
    </row>
    <row r="330" spans="3:8" x14ac:dyDescent="0.2">
      <c r="C330" s="2">
        <v>265</v>
      </c>
      <c r="D330" s="13" t="s">
        <v>48</v>
      </c>
      <c r="E330" s="14">
        <v>0</v>
      </c>
      <c r="F330" s="14">
        <v>0</v>
      </c>
      <c r="G330" s="14">
        <v>24.3</v>
      </c>
      <c r="H330" s="14">
        <v>78.099999999999994</v>
      </c>
    </row>
    <row r="331" spans="3:8" x14ac:dyDescent="0.2">
      <c r="C331" s="2">
        <v>269</v>
      </c>
      <c r="D331" s="13" t="s">
        <v>64</v>
      </c>
      <c r="E331" s="14">
        <v>0</v>
      </c>
      <c r="F331" s="14">
        <v>0</v>
      </c>
      <c r="G331" s="14">
        <v>13.4</v>
      </c>
      <c r="H331" s="14">
        <v>17.5</v>
      </c>
    </row>
    <row r="332" spans="3:8" x14ac:dyDescent="0.2">
      <c r="C332" s="2">
        <v>270</v>
      </c>
      <c r="D332" s="13" t="s">
        <v>57</v>
      </c>
      <c r="E332" s="14">
        <v>0</v>
      </c>
      <c r="F332" s="14">
        <v>0</v>
      </c>
      <c r="G332" s="14">
        <v>10.1</v>
      </c>
      <c r="H332" s="14">
        <v>35.9</v>
      </c>
    </row>
    <row r="333" spans="3:8" x14ac:dyDescent="0.2">
      <c r="C333" s="2">
        <v>306</v>
      </c>
      <c r="D333" s="13" t="s">
        <v>38</v>
      </c>
      <c r="E333" s="14">
        <v>0</v>
      </c>
      <c r="F333" s="14">
        <v>0</v>
      </c>
      <c r="G333" s="14">
        <v>40.9</v>
      </c>
      <c r="H333" s="14">
        <v>38</v>
      </c>
    </row>
    <row r="334" spans="3:8" x14ac:dyDescent="0.2">
      <c r="C334" s="2">
        <v>316</v>
      </c>
      <c r="D334" s="13" t="s">
        <v>77</v>
      </c>
      <c r="E334" s="14">
        <v>0</v>
      </c>
      <c r="F334" s="14">
        <v>0</v>
      </c>
      <c r="G334" s="14">
        <v>28.9</v>
      </c>
      <c r="H334" s="14">
        <v>114.3</v>
      </c>
    </row>
    <row r="335" spans="3:8" x14ac:dyDescent="0.2">
      <c r="C335" s="2">
        <v>320</v>
      </c>
      <c r="D335" s="13" t="s">
        <v>33</v>
      </c>
      <c r="E335" s="14">
        <v>0</v>
      </c>
      <c r="F335" s="14">
        <v>0</v>
      </c>
      <c r="G335" s="14">
        <v>32.1</v>
      </c>
      <c r="H335" s="14">
        <v>38.9</v>
      </c>
    </row>
    <row r="336" spans="3:8" x14ac:dyDescent="0.2">
      <c r="C336" s="2">
        <v>326</v>
      </c>
      <c r="D336" s="13" t="s">
        <v>95</v>
      </c>
      <c r="E336" s="14">
        <v>0</v>
      </c>
      <c r="F336" s="14">
        <v>0</v>
      </c>
      <c r="G336" s="14">
        <v>19.5</v>
      </c>
      <c r="H336" s="14">
        <v>96.7</v>
      </c>
    </row>
    <row r="337" spans="3:8" x14ac:dyDescent="0.2">
      <c r="C337" s="2">
        <v>329</v>
      </c>
      <c r="D337" s="13" t="s">
        <v>46</v>
      </c>
      <c r="E337" s="14">
        <v>0</v>
      </c>
      <c r="F337" s="14">
        <v>0</v>
      </c>
      <c r="G337" s="14">
        <v>5.8</v>
      </c>
      <c r="H337" s="14">
        <v>29.1</v>
      </c>
    </row>
    <row r="338" spans="3:8" x14ac:dyDescent="0.2">
      <c r="C338" s="2">
        <v>330</v>
      </c>
      <c r="D338" s="13" t="s">
        <v>62</v>
      </c>
      <c r="E338" s="14">
        <v>0</v>
      </c>
      <c r="F338" s="14">
        <v>0</v>
      </c>
      <c r="G338" s="14">
        <v>26.2</v>
      </c>
      <c r="H338" s="14">
        <v>130.4</v>
      </c>
    </row>
    <row r="339" spans="3:8" x14ac:dyDescent="0.2">
      <c r="C339" s="2">
        <v>336</v>
      </c>
      <c r="D339" s="13" t="s">
        <v>68</v>
      </c>
      <c r="E339" s="14">
        <v>0</v>
      </c>
      <c r="F339" s="14">
        <v>0</v>
      </c>
      <c r="G339" s="14">
        <v>55.4</v>
      </c>
      <c r="H339" s="14">
        <v>62.4</v>
      </c>
    </row>
    <row r="340" spans="3:8" x14ac:dyDescent="0.2">
      <c r="C340" s="2">
        <v>340</v>
      </c>
      <c r="D340" s="13" t="s">
        <v>66</v>
      </c>
      <c r="E340" s="14">
        <v>0</v>
      </c>
      <c r="F340" s="14">
        <v>0</v>
      </c>
      <c r="G340" s="14">
        <v>7.2</v>
      </c>
      <c r="H340" s="14">
        <v>30.7</v>
      </c>
    </row>
    <row r="341" spans="3:8" x14ac:dyDescent="0.2">
      <c r="C341" s="2">
        <v>350</v>
      </c>
      <c r="D341" s="13" t="s">
        <v>10</v>
      </c>
      <c r="E341" s="14">
        <v>0</v>
      </c>
      <c r="F341" s="14">
        <v>0</v>
      </c>
      <c r="G341" s="14">
        <v>2.5</v>
      </c>
      <c r="H341" s="14">
        <v>9.6999999999999993</v>
      </c>
    </row>
    <row r="342" spans="3:8" x14ac:dyDescent="0.2">
      <c r="C342" s="2">
        <v>360</v>
      </c>
      <c r="D342" s="13" t="s">
        <v>14</v>
      </c>
      <c r="E342" s="14">
        <v>0</v>
      </c>
      <c r="F342" s="14">
        <v>0</v>
      </c>
      <c r="G342" s="14">
        <v>19.2</v>
      </c>
      <c r="H342" s="14">
        <v>68.099999999999994</v>
      </c>
    </row>
    <row r="343" spans="3:8" x14ac:dyDescent="0.2">
      <c r="C343" s="2">
        <v>370</v>
      </c>
      <c r="D343" s="13" t="s">
        <v>32</v>
      </c>
      <c r="E343" s="14">
        <v>0</v>
      </c>
      <c r="F343" s="14">
        <v>0</v>
      </c>
      <c r="G343" s="14">
        <v>78.900000000000006</v>
      </c>
      <c r="H343" s="14">
        <v>301.10000000000002</v>
      </c>
    </row>
    <row r="344" spans="3:8" x14ac:dyDescent="0.2">
      <c r="C344" s="2">
        <v>376</v>
      </c>
      <c r="D344" s="13" t="s">
        <v>59</v>
      </c>
      <c r="E344" s="14">
        <v>0</v>
      </c>
      <c r="F344" s="14">
        <v>0</v>
      </c>
      <c r="G344" s="14">
        <v>29.1</v>
      </c>
      <c r="H344" s="14">
        <v>127.4</v>
      </c>
    </row>
    <row r="345" spans="3:8" x14ac:dyDescent="0.2">
      <c r="C345" s="2">
        <v>390</v>
      </c>
      <c r="D345" s="13" t="s">
        <v>96</v>
      </c>
      <c r="E345" s="14">
        <v>0</v>
      </c>
      <c r="F345" s="14">
        <v>0</v>
      </c>
      <c r="G345" s="14">
        <v>46.1</v>
      </c>
      <c r="H345" s="14">
        <v>201.6</v>
      </c>
    </row>
    <row r="346" spans="3:8" x14ac:dyDescent="0.2">
      <c r="C346" s="2">
        <v>400</v>
      </c>
      <c r="D346" s="13" t="s">
        <v>17</v>
      </c>
      <c r="E346" s="14">
        <v>0</v>
      </c>
      <c r="F346" s="14">
        <v>0</v>
      </c>
      <c r="G346" s="14">
        <v>189.7</v>
      </c>
      <c r="H346" s="14">
        <v>323.5</v>
      </c>
    </row>
    <row r="347" spans="3:8" x14ac:dyDescent="0.2">
      <c r="C347" s="2">
        <v>410</v>
      </c>
      <c r="D347" s="13" t="s">
        <v>22</v>
      </c>
      <c r="E347" s="14">
        <v>0</v>
      </c>
      <c r="F347" s="14">
        <v>0</v>
      </c>
      <c r="G347" s="14">
        <v>9.5</v>
      </c>
      <c r="H347" s="14">
        <v>41.1</v>
      </c>
    </row>
    <row r="348" spans="3:8" x14ac:dyDescent="0.2">
      <c r="C348" s="2">
        <v>420</v>
      </c>
      <c r="D348" s="13" t="s">
        <v>11</v>
      </c>
      <c r="E348" s="14">
        <v>0</v>
      </c>
      <c r="F348" s="14">
        <v>0</v>
      </c>
      <c r="G348" s="14">
        <v>12.5</v>
      </c>
      <c r="H348" s="14">
        <v>72.099999999999994</v>
      </c>
    </row>
    <row r="349" spans="3:8" x14ac:dyDescent="0.2">
      <c r="C349" s="2">
        <v>430</v>
      </c>
      <c r="D349" s="13" t="s">
        <v>47</v>
      </c>
      <c r="E349" s="14">
        <v>0</v>
      </c>
      <c r="F349" s="14">
        <v>0</v>
      </c>
      <c r="G349" s="14">
        <v>31.1</v>
      </c>
      <c r="H349" s="14">
        <v>156.4</v>
      </c>
    </row>
    <row r="350" spans="3:8" x14ac:dyDescent="0.2">
      <c r="C350" s="2">
        <v>440</v>
      </c>
      <c r="D350" s="13" t="s">
        <v>97</v>
      </c>
      <c r="E350" s="14">
        <v>0</v>
      </c>
      <c r="F350" s="14">
        <v>0</v>
      </c>
      <c r="G350" s="14">
        <v>27.6</v>
      </c>
      <c r="H350" s="14">
        <v>124.8</v>
      </c>
    </row>
    <row r="351" spans="3:8" x14ac:dyDescent="0.2">
      <c r="C351" s="2">
        <v>450</v>
      </c>
      <c r="D351" s="13" t="s">
        <v>30</v>
      </c>
      <c r="E351" s="14">
        <v>0</v>
      </c>
      <c r="F351" s="14">
        <v>0</v>
      </c>
      <c r="G351" s="14">
        <v>17</v>
      </c>
      <c r="H351" s="14">
        <v>68.3</v>
      </c>
    </row>
    <row r="352" spans="3:8" x14ac:dyDescent="0.2">
      <c r="C352" s="2">
        <v>461</v>
      </c>
      <c r="D352" s="13" t="s">
        <v>36</v>
      </c>
      <c r="E352" s="14">
        <v>0</v>
      </c>
      <c r="F352" s="14">
        <v>0</v>
      </c>
      <c r="G352" s="14">
        <v>228</v>
      </c>
      <c r="H352" s="14">
        <v>239.7</v>
      </c>
    </row>
    <row r="353" spans="3:8" x14ac:dyDescent="0.2">
      <c r="C353" s="2">
        <v>479</v>
      </c>
      <c r="D353" s="13" t="s">
        <v>72</v>
      </c>
      <c r="E353" s="14">
        <v>0</v>
      </c>
      <c r="F353" s="14">
        <v>0</v>
      </c>
      <c r="G353" s="14">
        <v>111.9</v>
      </c>
      <c r="H353" s="14">
        <v>455.4</v>
      </c>
    </row>
    <row r="354" spans="3:8" x14ac:dyDescent="0.2">
      <c r="C354" s="2">
        <v>480</v>
      </c>
      <c r="D354" s="13" t="s">
        <v>226</v>
      </c>
      <c r="E354" s="14">
        <v>0</v>
      </c>
      <c r="F354" s="14">
        <v>0</v>
      </c>
      <c r="G354" s="14">
        <v>14.7</v>
      </c>
      <c r="H354" s="14">
        <v>56.2</v>
      </c>
    </row>
    <row r="355" spans="3:8" x14ac:dyDescent="0.2">
      <c r="C355" s="2">
        <v>482</v>
      </c>
      <c r="D355" s="13" t="s">
        <v>8</v>
      </c>
      <c r="E355" s="14">
        <v>0</v>
      </c>
      <c r="F355" s="14">
        <v>0</v>
      </c>
      <c r="G355" s="14">
        <v>3.2</v>
      </c>
      <c r="H355" s="14">
        <v>25.7</v>
      </c>
    </row>
    <row r="356" spans="3:8" x14ac:dyDescent="0.2">
      <c r="C356" s="2">
        <v>492</v>
      </c>
      <c r="D356" s="13" t="s">
        <v>98</v>
      </c>
      <c r="E356" s="14">
        <v>0</v>
      </c>
      <c r="F356" s="14">
        <v>0</v>
      </c>
      <c r="G356" s="14">
        <v>29</v>
      </c>
      <c r="H356" s="14">
        <v>127.6</v>
      </c>
    </row>
    <row r="357" spans="3:8" x14ac:dyDescent="0.2">
      <c r="C357" s="2">
        <v>510</v>
      </c>
      <c r="D357" s="13" t="s">
        <v>61</v>
      </c>
      <c r="E357" s="14">
        <v>0</v>
      </c>
      <c r="F357" s="14">
        <v>0</v>
      </c>
      <c r="G357" s="14">
        <v>5</v>
      </c>
      <c r="H357" s="14">
        <v>25.2</v>
      </c>
    </row>
    <row r="358" spans="3:8" x14ac:dyDescent="0.2">
      <c r="C358" s="2">
        <v>530</v>
      </c>
      <c r="D358" s="13" t="s">
        <v>15</v>
      </c>
      <c r="E358" s="14">
        <v>0</v>
      </c>
      <c r="F358" s="14">
        <v>0</v>
      </c>
      <c r="G358" s="14">
        <v>13.2</v>
      </c>
      <c r="H358" s="14">
        <v>54.4</v>
      </c>
    </row>
    <row r="359" spans="3:8" x14ac:dyDescent="0.2">
      <c r="C359" s="2">
        <v>540</v>
      </c>
      <c r="D359" s="13" t="s">
        <v>76</v>
      </c>
      <c r="E359" s="14">
        <v>0</v>
      </c>
      <c r="F359" s="14">
        <v>0</v>
      </c>
      <c r="G359" s="14">
        <v>30.2</v>
      </c>
      <c r="H359" s="14">
        <v>364.4</v>
      </c>
    </row>
    <row r="360" spans="3:8" x14ac:dyDescent="0.2">
      <c r="C360" s="2">
        <v>550</v>
      </c>
      <c r="D360" s="13" t="s">
        <v>80</v>
      </c>
      <c r="E360" s="14">
        <v>0</v>
      </c>
      <c r="F360" s="14">
        <v>0</v>
      </c>
      <c r="G360" s="14">
        <v>13.6</v>
      </c>
      <c r="H360" s="14">
        <v>59.5</v>
      </c>
    </row>
    <row r="361" spans="3:8" x14ac:dyDescent="0.2">
      <c r="C361" s="2">
        <v>561</v>
      </c>
      <c r="D361" s="13" t="s">
        <v>27</v>
      </c>
      <c r="E361" s="14">
        <v>0</v>
      </c>
      <c r="F361" s="14">
        <v>0</v>
      </c>
      <c r="G361" s="14">
        <v>356.9</v>
      </c>
      <c r="H361" s="14">
        <v>383.8</v>
      </c>
    </row>
    <row r="362" spans="3:8" x14ac:dyDescent="0.2">
      <c r="C362" s="2">
        <v>563</v>
      </c>
      <c r="D362" s="13" t="s">
        <v>29</v>
      </c>
      <c r="E362" s="14">
        <v>0</v>
      </c>
      <c r="F362" s="14">
        <v>0</v>
      </c>
      <c r="G362" s="14">
        <v>7.5</v>
      </c>
      <c r="H362" s="14">
        <v>9.8000000000000007</v>
      </c>
    </row>
    <row r="363" spans="3:8" x14ac:dyDescent="0.2">
      <c r="C363" s="2">
        <v>573</v>
      </c>
      <c r="D363" s="13" t="s">
        <v>86</v>
      </c>
      <c r="E363" s="14">
        <v>0</v>
      </c>
      <c r="F363" s="14">
        <v>0</v>
      </c>
      <c r="G363" s="14">
        <v>30.8</v>
      </c>
      <c r="H363" s="14">
        <v>129.9</v>
      </c>
    </row>
    <row r="364" spans="3:8" x14ac:dyDescent="0.2">
      <c r="C364" s="2">
        <v>575</v>
      </c>
      <c r="D364" s="13" t="s">
        <v>88</v>
      </c>
      <c r="E364" s="14">
        <v>0</v>
      </c>
      <c r="F364" s="14">
        <v>0</v>
      </c>
      <c r="G364" s="14">
        <v>9.4</v>
      </c>
      <c r="H364" s="14">
        <v>132.4</v>
      </c>
    </row>
    <row r="365" spans="3:8" x14ac:dyDescent="0.2">
      <c r="C365" s="2">
        <v>580</v>
      </c>
      <c r="D365" s="13" t="s">
        <v>100</v>
      </c>
      <c r="E365" s="14">
        <v>0</v>
      </c>
      <c r="F365" s="14">
        <v>0</v>
      </c>
      <c r="G365" s="14">
        <v>42.2</v>
      </c>
      <c r="H365" s="14">
        <v>194.1</v>
      </c>
    </row>
    <row r="366" spans="3:8" x14ac:dyDescent="0.2">
      <c r="C366" s="2">
        <v>607</v>
      </c>
      <c r="D366" s="13" t="s">
        <v>37</v>
      </c>
      <c r="E366" s="14">
        <v>0</v>
      </c>
      <c r="F366" s="14">
        <v>0</v>
      </c>
      <c r="G366" s="14">
        <v>13.9</v>
      </c>
      <c r="H366" s="14">
        <v>60.8</v>
      </c>
    </row>
    <row r="367" spans="3:8" x14ac:dyDescent="0.2">
      <c r="C367" s="2">
        <v>615</v>
      </c>
      <c r="D367" s="13" t="s">
        <v>81</v>
      </c>
      <c r="E367" s="14">
        <v>0</v>
      </c>
      <c r="F367" s="14">
        <v>0</v>
      </c>
      <c r="G367" s="14">
        <v>25.3</v>
      </c>
      <c r="H367" s="14">
        <v>117.6</v>
      </c>
    </row>
    <row r="368" spans="3:8" x14ac:dyDescent="0.2">
      <c r="C368" s="2">
        <v>621</v>
      </c>
      <c r="D368" s="13" t="s">
        <v>99</v>
      </c>
      <c r="E368" s="14">
        <v>0</v>
      </c>
      <c r="F368" s="14">
        <v>0</v>
      </c>
      <c r="G368" s="14">
        <v>29.1</v>
      </c>
      <c r="H368" s="14">
        <v>123</v>
      </c>
    </row>
    <row r="369" spans="3:8" x14ac:dyDescent="0.2">
      <c r="C369" s="2">
        <v>630</v>
      </c>
      <c r="D369" s="13" t="s">
        <v>90</v>
      </c>
      <c r="E369" s="14">
        <v>0</v>
      </c>
      <c r="F369" s="14">
        <v>0</v>
      </c>
      <c r="G369" s="14">
        <v>16.899999999999999</v>
      </c>
      <c r="H369" s="14">
        <v>59.2</v>
      </c>
    </row>
    <row r="370" spans="3:8" x14ac:dyDescent="0.2">
      <c r="C370" s="2">
        <v>657</v>
      </c>
      <c r="D370" s="13" t="s">
        <v>71</v>
      </c>
      <c r="E370" s="14">
        <v>0</v>
      </c>
      <c r="F370" s="14">
        <v>0</v>
      </c>
      <c r="G370" s="14">
        <v>242.1</v>
      </c>
      <c r="H370" s="14">
        <v>0</v>
      </c>
    </row>
    <row r="371" spans="3:8" x14ac:dyDescent="0.2">
      <c r="C371" s="2">
        <v>661</v>
      </c>
      <c r="D371" s="13" t="s">
        <v>79</v>
      </c>
      <c r="E371" s="14">
        <v>0</v>
      </c>
      <c r="F371" s="14">
        <v>0</v>
      </c>
      <c r="G371" s="14">
        <v>56.2</v>
      </c>
      <c r="H371" s="14">
        <v>224.9</v>
      </c>
    </row>
    <row r="372" spans="3:8" x14ac:dyDescent="0.2">
      <c r="C372" s="2">
        <v>665</v>
      </c>
      <c r="D372" s="13" t="s">
        <v>12</v>
      </c>
      <c r="E372" s="14">
        <v>0</v>
      </c>
      <c r="F372" s="14">
        <v>0</v>
      </c>
      <c r="G372" s="14">
        <v>13.3</v>
      </c>
      <c r="H372" s="14">
        <v>55.1</v>
      </c>
    </row>
    <row r="373" spans="3:8" x14ac:dyDescent="0.2">
      <c r="C373" s="2">
        <v>671</v>
      </c>
      <c r="D373" s="13" t="s">
        <v>70</v>
      </c>
      <c r="E373" s="14">
        <v>0</v>
      </c>
      <c r="F373" s="14">
        <v>0</v>
      </c>
      <c r="G373" s="14">
        <v>4.4000000000000004</v>
      </c>
      <c r="H373" s="14">
        <v>18.600000000000001</v>
      </c>
    </row>
    <row r="374" spans="3:8" x14ac:dyDescent="0.2">
      <c r="C374" s="2">
        <v>706</v>
      </c>
      <c r="D374" s="13" t="s">
        <v>74</v>
      </c>
      <c r="E374" s="14">
        <v>0</v>
      </c>
      <c r="F374" s="14">
        <v>0</v>
      </c>
      <c r="G374" s="14">
        <v>88.4</v>
      </c>
      <c r="H374" s="14">
        <v>102.1</v>
      </c>
    </row>
    <row r="375" spans="3:8" x14ac:dyDescent="0.2">
      <c r="C375" s="2">
        <v>707</v>
      </c>
      <c r="D375" s="13" t="s">
        <v>26</v>
      </c>
      <c r="E375" s="14">
        <v>0</v>
      </c>
      <c r="F375" s="14">
        <v>0</v>
      </c>
      <c r="G375" s="14">
        <v>21.4</v>
      </c>
      <c r="H375" s="14">
        <v>84.7</v>
      </c>
    </row>
    <row r="376" spans="3:8" x14ac:dyDescent="0.2">
      <c r="C376" s="2">
        <v>710</v>
      </c>
      <c r="D376" s="13" t="s">
        <v>31</v>
      </c>
      <c r="E376" s="14">
        <v>0</v>
      </c>
      <c r="F376" s="14">
        <v>0</v>
      </c>
      <c r="G376" s="14">
        <v>153.30000000000001</v>
      </c>
      <c r="H376" s="14">
        <v>158.4</v>
      </c>
    </row>
    <row r="377" spans="3:8" x14ac:dyDescent="0.2">
      <c r="C377" s="2">
        <v>727</v>
      </c>
      <c r="D377" s="13" t="s">
        <v>34</v>
      </c>
      <c r="E377" s="14">
        <v>0</v>
      </c>
      <c r="F377" s="14">
        <v>0</v>
      </c>
      <c r="G377" s="14">
        <v>7.9</v>
      </c>
      <c r="H377" s="14">
        <v>31.8</v>
      </c>
    </row>
    <row r="378" spans="3:8" x14ac:dyDescent="0.2">
      <c r="C378" s="2">
        <v>730</v>
      </c>
      <c r="D378" s="13" t="s">
        <v>40</v>
      </c>
      <c r="E378" s="14">
        <v>0</v>
      </c>
      <c r="F378" s="14">
        <v>0</v>
      </c>
      <c r="G378" s="14">
        <v>120.2</v>
      </c>
      <c r="H378" s="14">
        <v>488.7</v>
      </c>
    </row>
    <row r="379" spans="3:8" x14ac:dyDescent="0.2">
      <c r="C379" s="2">
        <v>740</v>
      </c>
      <c r="D379" s="13" t="s">
        <v>56</v>
      </c>
      <c r="E379" s="14">
        <v>0</v>
      </c>
      <c r="F379" s="14">
        <v>0</v>
      </c>
      <c r="G379" s="14">
        <v>31.4</v>
      </c>
      <c r="H379" s="14">
        <v>123.4</v>
      </c>
    </row>
    <row r="380" spans="3:8" x14ac:dyDescent="0.2">
      <c r="C380" s="2">
        <v>741</v>
      </c>
      <c r="D380" s="13" t="s">
        <v>54</v>
      </c>
      <c r="E380" s="14">
        <v>0</v>
      </c>
      <c r="F380" s="14">
        <v>0</v>
      </c>
      <c r="G380" s="14">
        <v>10.3</v>
      </c>
      <c r="H380" s="14">
        <v>47.2</v>
      </c>
    </row>
    <row r="381" spans="3:8" x14ac:dyDescent="0.2">
      <c r="C381" s="2">
        <v>746</v>
      </c>
      <c r="D381" s="13" t="s">
        <v>58</v>
      </c>
      <c r="E381" s="14">
        <v>0</v>
      </c>
      <c r="F381" s="14">
        <v>0</v>
      </c>
      <c r="G381" s="14">
        <v>68.7</v>
      </c>
      <c r="H381" s="14">
        <v>66.7</v>
      </c>
    </row>
    <row r="382" spans="3:8" x14ac:dyDescent="0.2">
      <c r="C382" s="2">
        <v>751</v>
      </c>
      <c r="D382" s="13" t="s">
        <v>104</v>
      </c>
      <c r="E382" s="14">
        <v>0</v>
      </c>
      <c r="F382" s="14">
        <v>0</v>
      </c>
      <c r="G382" s="14">
        <v>334.7</v>
      </c>
      <c r="H382" s="14">
        <v>352.8</v>
      </c>
    </row>
    <row r="383" spans="3:8" x14ac:dyDescent="0.2">
      <c r="C383" s="2">
        <v>756</v>
      </c>
      <c r="D383" s="13" t="s">
        <v>89</v>
      </c>
      <c r="E383" s="14">
        <v>0</v>
      </c>
      <c r="F383" s="14">
        <v>0</v>
      </c>
      <c r="G383" s="14">
        <v>126</v>
      </c>
      <c r="H383" s="14">
        <v>84.9</v>
      </c>
    </row>
    <row r="384" spans="3:8" x14ac:dyDescent="0.2">
      <c r="C384" s="2">
        <v>760</v>
      </c>
      <c r="D384" s="13" t="s">
        <v>44</v>
      </c>
      <c r="E384" s="14">
        <v>0</v>
      </c>
      <c r="F384" s="14">
        <v>0</v>
      </c>
      <c r="G384" s="14">
        <v>336.5</v>
      </c>
      <c r="H384" s="14">
        <v>359.1</v>
      </c>
    </row>
    <row r="385" spans="3:8" x14ac:dyDescent="0.2">
      <c r="C385" s="2">
        <v>766</v>
      </c>
      <c r="D385" s="13" t="s">
        <v>65</v>
      </c>
      <c r="E385" s="14">
        <v>0</v>
      </c>
      <c r="F385" s="14">
        <v>0</v>
      </c>
      <c r="G385" s="14">
        <v>84.5</v>
      </c>
      <c r="H385" s="14">
        <v>89.3</v>
      </c>
    </row>
    <row r="386" spans="3:8" x14ac:dyDescent="0.2">
      <c r="C386" s="2">
        <v>773</v>
      </c>
      <c r="D386" s="13" t="s">
        <v>24</v>
      </c>
      <c r="E386" s="14">
        <v>0</v>
      </c>
      <c r="F386" s="14">
        <v>0</v>
      </c>
      <c r="G386" s="14">
        <v>33.299999999999997</v>
      </c>
      <c r="H386" s="14">
        <v>157.6</v>
      </c>
    </row>
    <row r="387" spans="3:8" x14ac:dyDescent="0.2">
      <c r="C387" s="2">
        <v>779</v>
      </c>
      <c r="D387" s="13" t="s">
        <v>60</v>
      </c>
      <c r="E387" s="14">
        <v>0</v>
      </c>
      <c r="F387" s="14">
        <v>0</v>
      </c>
      <c r="G387" s="14">
        <v>7.2</v>
      </c>
      <c r="H387" s="14">
        <v>26.3</v>
      </c>
    </row>
    <row r="388" spans="3:8" x14ac:dyDescent="0.2">
      <c r="C388" s="2">
        <v>787</v>
      </c>
      <c r="D388" s="13" t="s">
        <v>78</v>
      </c>
      <c r="E388" s="14">
        <v>0</v>
      </c>
      <c r="F388" s="14">
        <v>0</v>
      </c>
      <c r="G388" s="14">
        <v>47.1</v>
      </c>
      <c r="H388" s="14">
        <v>79.5</v>
      </c>
    </row>
    <row r="389" spans="3:8" x14ac:dyDescent="0.2">
      <c r="C389" s="2">
        <v>791</v>
      </c>
      <c r="D389" s="13" t="s">
        <v>94</v>
      </c>
      <c r="E389" s="14">
        <v>0</v>
      </c>
      <c r="F389" s="14">
        <v>0</v>
      </c>
      <c r="G389" s="14">
        <v>51.6</v>
      </c>
      <c r="H389" s="14">
        <v>187.9</v>
      </c>
    </row>
    <row r="390" spans="3:8" x14ac:dyDescent="0.2">
      <c r="C390" s="2">
        <v>810</v>
      </c>
      <c r="D390" s="13" t="s">
        <v>21</v>
      </c>
      <c r="E390" s="14">
        <v>0</v>
      </c>
      <c r="F390" s="14">
        <v>0</v>
      </c>
      <c r="G390" s="14">
        <v>16.8</v>
      </c>
      <c r="H390" s="14">
        <v>60.7</v>
      </c>
    </row>
    <row r="391" spans="3:8" x14ac:dyDescent="0.2">
      <c r="C391" s="2">
        <v>813</v>
      </c>
      <c r="D391" s="13" t="s">
        <v>41</v>
      </c>
      <c r="E391" s="14">
        <v>0</v>
      </c>
      <c r="F391" s="14">
        <v>0</v>
      </c>
      <c r="G391" s="14">
        <v>57.1</v>
      </c>
      <c r="H391" s="14">
        <v>68.599999999999994</v>
      </c>
    </row>
    <row r="392" spans="3:8" x14ac:dyDescent="0.2">
      <c r="C392" s="2">
        <v>820</v>
      </c>
      <c r="D392" s="13" t="s">
        <v>227</v>
      </c>
      <c r="E392" s="14">
        <v>0</v>
      </c>
      <c r="F392" s="14">
        <v>0</v>
      </c>
      <c r="G392" s="14">
        <v>3.6</v>
      </c>
      <c r="H392" s="14">
        <v>4.5</v>
      </c>
    </row>
    <row r="393" spans="3:8" x14ac:dyDescent="0.2">
      <c r="C393" s="2">
        <v>825</v>
      </c>
      <c r="D393" s="13" t="s">
        <v>18</v>
      </c>
      <c r="E393" s="14">
        <v>0</v>
      </c>
      <c r="F393" s="14">
        <v>0</v>
      </c>
      <c r="G393" s="14">
        <v>9.9</v>
      </c>
      <c r="H393" s="14">
        <v>3.3</v>
      </c>
    </row>
    <row r="394" spans="3:8" x14ac:dyDescent="0.2">
      <c r="C394" s="2">
        <v>840</v>
      </c>
      <c r="D394" s="13" t="s">
        <v>42</v>
      </c>
      <c r="E394" s="14">
        <v>0</v>
      </c>
      <c r="F394" s="14">
        <v>0</v>
      </c>
      <c r="G394" s="14">
        <v>1.4</v>
      </c>
      <c r="H394" s="14">
        <v>4</v>
      </c>
    </row>
    <row r="395" spans="3:8" x14ac:dyDescent="0.2">
      <c r="C395" s="2">
        <v>846</v>
      </c>
      <c r="D395" s="13" t="s">
        <v>20</v>
      </c>
      <c r="E395" s="14">
        <v>0</v>
      </c>
      <c r="F395" s="14">
        <v>0</v>
      </c>
      <c r="G395" s="14">
        <v>3.4</v>
      </c>
      <c r="H395" s="14">
        <v>14.7</v>
      </c>
    </row>
    <row r="396" spans="3:8" x14ac:dyDescent="0.2">
      <c r="C396" s="2">
        <v>849</v>
      </c>
      <c r="D396" s="13" t="s">
        <v>93</v>
      </c>
      <c r="E396" s="14">
        <v>0</v>
      </c>
      <c r="F396" s="14">
        <v>0</v>
      </c>
      <c r="G396" s="14">
        <v>14</v>
      </c>
      <c r="H396" s="14">
        <v>59.6</v>
      </c>
    </row>
    <row r="397" spans="3:8" x14ac:dyDescent="0.2">
      <c r="C397" s="2">
        <v>851</v>
      </c>
      <c r="D397" s="13" t="s">
        <v>102</v>
      </c>
      <c r="E397" s="14">
        <v>0</v>
      </c>
      <c r="F397" s="14">
        <v>0</v>
      </c>
      <c r="G397" s="14">
        <v>237.4</v>
      </c>
      <c r="H397" s="14">
        <v>169.1</v>
      </c>
    </row>
    <row r="398" spans="3:8" x14ac:dyDescent="0.2">
      <c r="C398" s="2">
        <v>860</v>
      </c>
      <c r="D398" s="13" t="s">
        <v>75</v>
      </c>
      <c r="E398" s="14">
        <v>0</v>
      </c>
      <c r="F398" s="14">
        <v>0</v>
      </c>
      <c r="G398" s="14">
        <v>310.10000000000002</v>
      </c>
      <c r="H398" s="14">
        <v>303.8</v>
      </c>
    </row>
    <row r="399" spans="3:8" x14ac:dyDescent="0.2">
      <c r="C399" s="2"/>
      <c r="D399" s="13"/>
      <c r="E399" s="14"/>
      <c r="F399" s="14"/>
      <c r="G399" s="14"/>
      <c r="H399" s="14"/>
    </row>
    <row r="400" spans="3:8" x14ac:dyDescent="0.2">
      <c r="E400" s="13" t="s">
        <v>238</v>
      </c>
      <c r="F400" s="13" t="s">
        <v>237</v>
      </c>
      <c r="G400" s="13" t="s">
        <v>236</v>
      </c>
      <c r="H400" s="13" t="s">
        <v>235</v>
      </c>
    </row>
    <row r="401" spans="1:8" x14ac:dyDescent="0.2">
      <c r="A401" s="13" t="s">
        <v>230</v>
      </c>
      <c r="B401" s="13" t="s">
        <v>242</v>
      </c>
      <c r="D401" s="13" t="s">
        <v>239</v>
      </c>
      <c r="E401" s="14">
        <v>14671.1</v>
      </c>
      <c r="F401" s="14">
        <v>12126.4</v>
      </c>
      <c r="G401" s="14">
        <v>10078.299999999999</v>
      </c>
      <c r="H401" s="14">
        <v>10611.6</v>
      </c>
    </row>
    <row r="402" spans="1:8" x14ac:dyDescent="0.2">
      <c r="B402" s="13" t="s">
        <v>243</v>
      </c>
      <c r="D402" s="13" t="s">
        <v>239</v>
      </c>
      <c r="E402" s="14">
        <v>54342.8</v>
      </c>
      <c r="F402" s="14">
        <v>61495.3</v>
      </c>
      <c r="G402" s="14">
        <v>59257.4</v>
      </c>
      <c r="H402" s="14">
        <v>59369.5</v>
      </c>
    </row>
    <row r="403" spans="1:8" x14ac:dyDescent="0.2">
      <c r="B403" s="13" t="s">
        <v>244</v>
      </c>
      <c r="D403" s="13" t="s">
        <v>239</v>
      </c>
      <c r="E403" s="14">
        <v>50508.4</v>
      </c>
      <c r="F403" s="14">
        <v>51714.6</v>
      </c>
      <c r="G403" s="14">
        <v>53704.1</v>
      </c>
      <c r="H403" s="14">
        <v>50317.3</v>
      </c>
    </row>
    <row r="404" spans="1:8" x14ac:dyDescent="0.2">
      <c r="B404" s="13" t="s">
        <v>245</v>
      </c>
      <c r="D404" s="13" t="s">
        <v>239</v>
      </c>
      <c r="E404" s="14">
        <v>0</v>
      </c>
      <c r="F404" s="14">
        <v>0</v>
      </c>
      <c r="G404" s="14">
        <v>4914.7</v>
      </c>
      <c r="H404" s="14">
        <v>9350.5</v>
      </c>
    </row>
    <row r="406" spans="1:8" x14ac:dyDescent="0.2">
      <c r="A406" s="11" t="s">
        <v>246</v>
      </c>
      <c r="B406" s="30"/>
    </row>
  </sheetData>
  <pageMargins left="0.70866141732283472" right="0.70866141732283472" top="0.74803149606299213" bottom="0.74803149606299213" header="0.31496062992125984" footer="0.31496062992125984"/>
  <pageSetup paperSize="9" scale="70" fitToHeight="8" orientation="landscape" r:id="rId1"/>
  <headerFooter>
    <oddHeader>&amp;CDataark 3b</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F591A-957C-4B7C-AF1D-98777AD460E2}">
  <sheetPr>
    <pageSetUpPr fitToPage="1"/>
  </sheetPr>
  <dimension ref="A1:L409"/>
  <sheetViews>
    <sheetView zoomScaleNormal="100" workbookViewId="0">
      <selection activeCell="B3" sqref="B3"/>
    </sheetView>
  </sheetViews>
  <sheetFormatPr defaultColWidth="8.88671875" defaultRowHeight="14.25" x14ac:dyDescent="0.2"/>
  <cols>
    <col min="1" max="1" width="18.88671875" style="11" customWidth="1"/>
    <col min="2" max="16384" width="8.88671875" style="11"/>
  </cols>
  <sheetData>
    <row r="1" spans="1:12" ht="30.75" customHeight="1" x14ac:dyDescent="0.25">
      <c r="A1" s="18" t="s">
        <v>247</v>
      </c>
    </row>
    <row r="2" spans="1:12" x14ac:dyDescent="0.2">
      <c r="A2" s="12" t="s">
        <v>248</v>
      </c>
    </row>
    <row r="3" spans="1:12" x14ac:dyDescent="0.2">
      <c r="A3" s="12"/>
      <c r="E3" s="16" t="s">
        <v>249</v>
      </c>
      <c r="F3" s="16" t="s">
        <v>250</v>
      </c>
      <c r="G3" s="16" t="s">
        <v>251</v>
      </c>
      <c r="H3" s="16" t="s">
        <v>231</v>
      </c>
      <c r="I3" s="16" t="s">
        <v>232</v>
      </c>
      <c r="J3" s="16" t="s">
        <v>233</v>
      </c>
      <c r="K3" s="16" t="s">
        <v>223</v>
      </c>
      <c r="L3" s="16" t="s">
        <v>224</v>
      </c>
    </row>
    <row r="4" spans="1:12" x14ac:dyDescent="0.2">
      <c r="A4" s="27" t="s">
        <v>252</v>
      </c>
      <c r="B4" s="16" t="s">
        <v>235</v>
      </c>
      <c r="C4" s="11">
        <v>101</v>
      </c>
      <c r="D4" s="11" t="s">
        <v>101</v>
      </c>
      <c r="E4" s="11">
        <v>1711</v>
      </c>
      <c r="F4" s="11">
        <v>3793</v>
      </c>
      <c r="G4" s="11">
        <v>4887</v>
      </c>
      <c r="H4" s="11">
        <v>5238</v>
      </c>
      <c r="I4" s="11">
        <v>4076</v>
      </c>
      <c r="J4" s="11">
        <v>4299</v>
      </c>
      <c r="K4" s="11">
        <f>SUM(E4:J4)</f>
        <v>24004</v>
      </c>
      <c r="L4" s="11">
        <f>SUM(H4:J4)</f>
        <v>13613</v>
      </c>
    </row>
    <row r="5" spans="1:12" x14ac:dyDescent="0.2">
      <c r="A5" s="12"/>
      <c r="B5" s="16" t="str">
        <f>B4</f>
        <v>2024</v>
      </c>
      <c r="C5" s="11">
        <v>147</v>
      </c>
      <c r="D5" s="11" t="s">
        <v>39</v>
      </c>
      <c r="E5" s="11">
        <v>190</v>
      </c>
      <c r="F5" s="11">
        <v>670</v>
      </c>
      <c r="G5" s="11">
        <v>1157</v>
      </c>
      <c r="H5" s="11">
        <v>1516</v>
      </c>
      <c r="I5" s="11">
        <v>1414</v>
      </c>
      <c r="J5" s="11">
        <v>1432</v>
      </c>
      <c r="K5" s="11">
        <f t="shared" ref="K5:K68" si="0">SUM(E5:J5)</f>
        <v>6379</v>
      </c>
      <c r="L5" s="11">
        <f t="shared" ref="L5:L68" si="1">SUM(H5:J5)</f>
        <v>4362</v>
      </c>
    </row>
    <row r="6" spans="1:12" x14ac:dyDescent="0.2">
      <c r="A6" s="12"/>
      <c r="B6" s="16" t="str">
        <f t="shared" ref="B6:B69" si="2">B5</f>
        <v>2024</v>
      </c>
      <c r="C6" s="11">
        <v>151</v>
      </c>
      <c r="D6" s="11" t="s">
        <v>13</v>
      </c>
      <c r="E6" s="11">
        <v>228</v>
      </c>
      <c r="F6" s="11">
        <v>407</v>
      </c>
      <c r="G6" s="11">
        <v>872</v>
      </c>
      <c r="H6" s="11">
        <v>1068</v>
      </c>
      <c r="I6" s="11">
        <v>1521</v>
      </c>
      <c r="J6" s="11">
        <v>1071</v>
      </c>
      <c r="K6" s="11">
        <f t="shared" si="0"/>
        <v>5167</v>
      </c>
      <c r="L6" s="11">
        <f t="shared" si="1"/>
        <v>3660</v>
      </c>
    </row>
    <row r="7" spans="1:12" x14ac:dyDescent="0.2">
      <c r="A7" s="12"/>
      <c r="B7" s="16" t="str">
        <f t="shared" si="2"/>
        <v>2024</v>
      </c>
      <c r="C7" s="11">
        <v>153</v>
      </c>
      <c r="D7" s="11" t="s">
        <v>19</v>
      </c>
      <c r="E7" s="11">
        <v>127</v>
      </c>
      <c r="F7" s="11">
        <v>214</v>
      </c>
      <c r="G7" s="11">
        <v>463</v>
      </c>
      <c r="H7" s="11">
        <v>566</v>
      </c>
      <c r="I7" s="11">
        <v>551</v>
      </c>
      <c r="J7" s="11">
        <v>728</v>
      </c>
      <c r="K7" s="11">
        <f t="shared" si="0"/>
        <v>2649</v>
      </c>
      <c r="L7" s="11">
        <f t="shared" si="1"/>
        <v>1845</v>
      </c>
    </row>
    <row r="8" spans="1:12" x14ac:dyDescent="0.2">
      <c r="A8" s="12"/>
      <c r="B8" s="16" t="str">
        <f t="shared" si="2"/>
        <v>2024</v>
      </c>
      <c r="C8" s="11">
        <v>155</v>
      </c>
      <c r="D8" s="11" t="s">
        <v>23</v>
      </c>
      <c r="E8" s="11">
        <v>44</v>
      </c>
      <c r="F8" s="11">
        <v>141</v>
      </c>
      <c r="G8" s="11">
        <v>229</v>
      </c>
      <c r="H8" s="11">
        <v>237</v>
      </c>
      <c r="I8" s="11">
        <v>325</v>
      </c>
      <c r="J8" s="11">
        <v>360</v>
      </c>
      <c r="K8" s="11">
        <f t="shared" si="0"/>
        <v>1336</v>
      </c>
      <c r="L8" s="11">
        <f t="shared" si="1"/>
        <v>922</v>
      </c>
    </row>
    <row r="9" spans="1:12" x14ac:dyDescent="0.2">
      <c r="A9" s="12"/>
      <c r="B9" s="16" t="str">
        <f t="shared" si="2"/>
        <v>2024</v>
      </c>
      <c r="C9" s="11">
        <v>157</v>
      </c>
      <c r="D9" s="11" t="s">
        <v>49</v>
      </c>
      <c r="E9" s="11">
        <v>142</v>
      </c>
      <c r="F9" s="11">
        <v>464</v>
      </c>
      <c r="G9" s="11">
        <v>734</v>
      </c>
      <c r="H9" s="11">
        <v>843</v>
      </c>
      <c r="I9" s="11">
        <v>923</v>
      </c>
      <c r="J9" s="11">
        <v>1333</v>
      </c>
      <c r="K9" s="11">
        <f t="shared" si="0"/>
        <v>4439</v>
      </c>
      <c r="L9" s="11">
        <f t="shared" si="1"/>
        <v>3099</v>
      </c>
    </row>
    <row r="10" spans="1:12" x14ac:dyDescent="0.2">
      <c r="A10" s="12"/>
      <c r="B10" s="16" t="str">
        <f t="shared" si="2"/>
        <v>2024</v>
      </c>
      <c r="C10" s="11">
        <v>159</v>
      </c>
      <c r="D10" s="11" t="s">
        <v>51</v>
      </c>
      <c r="E10" s="11">
        <v>336</v>
      </c>
      <c r="F10" s="11">
        <v>587</v>
      </c>
      <c r="G10" s="11">
        <v>956</v>
      </c>
      <c r="H10" s="11">
        <v>989</v>
      </c>
      <c r="I10" s="11">
        <v>1190</v>
      </c>
      <c r="J10" s="11">
        <v>1517</v>
      </c>
      <c r="K10" s="11">
        <f t="shared" si="0"/>
        <v>5575</v>
      </c>
      <c r="L10" s="11">
        <f t="shared" si="1"/>
        <v>3696</v>
      </c>
    </row>
    <row r="11" spans="1:12" x14ac:dyDescent="0.2">
      <c r="A11" s="12"/>
      <c r="B11" s="16" t="str">
        <f t="shared" si="2"/>
        <v>2024</v>
      </c>
      <c r="C11" s="11">
        <v>161</v>
      </c>
      <c r="D11" s="11" t="s">
        <v>53</v>
      </c>
      <c r="E11" s="11">
        <v>41</v>
      </c>
      <c r="F11" s="11">
        <v>143</v>
      </c>
      <c r="G11" s="11">
        <v>349</v>
      </c>
      <c r="H11" s="11">
        <v>273</v>
      </c>
      <c r="I11" s="11">
        <v>219</v>
      </c>
      <c r="J11" s="11">
        <v>299</v>
      </c>
      <c r="K11" s="11">
        <f t="shared" si="0"/>
        <v>1324</v>
      </c>
      <c r="L11" s="11">
        <f t="shared" si="1"/>
        <v>791</v>
      </c>
    </row>
    <row r="12" spans="1:12" x14ac:dyDescent="0.2">
      <c r="A12" s="12"/>
      <c r="B12" s="16" t="str">
        <f t="shared" si="2"/>
        <v>2024</v>
      </c>
      <c r="C12" s="11">
        <v>163</v>
      </c>
      <c r="D12" s="11" t="s">
        <v>69</v>
      </c>
      <c r="E12" s="11">
        <v>120</v>
      </c>
      <c r="F12" s="11">
        <v>289</v>
      </c>
      <c r="G12" s="11">
        <v>398</v>
      </c>
      <c r="H12" s="11">
        <v>662</v>
      </c>
      <c r="I12" s="11">
        <v>497</v>
      </c>
      <c r="J12" s="11">
        <v>716</v>
      </c>
      <c r="K12" s="11">
        <f t="shared" si="0"/>
        <v>2682</v>
      </c>
      <c r="L12" s="11">
        <f t="shared" si="1"/>
        <v>1875</v>
      </c>
    </row>
    <row r="13" spans="1:12" x14ac:dyDescent="0.2">
      <c r="A13" s="12"/>
      <c r="B13" s="16" t="str">
        <f t="shared" si="2"/>
        <v>2024</v>
      </c>
      <c r="C13" s="11">
        <v>165</v>
      </c>
      <c r="D13" s="11" t="s">
        <v>7</v>
      </c>
      <c r="E13" s="11">
        <v>159</v>
      </c>
      <c r="F13" s="11">
        <v>210</v>
      </c>
      <c r="G13" s="11">
        <v>476</v>
      </c>
      <c r="H13" s="11">
        <v>644</v>
      </c>
      <c r="I13" s="11">
        <v>427</v>
      </c>
      <c r="J13" s="11">
        <v>463</v>
      </c>
      <c r="K13" s="11">
        <f t="shared" si="0"/>
        <v>2379</v>
      </c>
      <c r="L13" s="11">
        <f t="shared" si="1"/>
        <v>1534</v>
      </c>
    </row>
    <row r="14" spans="1:12" x14ac:dyDescent="0.2">
      <c r="A14" s="12"/>
      <c r="B14" s="16" t="str">
        <f t="shared" si="2"/>
        <v>2024</v>
      </c>
      <c r="C14" s="11">
        <v>167</v>
      </c>
      <c r="D14" s="11" t="s">
        <v>83</v>
      </c>
      <c r="E14" s="11">
        <v>208</v>
      </c>
      <c r="F14" s="11">
        <v>435</v>
      </c>
      <c r="G14" s="11">
        <v>695</v>
      </c>
      <c r="H14" s="11">
        <v>865</v>
      </c>
      <c r="I14" s="11">
        <v>806</v>
      </c>
      <c r="J14" s="11">
        <v>852</v>
      </c>
      <c r="K14" s="11">
        <f t="shared" si="0"/>
        <v>3861</v>
      </c>
      <c r="L14" s="11">
        <f t="shared" si="1"/>
        <v>2523</v>
      </c>
    </row>
    <row r="15" spans="1:12" x14ac:dyDescent="0.2">
      <c r="A15" s="12"/>
      <c r="B15" s="16" t="str">
        <f t="shared" si="2"/>
        <v>2024</v>
      </c>
      <c r="C15" s="11">
        <v>169</v>
      </c>
      <c r="D15" s="11" t="s">
        <v>85</v>
      </c>
      <c r="E15" s="11">
        <v>165</v>
      </c>
      <c r="F15" s="11">
        <v>561</v>
      </c>
      <c r="G15" s="11">
        <v>781</v>
      </c>
      <c r="H15" s="11">
        <v>1197</v>
      </c>
      <c r="I15" s="11">
        <v>953</v>
      </c>
      <c r="J15" s="11">
        <v>960</v>
      </c>
      <c r="K15" s="11">
        <f t="shared" si="0"/>
        <v>4617</v>
      </c>
      <c r="L15" s="11">
        <f t="shared" si="1"/>
        <v>3110</v>
      </c>
    </row>
    <row r="16" spans="1:12" x14ac:dyDescent="0.2">
      <c r="A16" s="12"/>
      <c r="B16" s="16" t="str">
        <f t="shared" si="2"/>
        <v>2024</v>
      </c>
      <c r="C16" s="11">
        <v>173</v>
      </c>
      <c r="D16" s="11" t="s">
        <v>16</v>
      </c>
      <c r="E16" s="45" t="s">
        <v>128</v>
      </c>
      <c r="F16" s="45" t="s">
        <v>128</v>
      </c>
      <c r="G16" s="45" t="s">
        <v>128</v>
      </c>
      <c r="H16" s="45" t="s">
        <v>128</v>
      </c>
      <c r="I16" s="45" t="s">
        <v>128</v>
      </c>
      <c r="J16" s="45" t="s">
        <v>128</v>
      </c>
      <c r="K16" s="11" t="s">
        <v>128</v>
      </c>
      <c r="L16" s="11" t="s">
        <v>128</v>
      </c>
    </row>
    <row r="17" spans="1:12" x14ac:dyDescent="0.2">
      <c r="A17" s="12"/>
      <c r="B17" s="16" t="str">
        <f t="shared" si="2"/>
        <v>2024</v>
      </c>
      <c r="C17" s="11">
        <v>175</v>
      </c>
      <c r="D17" s="11" t="s">
        <v>52</v>
      </c>
      <c r="E17" s="11">
        <v>296</v>
      </c>
      <c r="F17" s="11">
        <v>513</v>
      </c>
      <c r="G17" s="11">
        <v>652</v>
      </c>
      <c r="H17" s="11">
        <v>870</v>
      </c>
      <c r="I17" s="11">
        <v>862</v>
      </c>
      <c r="J17" s="11">
        <v>1017</v>
      </c>
      <c r="K17" s="11">
        <f t="shared" si="0"/>
        <v>4210</v>
      </c>
      <c r="L17" s="11">
        <f t="shared" si="1"/>
        <v>2749</v>
      </c>
    </row>
    <row r="18" spans="1:12" x14ac:dyDescent="0.2">
      <c r="A18" s="12"/>
      <c r="B18" s="16" t="str">
        <f t="shared" si="2"/>
        <v>2024</v>
      </c>
      <c r="C18" s="11">
        <v>183</v>
      </c>
      <c r="D18" s="11" t="s">
        <v>91</v>
      </c>
      <c r="E18" s="11">
        <v>92</v>
      </c>
      <c r="F18" s="11">
        <v>159</v>
      </c>
      <c r="G18" s="11">
        <v>222</v>
      </c>
      <c r="H18" s="11">
        <v>341</v>
      </c>
      <c r="I18" s="11">
        <v>289</v>
      </c>
      <c r="J18" s="11">
        <v>148</v>
      </c>
      <c r="K18" s="11">
        <f t="shared" si="0"/>
        <v>1251</v>
      </c>
      <c r="L18" s="11">
        <f t="shared" si="1"/>
        <v>778</v>
      </c>
    </row>
    <row r="19" spans="1:12" x14ac:dyDescent="0.2">
      <c r="A19" s="12"/>
      <c r="B19" s="16" t="str">
        <f t="shared" si="2"/>
        <v>2024</v>
      </c>
      <c r="C19" s="11">
        <v>185</v>
      </c>
      <c r="D19" s="11" t="s">
        <v>82</v>
      </c>
      <c r="E19" s="11">
        <v>157</v>
      </c>
      <c r="F19" s="11">
        <v>253</v>
      </c>
      <c r="G19" s="11">
        <v>674</v>
      </c>
      <c r="H19" s="11">
        <v>465</v>
      </c>
      <c r="I19" s="11">
        <v>546</v>
      </c>
      <c r="J19" s="11">
        <v>532</v>
      </c>
      <c r="K19" s="11">
        <f t="shared" si="0"/>
        <v>2627</v>
      </c>
      <c r="L19" s="11">
        <f t="shared" si="1"/>
        <v>1543</v>
      </c>
    </row>
    <row r="20" spans="1:12" x14ac:dyDescent="0.2">
      <c r="A20" s="12"/>
      <c r="B20" s="16" t="str">
        <f t="shared" si="2"/>
        <v>2024</v>
      </c>
      <c r="C20" s="11">
        <v>187</v>
      </c>
      <c r="D20" s="11" t="s">
        <v>84</v>
      </c>
      <c r="E20" s="11">
        <v>60</v>
      </c>
      <c r="F20" s="11">
        <v>191</v>
      </c>
      <c r="G20" s="11">
        <v>347</v>
      </c>
      <c r="H20" s="11">
        <v>430</v>
      </c>
      <c r="I20" s="11">
        <v>345</v>
      </c>
      <c r="J20" s="11">
        <v>267</v>
      </c>
      <c r="K20" s="11">
        <f t="shared" si="0"/>
        <v>1640</v>
      </c>
      <c r="L20" s="11">
        <f t="shared" si="1"/>
        <v>1042</v>
      </c>
    </row>
    <row r="21" spans="1:12" x14ac:dyDescent="0.2">
      <c r="A21" s="12"/>
      <c r="B21" s="16" t="str">
        <f t="shared" si="2"/>
        <v>2024</v>
      </c>
      <c r="C21" s="11">
        <v>190</v>
      </c>
      <c r="D21" s="11" t="s">
        <v>45</v>
      </c>
      <c r="E21" s="11">
        <v>88</v>
      </c>
      <c r="F21" s="11">
        <v>234</v>
      </c>
      <c r="G21" s="11">
        <v>500</v>
      </c>
      <c r="H21" s="11">
        <v>743</v>
      </c>
      <c r="I21" s="11">
        <v>833</v>
      </c>
      <c r="J21" s="11">
        <v>1101</v>
      </c>
      <c r="K21" s="11">
        <f t="shared" si="0"/>
        <v>3499</v>
      </c>
      <c r="L21" s="11">
        <f t="shared" si="1"/>
        <v>2677</v>
      </c>
    </row>
    <row r="22" spans="1:12" x14ac:dyDescent="0.2">
      <c r="A22" s="12"/>
      <c r="B22" s="16" t="str">
        <f t="shared" si="2"/>
        <v>2024</v>
      </c>
      <c r="C22" s="11">
        <v>201</v>
      </c>
      <c r="D22" s="11" t="s">
        <v>9</v>
      </c>
      <c r="E22" s="11">
        <v>43</v>
      </c>
      <c r="F22" s="11">
        <v>178</v>
      </c>
      <c r="G22" s="11">
        <v>292</v>
      </c>
      <c r="H22" s="11">
        <v>413</v>
      </c>
      <c r="I22" s="11">
        <v>444</v>
      </c>
      <c r="J22" s="11">
        <v>444</v>
      </c>
      <c r="K22" s="11">
        <f t="shared" si="0"/>
        <v>1814</v>
      </c>
      <c r="L22" s="11">
        <f t="shared" si="1"/>
        <v>1301</v>
      </c>
    </row>
    <row r="23" spans="1:12" x14ac:dyDescent="0.2">
      <c r="A23" s="12"/>
      <c r="B23" s="16" t="str">
        <f t="shared" si="2"/>
        <v>2024</v>
      </c>
      <c r="C23" s="11">
        <v>210</v>
      </c>
      <c r="D23" s="11" t="s">
        <v>35</v>
      </c>
      <c r="E23" s="11">
        <v>63</v>
      </c>
      <c r="F23" s="11">
        <v>235</v>
      </c>
      <c r="G23" s="11">
        <v>346</v>
      </c>
      <c r="H23" s="11">
        <v>495</v>
      </c>
      <c r="I23" s="11">
        <v>505</v>
      </c>
      <c r="J23" s="11">
        <v>382</v>
      </c>
      <c r="K23" s="11">
        <f t="shared" si="0"/>
        <v>2026</v>
      </c>
      <c r="L23" s="11">
        <f t="shared" si="1"/>
        <v>1382</v>
      </c>
    </row>
    <row r="24" spans="1:12" x14ac:dyDescent="0.2">
      <c r="A24" s="12"/>
      <c r="B24" s="16" t="str">
        <f t="shared" si="2"/>
        <v>2024</v>
      </c>
      <c r="C24" s="11">
        <v>217</v>
      </c>
      <c r="D24" s="11" t="s">
        <v>67</v>
      </c>
      <c r="E24" s="11">
        <v>204</v>
      </c>
      <c r="F24" s="11">
        <v>403</v>
      </c>
      <c r="G24" s="11">
        <v>913</v>
      </c>
      <c r="H24" s="11">
        <v>1277</v>
      </c>
      <c r="I24" s="11">
        <v>1173</v>
      </c>
      <c r="J24" s="11">
        <v>1132</v>
      </c>
      <c r="K24" s="11">
        <f t="shared" si="0"/>
        <v>5102</v>
      </c>
      <c r="L24" s="11">
        <f t="shared" si="1"/>
        <v>3582</v>
      </c>
    </row>
    <row r="25" spans="1:12" x14ac:dyDescent="0.2">
      <c r="A25" s="12"/>
      <c r="B25" s="16" t="str">
        <f t="shared" si="2"/>
        <v>2024</v>
      </c>
      <c r="C25" s="11">
        <v>219</v>
      </c>
      <c r="D25" s="11" t="s">
        <v>73</v>
      </c>
      <c r="E25" s="11">
        <v>83</v>
      </c>
      <c r="F25" s="11">
        <v>211</v>
      </c>
      <c r="G25" s="11">
        <v>458</v>
      </c>
      <c r="H25" s="11">
        <v>463</v>
      </c>
      <c r="I25" s="11">
        <v>553</v>
      </c>
      <c r="J25" s="11">
        <v>461</v>
      </c>
      <c r="K25" s="11">
        <f t="shared" si="0"/>
        <v>2229</v>
      </c>
      <c r="L25" s="11">
        <f t="shared" si="1"/>
        <v>1477</v>
      </c>
    </row>
    <row r="26" spans="1:12" x14ac:dyDescent="0.2">
      <c r="A26" s="12"/>
      <c r="B26" s="16" t="str">
        <f t="shared" si="2"/>
        <v>2024</v>
      </c>
      <c r="C26" s="11">
        <v>223</v>
      </c>
      <c r="D26" s="11" t="s">
        <v>87</v>
      </c>
      <c r="E26" s="11">
        <v>21</v>
      </c>
      <c r="F26" s="11">
        <v>152</v>
      </c>
      <c r="G26" s="11">
        <v>197</v>
      </c>
      <c r="H26" s="11">
        <v>425</v>
      </c>
      <c r="I26" s="11">
        <v>518</v>
      </c>
      <c r="J26" s="11">
        <v>722</v>
      </c>
      <c r="K26" s="11">
        <f t="shared" si="0"/>
        <v>2035</v>
      </c>
      <c r="L26" s="11">
        <f t="shared" si="1"/>
        <v>1665</v>
      </c>
    </row>
    <row r="27" spans="1:12" x14ac:dyDescent="0.2">
      <c r="A27" s="12"/>
      <c r="B27" s="16" t="str">
        <f t="shared" si="2"/>
        <v>2024</v>
      </c>
      <c r="C27" s="11">
        <v>230</v>
      </c>
      <c r="D27" s="11" t="s">
        <v>50</v>
      </c>
      <c r="E27" s="11">
        <v>152</v>
      </c>
      <c r="F27" s="11">
        <v>271</v>
      </c>
      <c r="G27" s="11">
        <v>564</v>
      </c>
      <c r="H27" s="11">
        <v>1129</v>
      </c>
      <c r="I27" s="11">
        <v>1076</v>
      </c>
      <c r="J27" s="11">
        <v>1637</v>
      </c>
      <c r="K27" s="11">
        <f t="shared" si="0"/>
        <v>4829</v>
      </c>
      <c r="L27" s="11">
        <f t="shared" si="1"/>
        <v>3842</v>
      </c>
    </row>
    <row r="28" spans="1:12" x14ac:dyDescent="0.2">
      <c r="A28" s="12"/>
      <c r="B28" s="16" t="str">
        <f t="shared" si="2"/>
        <v>2024</v>
      </c>
      <c r="C28" s="11">
        <v>240</v>
      </c>
      <c r="D28" s="11" t="s">
        <v>25</v>
      </c>
      <c r="E28" s="11">
        <v>262</v>
      </c>
      <c r="F28" s="11">
        <v>207</v>
      </c>
      <c r="G28" s="11">
        <v>603</v>
      </c>
      <c r="H28" s="11">
        <v>590</v>
      </c>
      <c r="I28" s="11">
        <v>550</v>
      </c>
      <c r="J28" s="11">
        <v>478</v>
      </c>
      <c r="K28" s="11">
        <f t="shared" si="0"/>
        <v>2690</v>
      </c>
      <c r="L28" s="11">
        <f t="shared" si="1"/>
        <v>1618</v>
      </c>
    </row>
    <row r="29" spans="1:12" x14ac:dyDescent="0.2">
      <c r="A29" s="12"/>
      <c r="B29" s="16" t="str">
        <f t="shared" si="2"/>
        <v>2024</v>
      </c>
      <c r="C29" s="11">
        <v>250</v>
      </c>
      <c r="D29" s="11" t="s">
        <v>43</v>
      </c>
      <c r="E29" s="11">
        <v>221</v>
      </c>
      <c r="F29" s="11">
        <v>335</v>
      </c>
      <c r="G29" s="11">
        <v>761</v>
      </c>
      <c r="H29" s="11">
        <v>932</v>
      </c>
      <c r="I29" s="11">
        <v>1144</v>
      </c>
      <c r="J29" s="11">
        <v>681</v>
      </c>
      <c r="K29" s="11">
        <f t="shared" si="0"/>
        <v>4074</v>
      </c>
      <c r="L29" s="11">
        <f t="shared" si="1"/>
        <v>2757</v>
      </c>
    </row>
    <row r="30" spans="1:12" x14ac:dyDescent="0.2">
      <c r="A30" s="12"/>
      <c r="B30" s="16" t="str">
        <f t="shared" si="2"/>
        <v>2024</v>
      </c>
      <c r="C30" s="11">
        <v>253</v>
      </c>
      <c r="D30" s="11" t="s">
        <v>55</v>
      </c>
      <c r="E30" s="11">
        <v>219</v>
      </c>
      <c r="F30" s="11">
        <v>459</v>
      </c>
      <c r="G30" s="11">
        <v>675</v>
      </c>
      <c r="H30" s="11">
        <v>979</v>
      </c>
      <c r="I30" s="11">
        <v>846</v>
      </c>
      <c r="J30" s="11">
        <v>597</v>
      </c>
      <c r="K30" s="11">
        <f t="shared" si="0"/>
        <v>3775</v>
      </c>
      <c r="L30" s="11">
        <f t="shared" si="1"/>
        <v>2422</v>
      </c>
    </row>
    <row r="31" spans="1:12" x14ac:dyDescent="0.2">
      <c r="A31" s="12"/>
      <c r="B31" s="16" t="str">
        <f t="shared" si="2"/>
        <v>2024</v>
      </c>
      <c r="C31" s="11">
        <v>259</v>
      </c>
      <c r="D31" s="11" t="s">
        <v>103</v>
      </c>
      <c r="E31" s="11">
        <v>210</v>
      </c>
      <c r="F31" s="11">
        <v>350</v>
      </c>
      <c r="G31" s="11">
        <v>801</v>
      </c>
      <c r="H31" s="11">
        <v>1078</v>
      </c>
      <c r="I31" s="11">
        <v>1008</v>
      </c>
      <c r="J31" s="11">
        <v>1226</v>
      </c>
      <c r="K31" s="11">
        <f t="shared" si="0"/>
        <v>4673</v>
      </c>
      <c r="L31" s="11">
        <f t="shared" si="1"/>
        <v>3312</v>
      </c>
    </row>
    <row r="32" spans="1:12" x14ac:dyDescent="0.2">
      <c r="A32" s="12"/>
      <c r="B32" s="16" t="str">
        <f t="shared" si="2"/>
        <v>2024</v>
      </c>
      <c r="C32" s="11">
        <v>260</v>
      </c>
      <c r="D32" s="11" t="s">
        <v>63</v>
      </c>
      <c r="E32" s="11">
        <v>177</v>
      </c>
      <c r="F32" s="11">
        <v>355</v>
      </c>
      <c r="G32" s="11">
        <v>531</v>
      </c>
      <c r="H32" s="11">
        <v>769</v>
      </c>
      <c r="I32" s="11">
        <v>684</v>
      </c>
      <c r="J32" s="11">
        <v>526</v>
      </c>
      <c r="K32" s="11">
        <f t="shared" si="0"/>
        <v>3042</v>
      </c>
      <c r="L32" s="11">
        <f t="shared" si="1"/>
        <v>1979</v>
      </c>
    </row>
    <row r="33" spans="1:12" x14ac:dyDescent="0.2">
      <c r="A33" s="12"/>
      <c r="B33" s="16" t="str">
        <f t="shared" si="2"/>
        <v>2024</v>
      </c>
      <c r="C33" s="11">
        <v>265</v>
      </c>
      <c r="D33" s="11" t="s">
        <v>48</v>
      </c>
      <c r="E33" s="11">
        <v>285</v>
      </c>
      <c r="F33" s="11">
        <v>547</v>
      </c>
      <c r="G33" s="11">
        <v>1101</v>
      </c>
      <c r="H33" s="11">
        <v>1318</v>
      </c>
      <c r="I33" s="11">
        <v>1459</v>
      </c>
      <c r="J33" s="11">
        <v>1590</v>
      </c>
      <c r="K33" s="11">
        <f t="shared" si="0"/>
        <v>6300</v>
      </c>
      <c r="L33" s="11">
        <f t="shared" si="1"/>
        <v>4367</v>
      </c>
    </row>
    <row r="34" spans="1:12" x14ac:dyDescent="0.2">
      <c r="A34" s="12"/>
      <c r="B34" s="16" t="str">
        <f t="shared" si="2"/>
        <v>2024</v>
      </c>
      <c r="C34" s="11">
        <v>269</v>
      </c>
      <c r="D34" s="11" t="s">
        <v>64</v>
      </c>
      <c r="E34" s="11">
        <v>75</v>
      </c>
      <c r="F34" s="11">
        <v>246</v>
      </c>
      <c r="G34" s="11">
        <v>292</v>
      </c>
      <c r="H34" s="11">
        <v>315</v>
      </c>
      <c r="I34" s="11">
        <v>220</v>
      </c>
      <c r="J34" s="11">
        <v>212</v>
      </c>
      <c r="K34" s="11">
        <f t="shared" si="0"/>
        <v>1360</v>
      </c>
      <c r="L34" s="11">
        <f t="shared" si="1"/>
        <v>747</v>
      </c>
    </row>
    <row r="35" spans="1:12" x14ac:dyDescent="0.2">
      <c r="A35" s="12"/>
      <c r="B35" s="16" t="str">
        <f t="shared" si="2"/>
        <v>2024</v>
      </c>
      <c r="C35" s="11">
        <v>270</v>
      </c>
      <c r="D35" s="11" t="s">
        <v>57</v>
      </c>
      <c r="E35" s="11">
        <v>86</v>
      </c>
      <c r="F35" s="11">
        <v>230</v>
      </c>
      <c r="G35" s="11">
        <v>560</v>
      </c>
      <c r="H35" s="11">
        <v>687</v>
      </c>
      <c r="I35" s="11">
        <v>580</v>
      </c>
      <c r="J35" s="11">
        <v>638</v>
      </c>
      <c r="K35" s="11">
        <f t="shared" si="0"/>
        <v>2781</v>
      </c>
      <c r="L35" s="11">
        <f t="shared" si="1"/>
        <v>1905</v>
      </c>
    </row>
    <row r="36" spans="1:12" x14ac:dyDescent="0.2">
      <c r="A36" s="12"/>
      <c r="B36" s="16" t="str">
        <f t="shared" si="2"/>
        <v>2024</v>
      </c>
      <c r="C36" s="11">
        <v>306</v>
      </c>
      <c r="D36" s="11" t="s">
        <v>38</v>
      </c>
      <c r="E36" s="11">
        <v>88</v>
      </c>
      <c r="F36" s="11">
        <v>300</v>
      </c>
      <c r="G36" s="11">
        <v>510</v>
      </c>
      <c r="H36" s="11">
        <v>506</v>
      </c>
      <c r="I36" s="11">
        <v>608</v>
      </c>
      <c r="J36" s="11">
        <v>448</v>
      </c>
      <c r="K36" s="11">
        <f t="shared" si="0"/>
        <v>2460</v>
      </c>
      <c r="L36" s="11">
        <f t="shared" si="1"/>
        <v>1562</v>
      </c>
    </row>
    <row r="37" spans="1:12" x14ac:dyDescent="0.2">
      <c r="A37" s="12"/>
      <c r="B37" s="16" t="str">
        <f t="shared" si="2"/>
        <v>2024</v>
      </c>
      <c r="C37" s="11">
        <v>316</v>
      </c>
      <c r="D37" s="11" t="s">
        <v>77</v>
      </c>
      <c r="E37" s="11">
        <v>324</v>
      </c>
      <c r="F37" s="11">
        <v>776</v>
      </c>
      <c r="G37" s="11">
        <v>1136</v>
      </c>
      <c r="H37" s="11">
        <v>1282</v>
      </c>
      <c r="I37" s="11">
        <v>1320</v>
      </c>
      <c r="J37" s="11">
        <v>1432</v>
      </c>
      <c r="K37" s="11">
        <f t="shared" si="0"/>
        <v>6270</v>
      </c>
      <c r="L37" s="11">
        <f t="shared" si="1"/>
        <v>4034</v>
      </c>
    </row>
    <row r="38" spans="1:12" x14ac:dyDescent="0.2">
      <c r="A38" s="12"/>
      <c r="B38" s="16" t="str">
        <f t="shared" si="2"/>
        <v>2024</v>
      </c>
      <c r="C38" s="11">
        <v>320</v>
      </c>
      <c r="D38" s="11" t="s">
        <v>33</v>
      </c>
      <c r="E38" s="11">
        <v>154</v>
      </c>
      <c r="F38" s="11">
        <v>210</v>
      </c>
      <c r="G38" s="11">
        <v>438</v>
      </c>
      <c r="H38" s="11">
        <v>429</v>
      </c>
      <c r="I38" s="11">
        <v>429</v>
      </c>
      <c r="J38" s="11">
        <v>678</v>
      </c>
      <c r="K38" s="11">
        <f t="shared" si="0"/>
        <v>2338</v>
      </c>
      <c r="L38" s="11">
        <f t="shared" si="1"/>
        <v>1536</v>
      </c>
    </row>
    <row r="39" spans="1:12" x14ac:dyDescent="0.2">
      <c r="A39" s="12"/>
      <c r="B39" s="16" t="str">
        <f t="shared" si="2"/>
        <v>2024</v>
      </c>
      <c r="C39" s="11">
        <v>326</v>
      </c>
      <c r="D39" s="11" t="s">
        <v>95</v>
      </c>
      <c r="E39" s="11">
        <v>216</v>
      </c>
      <c r="F39" s="11">
        <v>527</v>
      </c>
      <c r="G39" s="11">
        <v>926</v>
      </c>
      <c r="H39" s="11">
        <v>1001</v>
      </c>
      <c r="I39" s="11">
        <v>712</v>
      </c>
      <c r="J39" s="11">
        <v>1031</v>
      </c>
      <c r="K39" s="11">
        <f t="shared" si="0"/>
        <v>4413</v>
      </c>
      <c r="L39" s="11">
        <f t="shared" si="1"/>
        <v>2744</v>
      </c>
    </row>
    <row r="40" spans="1:12" x14ac:dyDescent="0.2">
      <c r="A40" s="12"/>
      <c r="B40" s="16" t="str">
        <f t="shared" si="2"/>
        <v>2024</v>
      </c>
      <c r="C40" s="11">
        <v>329</v>
      </c>
      <c r="D40" s="11" t="s">
        <v>46</v>
      </c>
      <c r="E40" s="11">
        <v>66</v>
      </c>
      <c r="F40" s="11">
        <v>182</v>
      </c>
      <c r="G40" s="11">
        <v>324</v>
      </c>
      <c r="H40" s="11">
        <v>350</v>
      </c>
      <c r="I40" s="11">
        <v>402</v>
      </c>
      <c r="J40" s="11">
        <v>426</v>
      </c>
      <c r="K40" s="11">
        <f t="shared" si="0"/>
        <v>1750</v>
      </c>
      <c r="L40" s="11">
        <f t="shared" si="1"/>
        <v>1178</v>
      </c>
    </row>
    <row r="41" spans="1:12" x14ac:dyDescent="0.2">
      <c r="A41" s="12"/>
      <c r="B41" s="16" t="str">
        <f t="shared" si="2"/>
        <v>2024</v>
      </c>
      <c r="C41" s="11">
        <v>330</v>
      </c>
      <c r="D41" s="11" t="s">
        <v>62</v>
      </c>
      <c r="E41" s="11">
        <v>430</v>
      </c>
      <c r="F41" s="11">
        <v>767</v>
      </c>
      <c r="G41" s="11">
        <v>1632</v>
      </c>
      <c r="H41" s="11">
        <v>1628</v>
      </c>
      <c r="I41" s="11">
        <v>1649</v>
      </c>
      <c r="J41" s="11">
        <v>2111</v>
      </c>
      <c r="K41" s="11">
        <f t="shared" si="0"/>
        <v>8217</v>
      </c>
      <c r="L41" s="11">
        <f t="shared" si="1"/>
        <v>5388</v>
      </c>
    </row>
    <row r="42" spans="1:12" x14ac:dyDescent="0.2">
      <c r="A42" s="12"/>
      <c r="B42" s="16" t="str">
        <f t="shared" si="2"/>
        <v>2024</v>
      </c>
      <c r="C42" s="11">
        <v>336</v>
      </c>
      <c r="D42" s="11" t="s">
        <v>68</v>
      </c>
      <c r="E42" s="11">
        <v>83</v>
      </c>
      <c r="F42" s="11">
        <v>255</v>
      </c>
      <c r="G42" s="11">
        <v>358</v>
      </c>
      <c r="H42" s="11">
        <v>464</v>
      </c>
      <c r="I42" s="11">
        <v>493</v>
      </c>
      <c r="J42" s="11">
        <v>560</v>
      </c>
      <c r="K42" s="11">
        <f t="shared" si="0"/>
        <v>2213</v>
      </c>
      <c r="L42" s="11">
        <f t="shared" si="1"/>
        <v>1517</v>
      </c>
    </row>
    <row r="43" spans="1:12" x14ac:dyDescent="0.2">
      <c r="A43" s="12"/>
      <c r="B43" s="16" t="str">
        <f t="shared" si="2"/>
        <v>2024</v>
      </c>
      <c r="C43" s="11">
        <v>340</v>
      </c>
      <c r="D43" s="11" t="s">
        <v>66</v>
      </c>
      <c r="E43" s="11">
        <v>256</v>
      </c>
      <c r="F43" s="11">
        <v>270</v>
      </c>
      <c r="G43" s="11">
        <v>417</v>
      </c>
      <c r="H43" s="11">
        <v>660</v>
      </c>
      <c r="I43" s="11">
        <v>542</v>
      </c>
      <c r="J43" s="11">
        <v>543</v>
      </c>
      <c r="K43" s="11">
        <f t="shared" si="0"/>
        <v>2688</v>
      </c>
      <c r="L43" s="11">
        <f t="shared" si="1"/>
        <v>1745</v>
      </c>
    </row>
    <row r="44" spans="1:12" x14ac:dyDescent="0.2">
      <c r="A44" s="12"/>
      <c r="B44" s="16" t="str">
        <f t="shared" si="2"/>
        <v>2024</v>
      </c>
      <c r="C44" s="11">
        <v>350</v>
      </c>
      <c r="D44" s="11" t="s">
        <v>10</v>
      </c>
      <c r="E44" s="11">
        <v>67</v>
      </c>
      <c r="F44" s="11">
        <v>293</v>
      </c>
      <c r="G44" s="11">
        <v>277</v>
      </c>
      <c r="H44" s="11">
        <v>357</v>
      </c>
      <c r="I44" s="11">
        <v>440</v>
      </c>
      <c r="J44" s="11">
        <v>492</v>
      </c>
      <c r="K44" s="11">
        <f t="shared" si="0"/>
        <v>1926</v>
      </c>
      <c r="L44" s="11">
        <f t="shared" si="1"/>
        <v>1289</v>
      </c>
    </row>
    <row r="45" spans="1:12" x14ac:dyDescent="0.2">
      <c r="A45" s="12"/>
      <c r="B45" s="16" t="str">
        <f t="shared" si="2"/>
        <v>2024</v>
      </c>
      <c r="C45" s="11">
        <v>360</v>
      </c>
      <c r="D45" s="11" t="s">
        <v>14</v>
      </c>
      <c r="E45" s="11">
        <v>128</v>
      </c>
      <c r="F45" s="11">
        <v>306</v>
      </c>
      <c r="G45" s="11">
        <v>530</v>
      </c>
      <c r="H45" s="11">
        <v>732</v>
      </c>
      <c r="I45" s="11">
        <v>670</v>
      </c>
      <c r="J45" s="11">
        <v>860</v>
      </c>
      <c r="K45" s="11">
        <f t="shared" si="0"/>
        <v>3226</v>
      </c>
      <c r="L45" s="11">
        <f t="shared" si="1"/>
        <v>2262</v>
      </c>
    </row>
    <row r="46" spans="1:12" x14ac:dyDescent="0.2">
      <c r="A46" s="12"/>
      <c r="B46" s="16" t="str">
        <f t="shared" si="2"/>
        <v>2024</v>
      </c>
      <c r="C46" s="11">
        <v>370</v>
      </c>
      <c r="D46" s="11" t="s">
        <v>32</v>
      </c>
      <c r="E46" s="11">
        <v>299</v>
      </c>
      <c r="F46" s="11">
        <v>604</v>
      </c>
      <c r="G46" s="11">
        <v>1357</v>
      </c>
      <c r="H46" s="11">
        <v>1312</v>
      </c>
      <c r="I46" s="11">
        <v>1446</v>
      </c>
      <c r="J46" s="11">
        <v>1290</v>
      </c>
      <c r="K46" s="11">
        <f t="shared" si="0"/>
        <v>6308</v>
      </c>
      <c r="L46" s="11">
        <f t="shared" si="1"/>
        <v>4048</v>
      </c>
    </row>
    <row r="47" spans="1:12" x14ac:dyDescent="0.2">
      <c r="A47" s="12"/>
      <c r="B47" s="16" t="str">
        <f t="shared" si="2"/>
        <v>2024</v>
      </c>
      <c r="C47" s="11">
        <v>376</v>
      </c>
      <c r="D47" s="11" t="s">
        <v>59</v>
      </c>
      <c r="E47" s="11">
        <v>169</v>
      </c>
      <c r="F47" s="11">
        <v>438</v>
      </c>
      <c r="G47" s="11">
        <v>886</v>
      </c>
      <c r="H47" s="11">
        <v>967</v>
      </c>
      <c r="I47" s="11">
        <v>828</v>
      </c>
      <c r="J47" s="11">
        <v>1129</v>
      </c>
      <c r="K47" s="11">
        <f t="shared" si="0"/>
        <v>4417</v>
      </c>
      <c r="L47" s="11">
        <f t="shared" si="1"/>
        <v>2924</v>
      </c>
    </row>
    <row r="48" spans="1:12" x14ac:dyDescent="0.2">
      <c r="A48" s="12"/>
      <c r="B48" s="16" t="str">
        <f t="shared" si="2"/>
        <v>2024</v>
      </c>
      <c r="C48" s="11">
        <v>390</v>
      </c>
      <c r="D48" s="11" t="s">
        <v>96</v>
      </c>
      <c r="E48" s="11">
        <v>164</v>
      </c>
      <c r="F48" s="11">
        <v>254</v>
      </c>
      <c r="G48" s="11">
        <v>470</v>
      </c>
      <c r="H48" s="11">
        <v>596</v>
      </c>
      <c r="I48" s="11">
        <v>431</v>
      </c>
      <c r="J48" s="11">
        <v>624</v>
      </c>
      <c r="K48" s="11">
        <f t="shared" si="0"/>
        <v>2539</v>
      </c>
      <c r="L48" s="11">
        <f t="shared" si="1"/>
        <v>1651</v>
      </c>
    </row>
    <row r="49" spans="1:12" x14ac:dyDescent="0.2">
      <c r="A49" s="12"/>
      <c r="B49" s="16" t="str">
        <f t="shared" si="2"/>
        <v>2024</v>
      </c>
      <c r="C49" s="11">
        <v>400</v>
      </c>
      <c r="D49" s="11" t="s">
        <v>17</v>
      </c>
      <c r="E49" s="11">
        <v>136</v>
      </c>
      <c r="F49" s="11">
        <v>218</v>
      </c>
      <c r="G49" s="11">
        <v>560</v>
      </c>
      <c r="H49" s="11">
        <v>512</v>
      </c>
      <c r="I49" s="11">
        <v>564</v>
      </c>
      <c r="J49" s="11">
        <v>516</v>
      </c>
      <c r="K49" s="11">
        <f t="shared" si="0"/>
        <v>2506</v>
      </c>
      <c r="L49" s="11">
        <f t="shared" si="1"/>
        <v>1592</v>
      </c>
    </row>
    <row r="50" spans="1:12" x14ac:dyDescent="0.2">
      <c r="A50" s="12"/>
      <c r="B50" s="16" t="str">
        <f t="shared" si="2"/>
        <v>2024</v>
      </c>
      <c r="C50" s="11">
        <v>410</v>
      </c>
      <c r="D50" s="11" t="s">
        <v>22</v>
      </c>
      <c r="E50" s="11">
        <v>133</v>
      </c>
      <c r="F50" s="11">
        <v>172</v>
      </c>
      <c r="G50" s="11">
        <v>399</v>
      </c>
      <c r="H50" s="11">
        <v>515</v>
      </c>
      <c r="I50" s="11">
        <v>599</v>
      </c>
      <c r="J50" s="11">
        <v>599</v>
      </c>
      <c r="K50" s="11">
        <f t="shared" si="0"/>
        <v>2417</v>
      </c>
      <c r="L50" s="11">
        <f t="shared" si="1"/>
        <v>1713</v>
      </c>
    </row>
    <row r="51" spans="1:12" x14ac:dyDescent="0.2">
      <c r="A51" s="12"/>
      <c r="B51" s="16" t="str">
        <f t="shared" si="2"/>
        <v>2024</v>
      </c>
      <c r="C51" s="11">
        <v>420</v>
      </c>
      <c r="D51" s="11" t="s">
        <v>11</v>
      </c>
      <c r="E51" s="11">
        <v>158</v>
      </c>
      <c r="F51" s="11">
        <v>307</v>
      </c>
      <c r="G51" s="11">
        <v>361</v>
      </c>
      <c r="H51" s="11">
        <v>356</v>
      </c>
      <c r="I51" s="11">
        <v>403</v>
      </c>
      <c r="J51" s="11">
        <v>420</v>
      </c>
      <c r="K51" s="11">
        <f t="shared" si="0"/>
        <v>2005</v>
      </c>
      <c r="L51" s="11">
        <f t="shared" si="1"/>
        <v>1179</v>
      </c>
    </row>
    <row r="52" spans="1:12" x14ac:dyDescent="0.2">
      <c r="A52" s="12"/>
      <c r="B52" s="16" t="str">
        <f t="shared" si="2"/>
        <v>2024</v>
      </c>
      <c r="C52" s="11">
        <v>430</v>
      </c>
      <c r="D52" s="11" t="s">
        <v>47</v>
      </c>
      <c r="E52" s="11">
        <v>261</v>
      </c>
      <c r="F52" s="11">
        <v>351</v>
      </c>
      <c r="G52" s="11">
        <v>455</v>
      </c>
      <c r="H52" s="11">
        <v>575</v>
      </c>
      <c r="I52" s="11">
        <v>645</v>
      </c>
      <c r="J52" s="11">
        <v>1063</v>
      </c>
      <c r="K52" s="11">
        <f t="shared" si="0"/>
        <v>3350</v>
      </c>
      <c r="L52" s="11">
        <f t="shared" si="1"/>
        <v>2283</v>
      </c>
    </row>
    <row r="53" spans="1:12" x14ac:dyDescent="0.2">
      <c r="A53" s="12"/>
      <c r="B53" s="16" t="str">
        <f t="shared" si="2"/>
        <v>2024</v>
      </c>
      <c r="C53" s="11">
        <v>440</v>
      </c>
      <c r="D53" s="11" t="s">
        <v>97</v>
      </c>
      <c r="E53" s="11">
        <v>40</v>
      </c>
      <c r="F53" s="11">
        <v>120</v>
      </c>
      <c r="G53" s="11">
        <v>190</v>
      </c>
      <c r="H53" s="11">
        <v>278</v>
      </c>
      <c r="I53" s="11">
        <v>264</v>
      </c>
      <c r="J53" s="11">
        <v>274</v>
      </c>
      <c r="K53" s="11">
        <f t="shared" si="0"/>
        <v>1166</v>
      </c>
      <c r="L53" s="11">
        <f t="shared" si="1"/>
        <v>816</v>
      </c>
    </row>
    <row r="54" spans="1:12" x14ac:dyDescent="0.2">
      <c r="A54" s="12"/>
      <c r="B54" s="16" t="str">
        <f t="shared" si="2"/>
        <v>2024</v>
      </c>
      <c r="C54" s="11">
        <v>450</v>
      </c>
      <c r="D54" s="11" t="s">
        <v>30</v>
      </c>
      <c r="E54" s="11">
        <v>174</v>
      </c>
      <c r="F54" s="11">
        <v>249</v>
      </c>
      <c r="G54" s="11">
        <v>496</v>
      </c>
      <c r="H54" s="11">
        <v>768</v>
      </c>
      <c r="I54" s="11">
        <v>546</v>
      </c>
      <c r="J54" s="11">
        <v>786</v>
      </c>
      <c r="K54" s="11">
        <f t="shared" si="0"/>
        <v>3019</v>
      </c>
      <c r="L54" s="11">
        <f t="shared" si="1"/>
        <v>2100</v>
      </c>
    </row>
    <row r="55" spans="1:12" x14ac:dyDescent="0.2">
      <c r="A55" s="12"/>
      <c r="B55" s="16" t="str">
        <f t="shared" si="2"/>
        <v>2024</v>
      </c>
      <c r="C55" s="11">
        <v>461</v>
      </c>
      <c r="D55" s="11" t="s">
        <v>36</v>
      </c>
      <c r="E55" s="11">
        <v>701</v>
      </c>
      <c r="F55" s="11">
        <v>1197</v>
      </c>
      <c r="G55" s="11">
        <v>2047</v>
      </c>
      <c r="H55" s="11">
        <v>2351</v>
      </c>
      <c r="I55" s="11">
        <v>2597</v>
      </c>
      <c r="J55" s="11">
        <v>2625</v>
      </c>
      <c r="K55" s="11">
        <f t="shared" si="0"/>
        <v>11518</v>
      </c>
      <c r="L55" s="11">
        <f t="shared" si="1"/>
        <v>7573</v>
      </c>
    </row>
    <row r="56" spans="1:12" x14ac:dyDescent="0.2">
      <c r="A56" s="12"/>
      <c r="B56" s="16" t="str">
        <f t="shared" si="2"/>
        <v>2024</v>
      </c>
      <c r="C56" s="11">
        <v>479</v>
      </c>
      <c r="D56" s="11" t="s">
        <v>72</v>
      </c>
      <c r="E56" s="11">
        <v>276</v>
      </c>
      <c r="F56" s="11">
        <v>336</v>
      </c>
      <c r="G56" s="11">
        <v>887</v>
      </c>
      <c r="H56" s="11">
        <v>1057</v>
      </c>
      <c r="I56" s="11">
        <v>919</v>
      </c>
      <c r="J56" s="11">
        <v>1201</v>
      </c>
      <c r="K56" s="11">
        <f t="shared" si="0"/>
        <v>4676</v>
      </c>
      <c r="L56" s="11">
        <f t="shared" si="1"/>
        <v>3177</v>
      </c>
    </row>
    <row r="57" spans="1:12" x14ac:dyDescent="0.2">
      <c r="A57" s="12"/>
      <c r="B57" s="16" t="str">
        <f t="shared" si="2"/>
        <v>2024</v>
      </c>
      <c r="C57" s="11">
        <v>480</v>
      </c>
      <c r="D57" s="11" t="s">
        <v>226</v>
      </c>
      <c r="E57" s="11">
        <v>205</v>
      </c>
      <c r="F57" s="11">
        <v>314</v>
      </c>
      <c r="G57" s="11">
        <v>457</v>
      </c>
      <c r="H57" s="11">
        <v>633</v>
      </c>
      <c r="I57" s="11">
        <v>435</v>
      </c>
      <c r="J57" s="11">
        <v>632</v>
      </c>
      <c r="K57" s="11">
        <f t="shared" si="0"/>
        <v>2676</v>
      </c>
      <c r="L57" s="11">
        <f t="shared" si="1"/>
        <v>1700</v>
      </c>
    </row>
    <row r="58" spans="1:12" x14ac:dyDescent="0.2">
      <c r="A58" s="12"/>
      <c r="B58" s="16" t="str">
        <f t="shared" si="2"/>
        <v>2024</v>
      </c>
      <c r="C58" s="11">
        <v>482</v>
      </c>
      <c r="D58" s="11" t="s">
        <v>8</v>
      </c>
      <c r="E58" s="11">
        <v>52</v>
      </c>
      <c r="F58" s="11">
        <v>78</v>
      </c>
      <c r="G58" s="11">
        <v>265</v>
      </c>
      <c r="H58" s="11">
        <v>227</v>
      </c>
      <c r="I58" s="11">
        <v>176</v>
      </c>
      <c r="J58" s="11">
        <v>255</v>
      </c>
      <c r="K58" s="11">
        <f t="shared" si="0"/>
        <v>1053</v>
      </c>
      <c r="L58" s="11">
        <f t="shared" si="1"/>
        <v>658</v>
      </c>
    </row>
    <row r="59" spans="1:12" x14ac:dyDescent="0.2">
      <c r="A59" s="12"/>
      <c r="B59" s="16" t="str">
        <f t="shared" si="2"/>
        <v>2024</v>
      </c>
      <c r="C59" s="11">
        <v>492</v>
      </c>
      <c r="D59" s="11" t="s">
        <v>98</v>
      </c>
      <c r="E59" s="11">
        <v>47</v>
      </c>
      <c r="F59" s="11">
        <v>81</v>
      </c>
      <c r="G59" s="11">
        <v>65</v>
      </c>
      <c r="H59" s="11">
        <v>88</v>
      </c>
      <c r="I59" s="11">
        <v>242</v>
      </c>
      <c r="J59" s="11">
        <v>139</v>
      </c>
      <c r="K59" s="11">
        <f t="shared" si="0"/>
        <v>662</v>
      </c>
      <c r="L59" s="11">
        <f t="shared" si="1"/>
        <v>469</v>
      </c>
    </row>
    <row r="60" spans="1:12" x14ac:dyDescent="0.2">
      <c r="A60" s="12"/>
      <c r="B60" s="16" t="str">
        <f t="shared" si="2"/>
        <v>2024</v>
      </c>
      <c r="C60" s="11">
        <v>510</v>
      </c>
      <c r="D60" s="11" t="s">
        <v>61</v>
      </c>
      <c r="E60" s="11">
        <v>201</v>
      </c>
      <c r="F60" s="11">
        <v>363</v>
      </c>
      <c r="G60" s="11">
        <v>571</v>
      </c>
      <c r="H60" s="11">
        <v>715</v>
      </c>
      <c r="I60" s="11">
        <v>1002</v>
      </c>
      <c r="J60" s="11">
        <v>866</v>
      </c>
      <c r="K60" s="11">
        <f t="shared" si="0"/>
        <v>3718</v>
      </c>
      <c r="L60" s="11">
        <f t="shared" si="1"/>
        <v>2583</v>
      </c>
    </row>
    <row r="61" spans="1:12" x14ac:dyDescent="0.2">
      <c r="A61" s="12"/>
      <c r="B61" s="16" t="str">
        <f t="shared" si="2"/>
        <v>2024</v>
      </c>
      <c r="C61" s="11">
        <v>530</v>
      </c>
      <c r="D61" s="11" t="s">
        <v>15</v>
      </c>
      <c r="E61" s="11">
        <v>77</v>
      </c>
      <c r="F61" s="11">
        <v>185</v>
      </c>
      <c r="G61" s="11">
        <v>265</v>
      </c>
      <c r="H61" s="11">
        <v>454</v>
      </c>
      <c r="I61" s="11">
        <v>300</v>
      </c>
      <c r="J61" s="11">
        <v>294</v>
      </c>
      <c r="K61" s="11">
        <f t="shared" si="0"/>
        <v>1575</v>
      </c>
      <c r="L61" s="11">
        <f t="shared" si="1"/>
        <v>1048</v>
      </c>
    </row>
    <row r="62" spans="1:12" x14ac:dyDescent="0.2">
      <c r="A62" s="12"/>
      <c r="B62" s="16" t="str">
        <f t="shared" si="2"/>
        <v>2024</v>
      </c>
      <c r="C62" s="11">
        <v>540</v>
      </c>
      <c r="D62" s="11" t="s">
        <v>76</v>
      </c>
      <c r="E62" s="11">
        <v>201</v>
      </c>
      <c r="F62" s="11">
        <v>340</v>
      </c>
      <c r="G62" s="11">
        <v>631</v>
      </c>
      <c r="H62" s="11">
        <v>952</v>
      </c>
      <c r="I62" s="11">
        <v>828</v>
      </c>
      <c r="J62" s="11">
        <v>1077</v>
      </c>
      <c r="K62" s="11">
        <f t="shared" si="0"/>
        <v>4029</v>
      </c>
      <c r="L62" s="11">
        <f t="shared" si="1"/>
        <v>2857</v>
      </c>
    </row>
    <row r="63" spans="1:12" x14ac:dyDescent="0.2">
      <c r="A63" s="12"/>
      <c r="B63" s="16" t="str">
        <f t="shared" si="2"/>
        <v>2024</v>
      </c>
      <c r="C63" s="11">
        <v>550</v>
      </c>
      <c r="D63" s="11" t="s">
        <v>80</v>
      </c>
      <c r="E63" s="11">
        <v>169</v>
      </c>
      <c r="F63" s="11">
        <v>254</v>
      </c>
      <c r="G63" s="11">
        <v>419</v>
      </c>
      <c r="H63" s="11">
        <v>566</v>
      </c>
      <c r="I63" s="11">
        <v>561</v>
      </c>
      <c r="J63" s="11">
        <v>604</v>
      </c>
      <c r="K63" s="11">
        <f t="shared" si="0"/>
        <v>2573</v>
      </c>
      <c r="L63" s="11">
        <f t="shared" si="1"/>
        <v>1731</v>
      </c>
    </row>
    <row r="64" spans="1:12" x14ac:dyDescent="0.2">
      <c r="A64" s="12"/>
      <c r="B64" s="16" t="str">
        <f t="shared" si="2"/>
        <v>2024</v>
      </c>
      <c r="C64" s="11">
        <v>561</v>
      </c>
      <c r="D64" s="11" t="s">
        <v>27</v>
      </c>
      <c r="E64" s="11">
        <v>616</v>
      </c>
      <c r="F64" s="11">
        <v>985</v>
      </c>
      <c r="G64" s="11">
        <v>1545</v>
      </c>
      <c r="H64" s="11">
        <v>1828</v>
      </c>
      <c r="I64" s="11">
        <v>1852</v>
      </c>
      <c r="J64" s="11">
        <v>1903</v>
      </c>
      <c r="K64" s="11">
        <f t="shared" si="0"/>
        <v>8729</v>
      </c>
      <c r="L64" s="11">
        <f t="shared" si="1"/>
        <v>5583</v>
      </c>
    </row>
    <row r="65" spans="1:12" x14ac:dyDescent="0.2">
      <c r="A65" s="12"/>
      <c r="B65" s="16" t="str">
        <f t="shared" si="2"/>
        <v>2024</v>
      </c>
      <c r="C65" s="11">
        <v>563</v>
      </c>
      <c r="D65" s="11" t="s">
        <v>29</v>
      </c>
      <c r="E65" s="11">
        <v>8</v>
      </c>
      <c r="F65" s="11">
        <v>26</v>
      </c>
      <c r="G65" s="11">
        <v>48</v>
      </c>
      <c r="H65" s="11">
        <v>63</v>
      </c>
      <c r="I65" s="11">
        <v>25</v>
      </c>
      <c r="J65" s="11">
        <v>27</v>
      </c>
      <c r="K65" s="11">
        <f t="shared" si="0"/>
        <v>197</v>
      </c>
      <c r="L65" s="11">
        <f t="shared" si="1"/>
        <v>115</v>
      </c>
    </row>
    <row r="66" spans="1:12" x14ac:dyDescent="0.2">
      <c r="A66" s="12"/>
      <c r="B66" s="16" t="str">
        <f t="shared" si="2"/>
        <v>2024</v>
      </c>
      <c r="C66" s="11">
        <v>573</v>
      </c>
      <c r="D66" s="11" t="s">
        <v>86</v>
      </c>
      <c r="E66" s="11">
        <v>122</v>
      </c>
      <c r="F66" s="11">
        <v>333</v>
      </c>
      <c r="G66" s="11">
        <v>428</v>
      </c>
      <c r="H66" s="11">
        <v>599</v>
      </c>
      <c r="I66" s="11">
        <v>600</v>
      </c>
      <c r="J66" s="11">
        <v>735</v>
      </c>
      <c r="K66" s="11">
        <f t="shared" si="0"/>
        <v>2817</v>
      </c>
      <c r="L66" s="11">
        <f t="shared" si="1"/>
        <v>1934</v>
      </c>
    </row>
    <row r="67" spans="1:12" x14ac:dyDescent="0.2">
      <c r="A67" s="12"/>
      <c r="B67" s="16" t="str">
        <f t="shared" si="2"/>
        <v>2024</v>
      </c>
      <c r="C67" s="11">
        <v>575</v>
      </c>
      <c r="D67" s="11" t="s">
        <v>88</v>
      </c>
      <c r="E67" s="11">
        <v>70</v>
      </c>
      <c r="F67" s="11">
        <v>321</v>
      </c>
      <c r="G67" s="11">
        <v>353</v>
      </c>
      <c r="H67" s="11">
        <v>481</v>
      </c>
      <c r="I67" s="11">
        <v>505</v>
      </c>
      <c r="J67" s="11">
        <v>698</v>
      </c>
      <c r="K67" s="11">
        <f t="shared" si="0"/>
        <v>2428</v>
      </c>
      <c r="L67" s="11">
        <f t="shared" si="1"/>
        <v>1684</v>
      </c>
    </row>
    <row r="68" spans="1:12" x14ac:dyDescent="0.2">
      <c r="A68" s="12"/>
      <c r="B68" s="16" t="str">
        <f t="shared" si="2"/>
        <v>2024</v>
      </c>
      <c r="C68" s="11">
        <v>580</v>
      </c>
      <c r="D68" s="11" t="s">
        <v>100</v>
      </c>
      <c r="E68" s="11">
        <v>180</v>
      </c>
      <c r="F68" s="11">
        <v>443</v>
      </c>
      <c r="G68" s="11">
        <v>674</v>
      </c>
      <c r="H68" s="11">
        <v>858</v>
      </c>
      <c r="I68" s="11">
        <v>968</v>
      </c>
      <c r="J68" s="11">
        <v>889</v>
      </c>
      <c r="K68" s="11">
        <f t="shared" si="0"/>
        <v>4012</v>
      </c>
      <c r="L68" s="11">
        <f t="shared" si="1"/>
        <v>2715</v>
      </c>
    </row>
    <row r="69" spans="1:12" x14ac:dyDescent="0.2">
      <c r="A69" s="12"/>
      <c r="B69" s="16" t="str">
        <f t="shared" si="2"/>
        <v>2024</v>
      </c>
      <c r="C69" s="11">
        <v>607</v>
      </c>
      <c r="D69" s="11" t="s">
        <v>37</v>
      </c>
      <c r="E69" s="11">
        <v>172</v>
      </c>
      <c r="F69" s="11">
        <v>389</v>
      </c>
      <c r="G69" s="11">
        <v>838</v>
      </c>
      <c r="H69" s="11">
        <v>806</v>
      </c>
      <c r="I69" s="11">
        <v>831</v>
      </c>
      <c r="J69" s="11">
        <v>813</v>
      </c>
      <c r="K69" s="11">
        <f t="shared" ref="K69:K101" si="3">SUM(E69:J69)</f>
        <v>3849</v>
      </c>
      <c r="L69" s="11">
        <f t="shared" ref="L69:L101" si="4">SUM(H69:J69)</f>
        <v>2450</v>
      </c>
    </row>
    <row r="70" spans="1:12" x14ac:dyDescent="0.2">
      <c r="A70" s="12"/>
      <c r="B70" s="16" t="str">
        <f t="shared" ref="B70:B101" si="5">B69</f>
        <v>2024</v>
      </c>
      <c r="C70" s="11">
        <v>615</v>
      </c>
      <c r="D70" s="11" t="s">
        <v>81</v>
      </c>
      <c r="E70" s="11">
        <v>380</v>
      </c>
      <c r="F70" s="11">
        <v>936</v>
      </c>
      <c r="G70" s="11">
        <v>1235</v>
      </c>
      <c r="H70" s="11">
        <v>1472</v>
      </c>
      <c r="I70" s="11">
        <v>1452</v>
      </c>
      <c r="J70" s="11">
        <v>1660</v>
      </c>
      <c r="K70" s="11">
        <f t="shared" si="3"/>
        <v>7135</v>
      </c>
      <c r="L70" s="11">
        <f t="shared" si="4"/>
        <v>4584</v>
      </c>
    </row>
    <row r="71" spans="1:12" x14ac:dyDescent="0.2">
      <c r="A71" s="12"/>
      <c r="B71" s="16" t="str">
        <f t="shared" si="5"/>
        <v>2024</v>
      </c>
      <c r="C71" s="11">
        <v>621</v>
      </c>
      <c r="D71" s="11" t="s">
        <v>99</v>
      </c>
      <c r="E71" s="11">
        <v>391</v>
      </c>
      <c r="F71" s="11">
        <v>726</v>
      </c>
      <c r="G71" s="11">
        <v>1039</v>
      </c>
      <c r="H71" s="11">
        <v>1127</v>
      </c>
      <c r="I71" s="11">
        <v>1410</v>
      </c>
      <c r="J71" s="11">
        <v>1203</v>
      </c>
      <c r="K71" s="11">
        <f t="shared" si="3"/>
        <v>5896</v>
      </c>
      <c r="L71" s="11">
        <f t="shared" si="4"/>
        <v>3740</v>
      </c>
    </row>
    <row r="72" spans="1:12" x14ac:dyDescent="0.2">
      <c r="A72" s="12"/>
      <c r="B72" s="16" t="str">
        <f t="shared" si="5"/>
        <v>2024</v>
      </c>
      <c r="C72" s="11">
        <v>630</v>
      </c>
      <c r="D72" s="11" t="s">
        <v>90</v>
      </c>
      <c r="E72" s="11">
        <v>362</v>
      </c>
      <c r="F72" s="11">
        <v>776</v>
      </c>
      <c r="G72" s="11">
        <v>959</v>
      </c>
      <c r="H72" s="11">
        <v>1240</v>
      </c>
      <c r="I72" s="11">
        <v>1279</v>
      </c>
      <c r="J72" s="11">
        <v>1195</v>
      </c>
      <c r="K72" s="11">
        <f t="shared" si="3"/>
        <v>5811</v>
      </c>
      <c r="L72" s="11">
        <f t="shared" si="4"/>
        <v>3714</v>
      </c>
    </row>
    <row r="73" spans="1:12" x14ac:dyDescent="0.2">
      <c r="A73" s="12"/>
      <c r="B73" s="16" t="str">
        <f t="shared" si="5"/>
        <v>2024</v>
      </c>
      <c r="C73" s="11">
        <v>657</v>
      </c>
      <c r="D73" s="11" t="s">
        <v>71</v>
      </c>
      <c r="E73" s="11">
        <v>382</v>
      </c>
      <c r="F73" s="11">
        <v>683</v>
      </c>
      <c r="G73" s="11">
        <v>1057</v>
      </c>
      <c r="H73" s="11">
        <v>1138</v>
      </c>
      <c r="I73" s="11">
        <v>1157</v>
      </c>
      <c r="J73" s="11">
        <v>1240</v>
      </c>
      <c r="K73" s="11">
        <f t="shared" si="3"/>
        <v>5657</v>
      </c>
      <c r="L73" s="11">
        <f t="shared" si="4"/>
        <v>3535</v>
      </c>
    </row>
    <row r="74" spans="1:12" x14ac:dyDescent="0.2">
      <c r="A74" s="12"/>
      <c r="B74" s="16" t="str">
        <f t="shared" si="5"/>
        <v>2024</v>
      </c>
      <c r="C74" s="11">
        <v>661</v>
      </c>
      <c r="D74" s="11" t="s">
        <v>79</v>
      </c>
      <c r="E74" s="11">
        <v>124</v>
      </c>
      <c r="F74" s="11">
        <v>247</v>
      </c>
      <c r="G74" s="11">
        <v>455</v>
      </c>
      <c r="H74" s="11">
        <v>660</v>
      </c>
      <c r="I74" s="11">
        <v>591</v>
      </c>
      <c r="J74" s="11">
        <v>594</v>
      </c>
      <c r="K74" s="11">
        <f t="shared" si="3"/>
        <v>2671</v>
      </c>
      <c r="L74" s="11">
        <f t="shared" si="4"/>
        <v>1845</v>
      </c>
    </row>
    <row r="75" spans="1:12" x14ac:dyDescent="0.2">
      <c r="A75" s="12"/>
      <c r="B75" s="16" t="str">
        <f t="shared" si="5"/>
        <v>2024</v>
      </c>
      <c r="C75" s="11">
        <v>665</v>
      </c>
      <c r="D75" s="11" t="s">
        <v>12</v>
      </c>
      <c r="E75" s="11">
        <v>71</v>
      </c>
      <c r="F75" s="11">
        <v>211</v>
      </c>
      <c r="G75" s="11">
        <v>278</v>
      </c>
      <c r="H75" s="11">
        <v>231</v>
      </c>
      <c r="I75" s="11">
        <v>271</v>
      </c>
      <c r="J75" s="11">
        <v>285</v>
      </c>
      <c r="K75" s="11">
        <f t="shared" si="3"/>
        <v>1347</v>
      </c>
      <c r="L75" s="11">
        <f t="shared" si="4"/>
        <v>787</v>
      </c>
    </row>
    <row r="76" spans="1:12" x14ac:dyDescent="0.2">
      <c r="A76" s="12"/>
      <c r="B76" s="16" t="str">
        <f t="shared" si="5"/>
        <v>2024</v>
      </c>
      <c r="C76" s="11">
        <v>671</v>
      </c>
      <c r="D76" s="11" t="s">
        <v>70</v>
      </c>
      <c r="E76" s="11">
        <v>46</v>
      </c>
      <c r="F76" s="11">
        <v>227</v>
      </c>
      <c r="G76" s="11">
        <v>375</v>
      </c>
      <c r="H76" s="11">
        <v>410</v>
      </c>
      <c r="I76" s="11">
        <v>348</v>
      </c>
      <c r="J76" s="11">
        <v>371</v>
      </c>
      <c r="K76" s="11">
        <f t="shared" si="3"/>
        <v>1777</v>
      </c>
      <c r="L76" s="11">
        <f t="shared" si="4"/>
        <v>1129</v>
      </c>
    </row>
    <row r="77" spans="1:12" x14ac:dyDescent="0.2">
      <c r="A77" s="12"/>
      <c r="B77" s="16" t="str">
        <f t="shared" si="5"/>
        <v>2024</v>
      </c>
      <c r="C77" s="11">
        <v>706</v>
      </c>
      <c r="D77" s="11" t="s">
        <v>74</v>
      </c>
      <c r="E77" s="11">
        <v>107</v>
      </c>
      <c r="F77" s="11">
        <v>254</v>
      </c>
      <c r="G77" s="11">
        <v>646</v>
      </c>
      <c r="H77" s="11">
        <v>794</v>
      </c>
      <c r="I77" s="11">
        <v>948</v>
      </c>
      <c r="J77" s="11">
        <v>996</v>
      </c>
      <c r="K77" s="11">
        <f t="shared" si="3"/>
        <v>3745</v>
      </c>
      <c r="L77" s="11">
        <f t="shared" si="4"/>
        <v>2738</v>
      </c>
    </row>
    <row r="78" spans="1:12" x14ac:dyDescent="0.2">
      <c r="A78" s="12"/>
      <c r="B78" s="16" t="str">
        <f t="shared" si="5"/>
        <v>2024</v>
      </c>
      <c r="C78" s="11">
        <v>707</v>
      </c>
      <c r="D78" s="11" t="s">
        <v>26</v>
      </c>
      <c r="E78" s="11">
        <v>169</v>
      </c>
      <c r="F78" s="11">
        <v>307</v>
      </c>
      <c r="G78" s="11">
        <v>457</v>
      </c>
      <c r="H78" s="11">
        <v>626</v>
      </c>
      <c r="I78" s="11">
        <v>518</v>
      </c>
      <c r="J78" s="11">
        <v>657</v>
      </c>
      <c r="K78" s="11">
        <f t="shared" si="3"/>
        <v>2734</v>
      </c>
      <c r="L78" s="11">
        <f t="shared" si="4"/>
        <v>1801</v>
      </c>
    </row>
    <row r="79" spans="1:12" x14ac:dyDescent="0.2">
      <c r="A79" s="12"/>
      <c r="B79" s="16" t="str">
        <f t="shared" si="5"/>
        <v>2024</v>
      </c>
      <c r="C79" s="11">
        <v>710</v>
      </c>
      <c r="D79" s="11" t="s">
        <v>31</v>
      </c>
      <c r="E79" s="11">
        <v>61</v>
      </c>
      <c r="F79" s="11">
        <v>234</v>
      </c>
      <c r="G79" s="11">
        <v>490</v>
      </c>
      <c r="H79" s="11">
        <v>511</v>
      </c>
      <c r="I79" s="11">
        <v>531</v>
      </c>
      <c r="J79" s="11">
        <v>443</v>
      </c>
      <c r="K79" s="11">
        <f t="shared" si="3"/>
        <v>2270</v>
      </c>
      <c r="L79" s="11">
        <f t="shared" si="4"/>
        <v>1485</v>
      </c>
    </row>
    <row r="80" spans="1:12" x14ac:dyDescent="0.2">
      <c r="A80" s="12"/>
      <c r="B80" s="16" t="str">
        <f t="shared" si="5"/>
        <v>2024</v>
      </c>
      <c r="C80" s="11">
        <v>727</v>
      </c>
      <c r="D80" s="11" t="s">
        <v>34</v>
      </c>
      <c r="E80" s="11">
        <v>25</v>
      </c>
      <c r="F80" s="11">
        <v>120</v>
      </c>
      <c r="G80" s="11">
        <v>266</v>
      </c>
      <c r="H80" s="11">
        <v>406</v>
      </c>
      <c r="I80" s="11">
        <v>466</v>
      </c>
      <c r="J80" s="11">
        <v>501</v>
      </c>
      <c r="K80" s="11">
        <f t="shared" si="3"/>
        <v>1784</v>
      </c>
      <c r="L80" s="11">
        <f t="shared" si="4"/>
        <v>1373</v>
      </c>
    </row>
    <row r="81" spans="1:12" x14ac:dyDescent="0.2">
      <c r="A81" s="12"/>
      <c r="B81" s="16" t="str">
        <f t="shared" si="5"/>
        <v>2024</v>
      </c>
      <c r="C81" s="11">
        <v>730</v>
      </c>
      <c r="D81" s="11" t="s">
        <v>40</v>
      </c>
      <c r="E81" s="11">
        <v>405</v>
      </c>
      <c r="F81" s="11">
        <v>718</v>
      </c>
      <c r="G81" s="11">
        <v>1008</v>
      </c>
      <c r="H81" s="11">
        <v>1482</v>
      </c>
      <c r="I81" s="11">
        <v>1345</v>
      </c>
      <c r="J81" s="11">
        <v>1262</v>
      </c>
      <c r="K81" s="11">
        <f t="shared" si="3"/>
        <v>6220</v>
      </c>
      <c r="L81" s="11">
        <f t="shared" si="4"/>
        <v>4089</v>
      </c>
    </row>
    <row r="82" spans="1:12" x14ac:dyDescent="0.2">
      <c r="A82" s="12"/>
      <c r="B82" s="16" t="str">
        <f t="shared" si="5"/>
        <v>2024</v>
      </c>
      <c r="C82" s="11">
        <v>740</v>
      </c>
      <c r="D82" s="11" t="s">
        <v>56</v>
      </c>
      <c r="E82" s="11">
        <v>167</v>
      </c>
      <c r="F82" s="11">
        <v>693</v>
      </c>
      <c r="G82" s="11">
        <v>945</v>
      </c>
      <c r="H82" s="11">
        <v>1173</v>
      </c>
      <c r="I82" s="11">
        <v>1211</v>
      </c>
      <c r="J82" s="11">
        <v>1424</v>
      </c>
      <c r="K82" s="11">
        <f t="shared" si="3"/>
        <v>5613</v>
      </c>
      <c r="L82" s="11">
        <f t="shared" si="4"/>
        <v>3808</v>
      </c>
    </row>
    <row r="83" spans="1:12" x14ac:dyDescent="0.2">
      <c r="A83" s="12"/>
      <c r="B83" s="16" t="str">
        <f t="shared" si="5"/>
        <v>2024</v>
      </c>
      <c r="C83" s="11">
        <v>741</v>
      </c>
      <c r="D83" s="11" t="s">
        <v>54</v>
      </c>
      <c r="E83" s="11">
        <v>28</v>
      </c>
      <c r="F83" s="11">
        <v>35</v>
      </c>
      <c r="G83" s="11">
        <v>54</v>
      </c>
      <c r="H83" s="11">
        <v>88</v>
      </c>
      <c r="I83" s="11">
        <v>128</v>
      </c>
      <c r="J83" s="11">
        <v>168</v>
      </c>
      <c r="K83" s="11">
        <f t="shared" si="3"/>
        <v>501</v>
      </c>
      <c r="L83" s="11">
        <f t="shared" si="4"/>
        <v>384</v>
      </c>
    </row>
    <row r="84" spans="1:12" x14ac:dyDescent="0.2">
      <c r="A84" s="12"/>
      <c r="B84" s="16" t="str">
        <f t="shared" si="5"/>
        <v>2024</v>
      </c>
      <c r="C84" s="11">
        <v>746</v>
      </c>
      <c r="D84" s="11" t="s">
        <v>58</v>
      </c>
      <c r="E84" s="11">
        <v>123</v>
      </c>
      <c r="F84" s="11">
        <v>407</v>
      </c>
      <c r="G84" s="11">
        <v>707</v>
      </c>
      <c r="H84" s="11">
        <v>715</v>
      </c>
      <c r="I84" s="11">
        <v>1092</v>
      </c>
      <c r="J84" s="11">
        <v>861</v>
      </c>
      <c r="K84" s="11">
        <f t="shared" si="3"/>
        <v>3905</v>
      </c>
      <c r="L84" s="11">
        <f t="shared" si="4"/>
        <v>2668</v>
      </c>
    </row>
    <row r="85" spans="1:12" x14ac:dyDescent="0.2">
      <c r="A85" s="12"/>
      <c r="B85" s="16" t="str">
        <f t="shared" si="5"/>
        <v>2024</v>
      </c>
      <c r="C85" s="11">
        <v>751</v>
      </c>
      <c r="D85" s="11" t="s">
        <v>104</v>
      </c>
      <c r="E85" s="11">
        <v>915</v>
      </c>
      <c r="F85" s="11">
        <v>2130</v>
      </c>
      <c r="G85" s="11">
        <v>3000</v>
      </c>
      <c r="H85" s="11">
        <v>3368</v>
      </c>
      <c r="I85" s="11">
        <v>3428</v>
      </c>
      <c r="J85" s="11">
        <v>3848</v>
      </c>
      <c r="K85" s="11">
        <f t="shared" si="3"/>
        <v>16689</v>
      </c>
      <c r="L85" s="11">
        <f t="shared" si="4"/>
        <v>10644</v>
      </c>
    </row>
    <row r="86" spans="1:12" x14ac:dyDescent="0.2">
      <c r="A86" s="12"/>
      <c r="B86" s="16" t="str">
        <f t="shared" si="5"/>
        <v>2024</v>
      </c>
      <c r="C86" s="11">
        <v>756</v>
      </c>
      <c r="D86" s="11" t="s">
        <v>89</v>
      </c>
      <c r="E86" s="11">
        <v>160</v>
      </c>
      <c r="F86" s="11">
        <v>201</v>
      </c>
      <c r="G86" s="11">
        <v>376</v>
      </c>
      <c r="H86" s="11">
        <v>547</v>
      </c>
      <c r="I86" s="11">
        <v>356</v>
      </c>
      <c r="J86" s="11">
        <v>627</v>
      </c>
      <c r="K86" s="11">
        <f t="shared" si="3"/>
        <v>2267</v>
      </c>
      <c r="L86" s="11">
        <f t="shared" si="4"/>
        <v>1530</v>
      </c>
    </row>
    <row r="87" spans="1:12" x14ac:dyDescent="0.2">
      <c r="A87" s="12"/>
      <c r="B87" s="16" t="str">
        <f t="shared" si="5"/>
        <v>2024</v>
      </c>
      <c r="C87" s="11">
        <v>760</v>
      </c>
      <c r="D87" s="11" t="s">
        <v>44</v>
      </c>
      <c r="E87" s="11">
        <v>323</v>
      </c>
      <c r="F87" s="11">
        <v>445</v>
      </c>
      <c r="G87" s="11">
        <v>725</v>
      </c>
      <c r="H87" s="11">
        <v>964</v>
      </c>
      <c r="I87" s="11">
        <v>1221</v>
      </c>
      <c r="J87" s="11">
        <v>1178</v>
      </c>
      <c r="K87" s="11">
        <f t="shared" si="3"/>
        <v>4856</v>
      </c>
      <c r="L87" s="11">
        <f t="shared" si="4"/>
        <v>3363</v>
      </c>
    </row>
    <row r="88" spans="1:12" x14ac:dyDescent="0.2">
      <c r="A88" s="12"/>
      <c r="B88" s="16" t="str">
        <f t="shared" si="5"/>
        <v>2024</v>
      </c>
      <c r="C88" s="11">
        <v>766</v>
      </c>
      <c r="D88" s="11" t="s">
        <v>65</v>
      </c>
      <c r="E88" s="11">
        <v>67</v>
      </c>
      <c r="F88" s="11">
        <v>134</v>
      </c>
      <c r="G88" s="11">
        <v>284</v>
      </c>
      <c r="H88" s="11">
        <v>338</v>
      </c>
      <c r="I88" s="11">
        <v>332</v>
      </c>
      <c r="J88" s="11">
        <v>327</v>
      </c>
      <c r="K88" s="11">
        <f t="shared" si="3"/>
        <v>1482</v>
      </c>
      <c r="L88" s="11">
        <f t="shared" si="4"/>
        <v>997</v>
      </c>
    </row>
    <row r="89" spans="1:12" x14ac:dyDescent="0.2">
      <c r="A89" s="12"/>
      <c r="B89" s="16" t="str">
        <f t="shared" si="5"/>
        <v>2024</v>
      </c>
      <c r="C89" s="11">
        <v>773</v>
      </c>
      <c r="D89" s="11" t="s">
        <v>24</v>
      </c>
      <c r="E89" s="11">
        <v>53</v>
      </c>
      <c r="F89" s="11">
        <v>94</v>
      </c>
      <c r="G89" s="11">
        <v>221</v>
      </c>
      <c r="H89" s="11">
        <v>235</v>
      </c>
      <c r="I89" s="11">
        <v>205</v>
      </c>
      <c r="J89" s="11">
        <v>187</v>
      </c>
      <c r="K89" s="11">
        <f t="shared" si="3"/>
        <v>995</v>
      </c>
      <c r="L89" s="11">
        <f t="shared" si="4"/>
        <v>627</v>
      </c>
    </row>
    <row r="90" spans="1:12" x14ac:dyDescent="0.2">
      <c r="A90" s="12"/>
      <c r="B90" s="16" t="str">
        <f t="shared" si="5"/>
        <v>2024</v>
      </c>
      <c r="C90" s="11">
        <v>779</v>
      </c>
      <c r="D90" s="11" t="s">
        <v>60</v>
      </c>
      <c r="E90" s="11">
        <v>202</v>
      </c>
      <c r="F90" s="11">
        <v>436</v>
      </c>
      <c r="G90" s="11">
        <v>512</v>
      </c>
      <c r="H90" s="11">
        <v>743</v>
      </c>
      <c r="I90" s="11">
        <v>677</v>
      </c>
      <c r="J90" s="11">
        <v>752</v>
      </c>
      <c r="K90" s="11">
        <f t="shared" si="3"/>
        <v>3322</v>
      </c>
      <c r="L90" s="11">
        <f t="shared" si="4"/>
        <v>2172</v>
      </c>
    </row>
    <row r="91" spans="1:12" x14ac:dyDescent="0.2">
      <c r="A91" s="12"/>
      <c r="B91" s="16" t="str">
        <f t="shared" si="5"/>
        <v>2024</v>
      </c>
      <c r="C91" s="11">
        <v>787</v>
      </c>
      <c r="D91" s="11" t="s">
        <v>78</v>
      </c>
      <c r="E91" s="11">
        <v>201</v>
      </c>
      <c r="F91" s="11">
        <v>311</v>
      </c>
      <c r="G91" s="11">
        <v>450</v>
      </c>
      <c r="H91" s="11">
        <v>627</v>
      </c>
      <c r="I91" s="11">
        <v>527</v>
      </c>
      <c r="J91" s="11">
        <v>580</v>
      </c>
      <c r="K91" s="11">
        <f t="shared" si="3"/>
        <v>2696</v>
      </c>
      <c r="L91" s="11">
        <f t="shared" si="4"/>
        <v>1734</v>
      </c>
    </row>
    <row r="92" spans="1:12" x14ac:dyDescent="0.2">
      <c r="A92" s="12"/>
      <c r="B92" s="16" t="str">
        <f t="shared" si="5"/>
        <v>2024</v>
      </c>
      <c r="C92" s="11">
        <v>791</v>
      </c>
      <c r="D92" s="11" t="s">
        <v>94</v>
      </c>
      <c r="E92" s="11">
        <v>347</v>
      </c>
      <c r="F92" s="11">
        <v>651</v>
      </c>
      <c r="G92" s="11">
        <v>959</v>
      </c>
      <c r="H92" s="11">
        <v>995</v>
      </c>
      <c r="I92" s="11">
        <v>1123</v>
      </c>
      <c r="J92" s="11">
        <v>1085</v>
      </c>
      <c r="K92" s="11">
        <f t="shared" si="3"/>
        <v>5160</v>
      </c>
      <c r="L92" s="11">
        <f t="shared" si="4"/>
        <v>3203</v>
      </c>
    </row>
    <row r="93" spans="1:12" x14ac:dyDescent="0.2">
      <c r="A93" s="12"/>
      <c r="B93" s="16" t="str">
        <f t="shared" si="5"/>
        <v>2024</v>
      </c>
      <c r="C93" s="11">
        <v>810</v>
      </c>
      <c r="D93" s="11" t="s">
        <v>21</v>
      </c>
      <c r="E93" s="11">
        <v>175</v>
      </c>
      <c r="F93" s="11">
        <v>426</v>
      </c>
      <c r="G93" s="11">
        <v>479</v>
      </c>
      <c r="H93" s="11">
        <v>621</v>
      </c>
      <c r="I93" s="11">
        <v>619</v>
      </c>
      <c r="J93" s="11">
        <v>641</v>
      </c>
      <c r="K93" s="11">
        <f t="shared" si="3"/>
        <v>2961</v>
      </c>
      <c r="L93" s="11">
        <f t="shared" si="4"/>
        <v>1881</v>
      </c>
    </row>
    <row r="94" spans="1:12" x14ac:dyDescent="0.2">
      <c r="A94" s="12"/>
      <c r="B94" s="16" t="str">
        <f t="shared" si="5"/>
        <v>2024</v>
      </c>
      <c r="C94" s="11">
        <v>813</v>
      </c>
      <c r="D94" s="11" t="s">
        <v>41</v>
      </c>
      <c r="E94" s="11">
        <v>366</v>
      </c>
      <c r="F94" s="11">
        <v>761</v>
      </c>
      <c r="G94" s="11">
        <v>1286</v>
      </c>
      <c r="H94" s="11">
        <v>1337</v>
      </c>
      <c r="I94" s="11">
        <v>1540</v>
      </c>
      <c r="J94" s="11">
        <v>1651</v>
      </c>
      <c r="K94" s="11">
        <f t="shared" si="3"/>
        <v>6941</v>
      </c>
      <c r="L94" s="11">
        <f t="shared" si="4"/>
        <v>4528</v>
      </c>
    </row>
    <row r="95" spans="1:12" x14ac:dyDescent="0.2">
      <c r="A95" s="12"/>
      <c r="B95" s="16" t="str">
        <f t="shared" si="5"/>
        <v>2024</v>
      </c>
      <c r="C95" s="11">
        <v>820</v>
      </c>
      <c r="D95" s="11" t="s">
        <v>227</v>
      </c>
      <c r="E95" s="11">
        <v>110</v>
      </c>
      <c r="F95" s="11">
        <v>247</v>
      </c>
      <c r="G95" s="11">
        <v>270</v>
      </c>
      <c r="H95" s="11">
        <v>516</v>
      </c>
      <c r="I95" s="11">
        <v>577</v>
      </c>
      <c r="J95" s="11">
        <v>577</v>
      </c>
      <c r="K95" s="11">
        <f t="shared" si="3"/>
        <v>2297</v>
      </c>
      <c r="L95" s="11">
        <f t="shared" si="4"/>
        <v>1670</v>
      </c>
    </row>
    <row r="96" spans="1:12" x14ac:dyDescent="0.2">
      <c r="A96" s="12"/>
      <c r="B96" s="16" t="str">
        <f t="shared" si="5"/>
        <v>2024</v>
      </c>
      <c r="C96" s="11">
        <v>825</v>
      </c>
      <c r="D96" s="11" t="s">
        <v>18</v>
      </c>
      <c r="E96" s="11">
        <v>1</v>
      </c>
      <c r="F96" s="11">
        <v>25</v>
      </c>
      <c r="G96" s="11">
        <v>50</v>
      </c>
      <c r="H96" s="11">
        <v>35</v>
      </c>
      <c r="I96" s="11">
        <v>97</v>
      </c>
      <c r="J96" s="11">
        <v>106</v>
      </c>
      <c r="K96" s="11">
        <f t="shared" si="3"/>
        <v>314</v>
      </c>
      <c r="L96" s="11">
        <f t="shared" si="4"/>
        <v>238</v>
      </c>
    </row>
    <row r="97" spans="1:12" x14ac:dyDescent="0.2">
      <c r="A97" s="12"/>
      <c r="B97" s="16" t="str">
        <f t="shared" si="5"/>
        <v>2024</v>
      </c>
      <c r="C97" s="11">
        <v>840</v>
      </c>
      <c r="D97" s="11" t="s">
        <v>42</v>
      </c>
      <c r="E97" s="11">
        <v>65</v>
      </c>
      <c r="F97" s="11">
        <v>196</v>
      </c>
      <c r="G97" s="11">
        <v>332</v>
      </c>
      <c r="H97" s="11">
        <v>338</v>
      </c>
      <c r="I97" s="11">
        <v>302</v>
      </c>
      <c r="J97" s="11">
        <v>279</v>
      </c>
      <c r="K97" s="11">
        <f t="shared" si="3"/>
        <v>1512</v>
      </c>
      <c r="L97" s="11">
        <f t="shared" si="4"/>
        <v>919</v>
      </c>
    </row>
    <row r="98" spans="1:12" x14ac:dyDescent="0.2">
      <c r="A98" s="12"/>
      <c r="B98" s="16" t="str">
        <f t="shared" si="5"/>
        <v>2024</v>
      </c>
      <c r="C98" s="11">
        <v>846</v>
      </c>
      <c r="D98" s="11" t="s">
        <v>20</v>
      </c>
      <c r="E98" s="11">
        <v>133</v>
      </c>
      <c r="F98" s="11">
        <v>322</v>
      </c>
      <c r="G98" s="11">
        <v>436</v>
      </c>
      <c r="H98" s="11">
        <v>534</v>
      </c>
      <c r="I98" s="11">
        <v>535</v>
      </c>
      <c r="J98" s="11">
        <v>457</v>
      </c>
      <c r="K98" s="11">
        <f t="shared" si="3"/>
        <v>2417</v>
      </c>
      <c r="L98" s="11">
        <f t="shared" si="4"/>
        <v>1526</v>
      </c>
    </row>
    <row r="99" spans="1:12" x14ac:dyDescent="0.2">
      <c r="A99" s="12"/>
      <c r="B99" s="16" t="str">
        <f t="shared" si="5"/>
        <v>2024</v>
      </c>
      <c r="C99" s="11">
        <v>849</v>
      </c>
      <c r="D99" s="11" t="s">
        <v>93</v>
      </c>
      <c r="E99" s="11">
        <v>216</v>
      </c>
      <c r="F99" s="11">
        <v>332</v>
      </c>
      <c r="G99" s="11">
        <v>682</v>
      </c>
      <c r="H99" s="11">
        <v>945</v>
      </c>
      <c r="I99" s="11">
        <v>676</v>
      </c>
      <c r="J99" s="11">
        <v>670</v>
      </c>
      <c r="K99" s="11">
        <f t="shared" si="3"/>
        <v>3521</v>
      </c>
      <c r="L99" s="11">
        <f t="shared" si="4"/>
        <v>2291</v>
      </c>
    </row>
    <row r="100" spans="1:12" x14ac:dyDescent="0.2">
      <c r="A100" s="12"/>
      <c r="B100" s="16" t="str">
        <f t="shared" si="5"/>
        <v>2024</v>
      </c>
      <c r="C100" s="11">
        <v>851</v>
      </c>
      <c r="D100" s="11" t="s">
        <v>102</v>
      </c>
      <c r="E100" s="11">
        <v>870</v>
      </c>
      <c r="F100" s="11">
        <v>1487</v>
      </c>
      <c r="G100" s="11">
        <v>2457</v>
      </c>
      <c r="H100" s="11">
        <v>2702</v>
      </c>
      <c r="I100" s="11">
        <v>2724</v>
      </c>
      <c r="J100" s="11">
        <v>2410</v>
      </c>
      <c r="K100" s="11">
        <f t="shared" si="3"/>
        <v>12650</v>
      </c>
      <c r="L100" s="11">
        <f t="shared" si="4"/>
        <v>7836</v>
      </c>
    </row>
    <row r="101" spans="1:12" x14ac:dyDescent="0.2">
      <c r="A101" s="12"/>
      <c r="B101" s="16" t="str">
        <f t="shared" si="5"/>
        <v>2024</v>
      </c>
      <c r="C101" s="11">
        <v>860</v>
      </c>
      <c r="D101" s="11" t="s">
        <v>75</v>
      </c>
      <c r="E101" s="11">
        <v>394</v>
      </c>
      <c r="F101" s="11">
        <v>522</v>
      </c>
      <c r="G101" s="11">
        <v>939</v>
      </c>
      <c r="H101" s="11">
        <v>1018</v>
      </c>
      <c r="I101" s="11">
        <v>1218</v>
      </c>
      <c r="J101" s="11">
        <v>1416</v>
      </c>
      <c r="K101" s="11">
        <f t="shared" si="3"/>
        <v>5507</v>
      </c>
      <c r="L101" s="11">
        <f t="shared" si="4"/>
        <v>3652</v>
      </c>
    </row>
    <row r="102" spans="1:12" x14ac:dyDescent="0.2">
      <c r="A102" s="12"/>
    </row>
    <row r="103" spans="1:12" x14ac:dyDescent="0.2">
      <c r="E103" s="13" t="s">
        <v>249</v>
      </c>
      <c r="F103" s="13" t="s">
        <v>250</v>
      </c>
      <c r="G103" s="13" t="s">
        <v>251</v>
      </c>
      <c r="H103" s="13" t="s">
        <v>231</v>
      </c>
      <c r="I103" s="13" t="s">
        <v>232</v>
      </c>
      <c r="J103" s="13" t="s">
        <v>233</v>
      </c>
      <c r="K103" s="13" t="s">
        <v>223</v>
      </c>
      <c r="L103" s="13" t="s">
        <v>224</v>
      </c>
    </row>
    <row r="104" spans="1:12" x14ac:dyDescent="0.2">
      <c r="A104" s="13" t="s">
        <v>252</v>
      </c>
      <c r="B104" s="13" t="s">
        <v>236</v>
      </c>
      <c r="C104" s="2">
        <v>101</v>
      </c>
      <c r="D104" s="17" t="s">
        <v>101</v>
      </c>
      <c r="E104" s="14">
        <v>1672</v>
      </c>
      <c r="F104" s="14">
        <v>3734</v>
      </c>
      <c r="G104" s="14">
        <v>4492</v>
      </c>
      <c r="H104" s="14">
        <v>4339</v>
      </c>
      <c r="I104" s="14">
        <v>3835</v>
      </c>
      <c r="J104" s="14">
        <v>3750</v>
      </c>
      <c r="K104" s="11">
        <f>SUM(E104:J104)</f>
        <v>21822</v>
      </c>
      <c r="L104" s="11">
        <f>SUM(H104:J104)</f>
        <v>11924</v>
      </c>
    </row>
    <row r="105" spans="1:12" x14ac:dyDescent="0.2">
      <c r="B105" s="16" t="str">
        <f>B104</f>
        <v>2023</v>
      </c>
      <c r="C105" s="2">
        <v>147</v>
      </c>
      <c r="D105" s="17" t="s">
        <v>39</v>
      </c>
      <c r="E105" s="14">
        <v>230</v>
      </c>
      <c r="F105" s="14">
        <v>749</v>
      </c>
      <c r="G105" s="14">
        <v>1221</v>
      </c>
      <c r="H105" s="14">
        <v>1413</v>
      </c>
      <c r="I105" s="14">
        <v>1531</v>
      </c>
      <c r="J105" s="14">
        <v>1520</v>
      </c>
      <c r="K105" s="11">
        <f t="shared" ref="K105:K168" si="6">SUM(E105:J105)</f>
        <v>6664</v>
      </c>
      <c r="L105" s="11">
        <f t="shared" ref="L105:L168" si="7">SUM(H105:J105)</f>
        <v>4464</v>
      </c>
    </row>
    <row r="106" spans="1:12" x14ac:dyDescent="0.2">
      <c r="B106" s="16" t="str">
        <f t="shared" ref="B106:B169" si="8">B105</f>
        <v>2023</v>
      </c>
      <c r="C106" s="2">
        <v>151</v>
      </c>
      <c r="D106" s="17" t="s">
        <v>13</v>
      </c>
      <c r="E106" s="14">
        <v>190</v>
      </c>
      <c r="F106" s="14">
        <v>342</v>
      </c>
      <c r="G106" s="14">
        <v>916</v>
      </c>
      <c r="H106" s="14">
        <v>1106</v>
      </c>
      <c r="I106" s="14">
        <v>1493</v>
      </c>
      <c r="J106" s="14">
        <v>1015</v>
      </c>
      <c r="K106" s="11">
        <f t="shared" si="6"/>
        <v>5062</v>
      </c>
      <c r="L106" s="11">
        <f t="shared" si="7"/>
        <v>3614</v>
      </c>
    </row>
    <row r="107" spans="1:12" x14ac:dyDescent="0.2">
      <c r="B107" s="16" t="str">
        <f t="shared" si="8"/>
        <v>2023</v>
      </c>
      <c r="C107" s="2">
        <v>153</v>
      </c>
      <c r="D107" s="17" t="s">
        <v>19</v>
      </c>
      <c r="E107" s="14">
        <v>111</v>
      </c>
      <c r="F107" s="14">
        <v>181</v>
      </c>
      <c r="G107" s="14">
        <v>414</v>
      </c>
      <c r="H107" s="14">
        <v>434</v>
      </c>
      <c r="I107" s="14">
        <v>536</v>
      </c>
      <c r="J107" s="14">
        <v>537</v>
      </c>
      <c r="K107" s="11">
        <f t="shared" si="6"/>
        <v>2213</v>
      </c>
      <c r="L107" s="11">
        <f t="shared" si="7"/>
        <v>1507</v>
      </c>
    </row>
    <row r="108" spans="1:12" x14ac:dyDescent="0.2">
      <c r="B108" s="16" t="str">
        <f t="shared" si="8"/>
        <v>2023</v>
      </c>
      <c r="C108" s="2">
        <v>155</v>
      </c>
      <c r="D108" s="17" t="s">
        <v>23</v>
      </c>
      <c r="E108" s="14">
        <v>8</v>
      </c>
      <c r="F108" s="14">
        <v>142</v>
      </c>
      <c r="G108" s="14">
        <v>283</v>
      </c>
      <c r="H108" s="14">
        <v>298</v>
      </c>
      <c r="I108" s="14">
        <v>332</v>
      </c>
      <c r="J108" s="14">
        <v>363</v>
      </c>
      <c r="K108" s="11">
        <f t="shared" si="6"/>
        <v>1426</v>
      </c>
      <c r="L108" s="11">
        <f t="shared" si="7"/>
        <v>993</v>
      </c>
    </row>
    <row r="109" spans="1:12" x14ac:dyDescent="0.2">
      <c r="B109" s="16" t="str">
        <f t="shared" si="8"/>
        <v>2023</v>
      </c>
      <c r="C109" s="2">
        <v>157</v>
      </c>
      <c r="D109" s="17" t="s">
        <v>49</v>
      </c>
      <c r="E109" s="14">
        <v>161</v>
      </c>
      <c r="F109" s="14">
        <v>395</v>
      </c>
      <c r="G109" s="14">
        <v>549</v>
      </c>
      <c r="H109" s="14">
        <v>1376</v>
      </c>
      <c r="I109" s="14">
        <v>1051</v>
      </c>
      <c r="J109" s="14">
        <v>1321</v>
      </c>
      <c r="K109" s="11">
        <f t="shared" si="6"/>
        <v>4853</v>
      </c>
      <c r="L109" s="11">
        <f t="shared" si="7"/>
        <v>3748</v>
      </c>
    </row>
    <row r="110" spans="1:12" x14ac:dyDescent="0.2">
      <c r="B110" s="16" t="str">
        <f t="shared" si="8"/>
        <v>2023</v>
      </c>
      <c r="C110" s="2">
        <v>159</v>
      </c>
      <c r="D110" s="17" t="s">
        <v>51</v>
      </c>
      <c r="E110" s="14">
        <v>359</v>
      </c>
      <c r="F110" s="14">
        <v>581</v>
      </c>
      <c r="G110" s="14">
        <v>1042</v>
      </c>
      <c r="H110" s="14">
        <v>1084</v>
      </c>
      <c r="I110" s="14">
        <v>1175</v>
      </c>
      <c r="J110" s="14">
        <v>1444</v>
      </c>
      <c r="K110" s="11">
        <f t="shared" si="6"/>
        <v>5685</v>
      </c>
      <c r="L110" s="11">
        <f t="shared" si="7"/>
        <v>3703</v>
      </c>
    </row>
    <row r="111" spans="1:12" x14ac:dyDescent="0.2">
      <c r="B111" s="16" t="str">
        <f t="shared" si="8"/>
        <v>2023</v>
      </c>
      <c r="C111" s="2">
        <v>161</v>
      </c>
      <c r="D111" s="17" t="s">
        <v>53</v>
      </c>
      <c r="E111" s="14">
        <v>72</v>
      </c>
      <c r="F111" s="14">
        <v>114</v>
      </c>
      <c r="G111" s="14">
        <v>360</v>
      </c>
      <c r="H111" s="14">
        <v>254</v>
      </c>
      <c r="I111" s="14">
        <v>205</v>
      </c>
      <c r="J111" s="14">
        <v>343</v>
      </c>
      <c r="K111" s="11">
        <f t="shared" si="6"/>
        <v>1348</v>
      </c>
      <c r="L111" s="11">
        <f t="shared" si="7"/>
        <v>802</v>
      </c>
    </row>
    <row r="112" spans="1:12" x14ac:dyDescent="0.2">
      <c r="B112" s="16" t="str">
        <f t="shared" si="8"/>
        <v>2023</v>
      </c>
      <c r="C112" s="2">
        <v>163</v>
      </c>
      <c r="D112" s="17" t="s">
        <v>69</v>
      </c>
      <c r="E112" s="14">
        <v>107</v>
      </c>
      <c r="F112" s="14">
        <v>335</v>
      </c>
      <c r="G112" s="14">
        <v>388</v>
      </c>
      <c r="H112" s="14">
        <v>442</v>
      </c>
      <c r="I112" s="14">
        <v>499</v>
      </c>
      <c r="J112" s="14">
        <v>643</v>
      </c>
      <c r="K112" s="11">
        <f t="shared" si="6"/>
        <v>2414</v>
      </c>
      <c r="L112" s="11">
        <f t="shared" si="7"/>
        <v>1584</v>
      </c>
    </row>
    <row r="113" spans="2:12" x14ac:dyDescent="0.2">
      <c r="B113" s="16" t="str">
        <f t="shared" si="8"/>
        <v>2023</v>
      </c>
      <c r="C113" s="2">
        <v>165</v>
      </c>
      <c r="D113" s="17" t="s">
        <v>7</v>
      </c>
      <c r="E113" s="14">
        <v>202</v>
      </c>
      <c r="F113" s="14">
        <v>285</v>
      </c>
      <c r="G113" s="14">
        <v>595</v>
      </c>
      <c r="H113" s="14">
        <v>731</v>
      </c>
      <c r="I113" s="14">
        <v>436</v>
      </c>
      <c r="J113" s="14">
        <v>450</v>
      </c>
      <c r="K113" s="11">
        <f t="shared" si="6"/>
        <v>2699</v>
      </c>
      <c r="L113" s="11">
        <f t="shared" si="7"/>
        <v>1617</v>
      </c>
    </row>
    <row r="114" spans="2:12" x14ac:dyDescent="0.2">
      <c r="B114" s="16" t="str">
        <f t="shared" si="8"/>
        <v>2023</v>
      </c>
      <c r="C114" s="2">
        <v>167</v>
      </c>
      <c r="D114" s="17" t="s">
        <v>83</v>
      </c>
      <c r="E114" s="14">
        <v>237</v>
      </c>
      <c r="F114" s="14">
        <v>515</v>
      </c>
      <c r="G114" s="14">
        <v>708</v>
      </c>
      <c r="H114" s="14">
        <v>902</v>
      </c>
      <c r="I114" s="14">
        <v>737</v>
      </c>
      <c r="J114" s="14">
        <v>991</v>
      </c>
      <c r="K114" s="11">
        <f t="shared" si="6"/>
        <v>4090</v>
      </c>
      <c r="L114" s="11">
        <f t="shared" si="7"/>
        <v>2630</v>
      </c>
    </row>
    <row r="115" spans="2:12" x14ac:dyDescent="0.2">
      <c r="B115" s="16" t="str">
        <f t="shared" si="8"/>
        <v>2023</v>
      </c>
      <c r="C115" s="2">
        <v>169</v>
      </c>
      <c r="D115" s="17" t="s">
        <v>85</v>
      </c>
      <c r="E115" s="14">
        <v>180</v>
      </c>
      <c r="F115" s="14">
        <v>500</v>
      </c>
      <c r="G115" s="14">
        <v>905</v>
      </c>
      <c r="H115" s="14">
        <v>1028</v>
      </c>
      <c r="I115" s="14">
        <v>938</v>
      </c>
      <c r="J115" s="14">
        <v>909</v>
      </c>
      <c r="K115" s="11">
        <f t="shared" si="6"/>
        <v>4460</v>
      </c>
      <c r="L115" s="11">
        <f t="shared" si="7"/>
        <v>2875</v>
      </c>
    </row>
    <row r="116" spans="2:12" x14ac:dyDescent="0.2">
      <c r="B116" s="16" t="str">
        <f t="shared" si="8"/>
        <v>2023</v>
      </c>
      <c r="C116" s="2">
        <v>173</v>
      </c>
      <c r="D116" s="17" t="s">
        <v>16</v>
      </c>
      <c r="E116" s="15" t="s">
        <v>128</v>
      </c>
      <c r="F116" s="15" t="s">
        <v>128</v>
      </c>
      <c r="G116" s="15" t="s">
        <v>128</v>
      </c>
      <c r="H116" s="15" t="s">
        <v>128</v>
      </c>
      <c r="I116" s="15" t="s">
        <v>128</v>
      </c>
      <c r="J116" s="15" t="s">
        <v>128</v>
      </c>
      <c r="K116" s="15" t="s">
        <v>128</v>
      </c>
      <c r="L116" s="15" t="s">
        <v>128</v>
      </c>
    </row>
    <row r="117" spans="2:12" x14ac:dyDescent="0.2">
      <c r="B117" s="16" t="str">
        <f t="shared" si="8"/>
        <v>2023</v>
      </c>
      <c r="C117" s="2">
        <v>175</v>
      </c>
      <c r="D117" s="17" t="s">
        <v>52</v>
      </c>
      <c r="E117" s="14">
        <v>304</v>
      </c>
      <c r="F117" s="14">
        <v>754</v>
      </c>
      <c r="G117" s="14">
        <v>666</v>
      </c>
      <c r="H117" s="14">
        <v>850</v>
      </c>
      <c r="I117" s="14">
        <v>790</v>
      </c>
      <c r="J117" s="14">
        <v>991</v>
      </c>
      <c r="K117" s="11">
        <f t="shared" si="6"/>
        <v>4355</v>
      </c>
      <c r="L117" s="11">
        <f t="shared" si="7"/>
        <v>2631</v>
      </c>
    </row>
    <row r="118" spans="2:12" x14ac:dyDescent="0.2">
      <c r="B118" s="16" t="str">
        <f t="shared" si="8"/>
        <v>2023</v>
      </c>
      <c r="C118" s="2">
        <v>183</v>
      </c>
      <c r="D118" s="17" t="s">
        <v>91</v>
      </c>
      <c r="E118" s="14">
        <v>103</v>
      </c>
      <c r="F118" s="14">
        <v>168</v>
      </c>
      <c r="G118" s="14">
        <v>323</v>
      </c>
      <c r="H118" s="14">
        <v>375</v>
      </c>
      <c r="I118" s="14">
        <v>205</v>
      </c>
      <c r="J118" s="14">
        <v>149</v>
      </c>
      <c r="K118" s="11">
        <f t="shared" si="6"/>
        <v>1323</v>
      </c>
      <c r="L118" s="11">
        <f t="shared" si="7"/>
        <v>729</v>
      </c>
    </row>
    <row r="119" spans="2:12" x14ac:dyDescent="0.2">
      <c r="B119" s="16" t="str">
        <f t="shared" si="8"/>
        <v>2023</v>
      </c>
      <c r="C119" s="2">
        <v>185</v>
      </c>
      <c r="D119" s="17" t="s">
        <v>82</v>
      </c>
      <c r="E119" s="14">
        <v>119</v>
      </c>
      <c r="F119" s="14">
        <v>342</v>
      </c>
      <c r="G119" s="14">
        <v>594</v>
      </c>
      <c r="H119" s="14">
        <v>478</v>
      </c>
      <c r="I119" s="14">
        <v>531</v>
      </c>
      <c r="J119" s="14">
        <v>617</v>
      </c>
      <c r="K119" s="11">
        <f t="shared" si="6"/>
        <v>2681</v>
      </c>
      <c r="L119" s="11">
        <f t="shared" si="7"/>
        <v>1626</v>
      </c>
    </row>
    <row r="120" spans="2:12" x14ac:dyDescent="0.2">
      <c r="B120" s="16" t="str">
        <f t="shared" si="8"/>
        <v>2023</v>
      </c>
      <c r="C120" s="2">
        <v>187</v>
      </c>
      <c r="D120" s="17" t="s">
        <v>84</v>
      </c>
      <c r="E120" s="14">
        <v>124</v>
      </c>
      <c r="F120" s="14">
        <v>193</v>
      </c>
      <c r="G120" s="14">
        <v>385</v>
      </c>
      <c r="H120" s="14">
        <v>316</v>
      </c>
      <c r="I120" s="14">
        <v>295</v>
      </c>
      <c r="J120" s="14">
        <v>259</v>
      </c>
      <c r="K120" s="11">
        <f t="shared" si="6"/>
        <v>1572</v>
      </c>
      <c r="L120" s="11">
        <f t="shared" si="7"/>
        <v>870</v>
      </c>
    </row>
    <row r="121" spans="2:12" x14ac:dyDescent="0.2">
      <c r="B121" s="16" t="str">
        <f t="shared" si="8"/>
        <v>2023</v>
      </c>
      <c r="C121" s="2">
        <v>190</v>
      </c>
      <c r="D121" s="17" t="s">
        <v>45</v>
      </c>
      <c r="E121" s="14">
        <v>133</v>
      </c>
      <c r="F121" s="14">
        <v>279</v>
      </c>
      <c r="G121" s="14">
        <v>479</v>
      </c>
      <c r="H121" s="14">
        <v>768</v>
      </c>
      <c r="I121" s="14">
        <v>863</v>
      </c>
      <c r="J121" s="14">
        <v>1060</v>
      </c>
      <c r="K121" s="11">
        <f t="shared" si="6"/>
        <v>3582</v>
      </c>
      <c r="L121" s="11">
        <f t="shared" si="7"/>
        <v>2691</v>
      </c>
    </row>
    <row r="122" spans="2:12" x14ac:dyDescent="0.2">
      <c r="B122" s="16" t="str">
        <f t="shared" si="8"/>
        <v>2023</v>
      </c>
      <c r="C122" s="2">
        <v>201</v>
      </c>
      <c r="D122" s="17" t="s">
        <v>9</v>
      </c>
      <c r="E122" s="14">
        <v>33</v>
      </c>
      <c r="F122" s="14">
        <v>169</v>
      </c>
      <c r="G122" s="14">
        <v>348</v>
      </c>
      <c r="H122" s="14">
        <v>392</v>
      </c>
      <c r="I122" s="14">
        <v>353</v>
      </c>
      <c r="J122" s="14">
        <v>387</v>
      </c>
      <c r="K122" s="11">
        <f t="shared" si="6"/>
        <v>1682</v>
      </c>
      <c r="L122" s="11">
        <f t="shared" si="7"/>
        <v>1132</v>
      </c>
    </row>
    <row r="123" spans="2:12" x14ac:dyDescent="0.2">
      <c r="B123" s="16" t="str">
        <f t="shared" si="8"/>
        <v>2023</v>
      </c>
      <c r="C123" s="2">
        <v>210</v>
      </c>
      <c r="D123" s="17" t="s">
        <v>35</v>
      </c>
      <c r="E123" s="14">
        <v>61</v>
      </c>
      <c r="F123" s="14">
        <v>294</v>
      </c>
      <c r="G123" s="14">
        <v>512</v>
      </c>
      <c r="H123" s="14">
        <v>659</v>
      </c>
      <c r="I123" s="14">
        <v>506</v>
      </c>
      <c r="J123" s="14">
        <v>571</v>
      </c>
      <c r="K123" s="11">
        <f t="shared" si="6"/>
        <v>2603</v>
      </c>
      <c r="L123" s="11">
        <f t="shared" si="7"/>
        <v>1736</v>
      </c>
    </row>
    <row r="124" spans="2:12" x14ac:dyDescent="0.2">
      <c r="B124" s="16" t="str">
        <f t="shared" si="8"/>
        <v>2023</v>
      </c>
      <c r="C124" s="2">
        <v>217</v>
      </c>
      <c r="D124" s="17" t="s">
        <v>67</v>
      </c>
      <c r="E124" s="14">
        <v>182</v>
      </c>
      <c r="F124" s="14">
        <v>463</v>
      </c>
      <c r="G124" s="14">
        <v>980</v>
      </c>
      <c r="H124" s="14">
        <v>1068</v>
      </c>
      <c r="I124" s="14">
        <v>1326</v>
      </c>
      <c r="J124" s="14">
        <v>1190</v>
      </c>
      <c r="K124" s="11">
        <f t="shared" si="6"/>
        <v>5209</v>
      </c>
      <c r="L124" s="11">
        <f t="shared" si="7"/>
        <v>3584</v>
      </c>
    </row>
    <row r="125" spans="2:12" x14ac:dyDescent="0.2">
      <c r="B125" s="16" t="str">
        <f t="shared" si="8"/>
        <v>2023</v>
      </c>
      <c r="C125" s="2">
        <v>219</v>
      </c>
      <c r="D125" s="17" t="s">
        <v>73</v>
      </c>
      <c r="E125" s="14">
        <v>81</v>
      </c>
      <c r="F125" s="14">
        <v>221</v>
      </c>
      <c r="G125" s="14">
        <v>491</v>
      </c>
      <c r="H125" s="14">
        <v>443</v>
      </c>
      <c r="I125" s="14">
        <v>640</v>
      </c>
      <c r="J125" s="14">
        <v>415</v>
      </c>
      <c r="K125" s="11">
        <f t="shared" si="6"/>
        <v>2291</v>
      </c>
      <c r="L125" s="11">
        <f t="shared" si="7"/>
        <v>1498</v>
      </c>
    </row>
    <row r="126" spans="2:12" x14ac:dyDescent="0.2">
      <c r="B126" s="16" t="str">
        <f t="shared" si="8"/>
        <v>2023</v>
      </c>
      <c r="C126" s="2">
        <v>223</v>
      </c>
      <c r="D126" s="17" t="s">
        <v>87</v>
      </c>
      <c r="E126" s="14">
        <v>42</v>
      </c>
      <c r="F126" s="14">
        <v>165</v>
      </c>
      <c r="G126" s="14">
        <v>233</v>
      </c>
      <c r="H126" s="14">
        <v>477</v>
      </c>
      <c r="I126" s="14">
        <v>438</v>
      </c>
      <c r="J126" s="14">
        <v>784</v>
      </c>
      <c r="K126" s="11">
        <f t="shared" si="6"/>
        <v>2139</v>
      </c>
      <c r="L126" s="11">
        <f t="shared" si="7"/>
        <v>1699</v>
      </c>
    </row>
    <row r="127" spans="2:12" x14ac:dyDescent="0.2">
      <c r="B127" s="16" t="str">
        <f t="shared" si="8"/>
        <v>2023</v>
      </c>
      <c r="C127" s="2">
        <v>230</v>
      </c>
      <c r="D127" s="17" t="s">
        <v>50</v>
      </c>
      <c r="E127" s="14">
        <v>182</v>
      </c>
      <c r="F127" s="14">
        <v>255</v>
      </c>
      <c r="G127" s="14">
        <v>783</v>
      </c>
      <c r="H127" s="14">
        <v>1015</v>
      </c>
      <c r="I127" s="14">
        <v>1052</v>
      </c>
      <c r="J127" s="14">
        <v>1848</v>
      </c>
      <c r="K127" s="11">
        <f t="shared" si="6"/>
        <v>5135</v>
      </c>
      <c r="L127" s="11">
        <f t="shared" si="7"/>
        <v>3915</v>
      </c>
    </row>
    <row r="128" spans="2:12" x14ac:dyDescent="0.2">
      <c r="B128" s="16" t="str">
        <f t="shared" si="8"/>
        <v>2023</v>
      </c>
      <c r="C128" s="2">
        <v>240</v>
      </c>
      <c r="D128" s="17" t="s">
        <v>25</v>
      </c>
      <c r="E128" s="14">
        <v>310</v>
      </c>
      <c r="F128" s="14">
        <v>277</v>
      </c>
      <c r="G128" s="14">
        <v>515</v>
      </c>
      <c r="H128" s="14">
        <v>655</v>
      </c>
      <c r="I128" s="14">
        <v>484</v>
      </c>
      <c r="J128" s="14">
        <v>448</v>
      </c>
      <c r="K128" s="11">
        <f t="shared" si="6"/>
        <v>2689</v>
      </c>
      <c r="L128" s="11">
        <f t="shared" si="7"/>
        <v>1587</v>
      </c>
    </row>
    <row r="129" spans="2:12" x14ac:dyDescent="0.2">
      <c r="B129" s="16" t="str">
        <f t="shared" si="8"/>
        <v>2023</v>
      </c>
      <c r="C129" s="2">
        <v>250</v>
      </c>
      <c r="D129" s="17" t="s">
        <v>43</v>
      </c>
      <c r="E129" s="14">
        <v>187</v>
      </c>
      <c r="F129" s="14">
        <v>306</v>
      </c>
      <c r="G129" s="14">
        <v>725</v>
      </c>
      <c r="H129" s="14">
        <v>916</v>
      </c>
      <c r="I129" s="14">
        <v>774</v>
      </c>
      <c r="J129" s="14">
        <v>643</v>
      </c>
      <c r="K129" s="11">
        <f t="shared" si="6"/>
        <v>3551</v>
      </c>
      <c r="L129" s="11">
        <f t="shared" si="7"/>
        <v>2333</v>
      </c>
    </row>
    <row r="130" spans="2:12" x14ac:dyDescent="0.2">
      <c r="B130" s="16" t="str">
        <f t="shared" si="8"/>
        <v>2023</v>
      </c>
      <c r="C130" s="2">
        <v>253</v>
      </c>
      <c r="D130" s="17" t="s">
        <v>55</v>
      </c>
      <c r="E130" s="14">
        <v>222</v>
      </c>
      <c r="F130" s="14">
        <v>442</v>
      </c>
      <c r="G130" s="14">
        <v>951</v>
      </c>
      <c r="H130" s="14">
        <v>1037</v>
      </c>
      <c r="I130" s="14">
        <v>989</v>
      </c>
      <c r="J130" s="14">
        <v>686</v>
      </c>
      <c r="K130" s="11">
        <f t="shared" si="6"/>
        <v>4327</v>
      </c>
      <c r="L130" s="11">
        <f t="shared" si="7"/>
        <v>2712</v>
      </c>
    </row>
    <row r="131" spans="2:12" x14ac:dyDescent="0.2">
      <c r="B131" s="16" t="str">
        <f t="shared" si="8"/>
        <v>2023</v>
      </c>
      <c r="C131" s="2">
        <v>259</v>
      </c>
      <c r="D131" s="17" t="s">
        <v>103</v>
      </c>
      <c r="E131" s="14">
        <v>244</v>
      </c>
      <c r="F131" s="14">
        <v>463</v>
      </c>
      <c r="G131" s="14">
        <v>1024</v>
      </c>
      <c r="H131" s="14">
        <v>1363</v>
      </c>
      <c r="I131" s="14">
        <v>1139</v>
      </c>
      <c r="J131" s="14">
        <v>1364</v>
      </c>
      <c r="K131" s="11">
        <f t="shared" si="6"/>
        <v>5597</v>
      </c>
      <c r="L131" s="11">
        <f t="shared" si="7"/>
        <v>3866</v>
      </c>
    </row>
    <row r="132" spans="2:12" x14ac:dyDescent="0.2">
      <c r="B132" s="16" t="str">
        <f t="shared" si="8"/>
        <v>2023</v>
      </c>
      <c r="C132" s="2">
        <v>260</v>
      </c>
      <c r="D132" s="17" t="s">
        <v>63</v>
      </c>
      <c r="E132" s="14">
        <v>194</v>
      </c>
      <c r="F132" s="14">
        <v>239</v>
      </c>
      <c r="G132" s="14">
        <v>552</v>
      </c>
      <c r="H132" s="14">
        <v>612</v>
      </c>
      <c r="I132" s="14">
        <v>675</v>
      </c>
      <c r="J132" s="14">
        <v>562</v>
      </c>
      <c r="K132" s="11">
        <f t="shared" si="6"/>
        <v>2834</v>
      </c>
      <c r="L132" s="11">
        <f t="shared" si="7"/>
        <v>1849</v>
      </c>
    </row>
    <row r="133" spans="2:12" x14ac:dyDescent="0.2">
      <c r="B133" s="16" t="str">
        <f t="shared" si="8"/>
        <v>2023</v>
      </c>
      <c r="C133" s="2">
        <v>265</v>
      </c>
      <c r="D133" s="17" t="s">
        <v>48</v>
      </c>
      <c r="E133" s="14">
        <v>289</v>
      </c>
      <c r="F133" s="14">
        <v>586</v>
      </c>
      <c r="G133" s="14">
        <v>1131</v>
      </c>
      <c r="H133" s="14">
        <v>1249</v>
      </c>
      <c r="I133" s="14">
        <v>1510</v>
      </c>
      <c r="J133" s="14">
        <v>1558</v>
      </c>
      <c r="K133" s="11">
        <f t="shared" si="6"/>
        <v>6323</v>
      </c>
      <c r="L133" s="11">
        <f t="shared" si="7"/>
        <v>4317</v>
      </c>
    </row>
    <row r="134" spans="2:12" x14ac:dyDescent="0.2">
      <c r="B134" s="16" t="str">
        <f t="shared" si="8"/>
        <v>2023</v>
      </c>
      <c r="C134" s="2">
        <v>269</v>
      </c>
      <c r="D134" s="17" t="s">
        <v>64</v>
      </c>
      <c r="E134" s="14">
        <v>88</v>
      </c>
      <c r="F134" s="14">
        <v>253</v>
      </c>
      <c r="G134" s="14">
        <v>237</v>
      </c>
      <c r="H134" s="14">
        <v>337</v>
      </c>
      <c r="I134" s="14">
        <v>219</v>
      </c>
      <c r="J134" s="14">
        <v>228</v>
      </c>
      <c r="K134" s="11">
        <f t="shared" si="6"/>
        <v>1362</v>
      </c>
      <c r="L134" s="11">
        <f t="shared" si="7"/>
        <v>784</v>
      </c>
    </row>
    <row r="135" spans="2:12" x14ac:dyDescent="0.2">
      <c r="B135" s="16" t="str">
        <f t="shared" si="8"/>
        <v>2023</v>
      </c>
      <c r="C135" s="2">
        <v>270</v>
      </c>
      <c r="D135" s="17" t="s">
        <v>57</v>
      </c>
      <c r="E135" s="14">
        <v>79</v>
      </c>
      <c r="F135" s="14">
        <v>198</v>
      </c>
      <c r="G135" s="14">
        <v>462</v>
      </c>
      <c r="H135" s="14">
        <v>601</v>
      </c>
      <c r="I135" s="14">
        <v>528</v>
      </c>
      <c r="J135" s="14">
        <v>576</v>
      </c>
      <c r="K135" s="11">
        <f t="shared" si="6"/>
        <v>2444</v>
      </c>
      <c r="L135" s="11">
        <f t="shared" si="7"/>
        <v>1705</v>
      </c>
    </row>
    <row r="136" spans="2:12" x14ac:dyDescent="0.2">
      <c r="B136" s="16" t="str">
        <f t="shared" si="8"/>
        <v>2023</v>
      </c>
      <c r="C136" s="2">
        <v>306</v>
      </c>
      <c r="D136" s="17" t="s">
        <v>38</v>
      </c>
      <c r="E136" s="14">
        <v>85</v>
      </c>
      <c r="F136" s="14">
        <v>275</v>
      </c>
      <c r="G136" s="14">
        <v>484</v>
      </c>
      <c r="H136" s="14">
        <v>425</v>
      </c>
      <c r="I136" s="14">
        <v>496</v>
      </c>
      <c r="J136" s="14">
        <v>430</v>
      </c>
      <c r="K136" s="11">
        <f t="shared" si="6"/>
        <v>2195</v>
      </c>
      <c r="L136" s="11">
        <f t="shared" si="7"/>
        <v>1351</v>
      </c>
    </row>
    <row r="137" spans="2:12" x14ac:dyDescent="0.2">
      <c r="B137" s="16" t="str">
        <f t="shared" si="8"/>
        <v>2023</v>
      </c>
      <c r="C137" s="2">
        <v>316</v>
      </c>
      <c r="D137" s="17" t="s">
        <v>77</v>
      </c>
      <c r="E137" s="14">
        <v>343</v>
      </c>
      <c r="F137" s="14">
        <v>820</v>
      </c>
      <c r="G137" s="14">
        <v>1050</v>
      </c>
      <c r="H137" s="14">
        <v>1438</v>
      </c>
      <c r="I137" s="14">
        <v>1271</v>
      </c>
      <c r="J137" s="14">
        <v>1615</v>
      </c>
      <c r="K137" s="11">
        <f t="shared" si="6"/>
        <v>6537</v>
      </c>
      <c r="L137" s="11">
        <f t="shared" si="7"/>
        <v>4324</v>
      </c>
    </row>
    <row r="138" spans="2:12" x14ac:dyDescent="0.2">
      <c r="B138" s="16" t="str">
        <f t="shared" si="8"/>
        <v>2023</v>
      </c>
      <c r="C138" s="2">
        <v>320</v>
      </c>
      <c r="D138" s="17" t="s">
        <v>33</v>
      </c>
      <c r="E138" s="14">
        <v>113</v>
      </c>
      <c r="F138" s="14">
        <v>218</v>
      </c>
      <c r="G138" s="14">
        <v>377</v>
      </c>
      <c r="H138" s="14">
        <v>487</v>
      </c>
      <c r="I138" s="14">
        <v>545</v>
      </c>
      <c r="J138" s="14">
        <v>621</v>
      </c>
      <c r="K138" s="11">
        <f t="shared" si="6"/>
        <v>2361</v>
      </c>
      <c r="L138" s="11">
        <f t="shared" si="7"/>
        <v>1653</v>
      </c>
    </row>
    <row r="139" spans="2:12" x14ac:dyDescent="0.2">
      <c r="B139" s="16" t="str">
        <f t="shared" si="8"/>
        <v>2023</v>
      </c>
      <c r="C139" s="2">
        <v>326</v>
      </c>
      <c r="D139" s="17" t="s">
        <v>95</v>
      </c>
      <c r="E139" s="14">
        <v>164</v>
      </c>
      <c r="F139" s="14">
        <v>415</v>
      </c>
      <c r="G139" s="14">
        <v>966</v>
      </c>
      <c r="H139" s="14">
        <v>884</v>
      </c>
      <c r="I139" s="14">
        <v>773</v>
      </c>
      <c r="J139" s="14">
        <v>974</v>
      </c>
      <c r="K139" s="11">
        <f t="shared" si="6"/>
        <v>4176</v>
      </c>
      <c r="L139" s="11">
        <f t="shared" si="7"/>
        <v>2631</v>
      </c>
    </row>
    <row r="140" spans="2:12" x14ac:dyDescent="0.2">
      <c r="B140" s="16" t="str">
        <f t="shared" si="8"/>
        <v>2023</v>
      </c>
      <c r="C140" s="2">
        <v>329</v>
      </c>
      <c r="D140" s="17" t="s">
        <v>46</v>
      </c>
      <c r="E140" s="14">
        <v>81</v>
      </c>
      <c r="F140" s="14">
        <v>216</v>
      </c>
      <c r="G140" s="14">
        <v>350</v>
      </c>
      <c r="H140" s="14">
        <v>476</v>
      </c>
      <c r="I140" s="14">
        <v>456</v>
      </c>
      <c r="J140" s="14">
        <v>404</v>
      </c>
      <c r="K140" s="11">
        <f t="shared" si="6"/>
        <v>1983</v>
      </c>
      <c r="L140" s="11">
        <f t="shared" si="7"/>
        <v>1336</v>
      </c>
    </row>
    <row r="141" spans="2:12" x14ac:dyDescent="0.2">
      <c r="B141" s="16" t="str">
        <f t="shared" si="8"/>
        <v>2023</v>
      </c>
      <c r="C141" s="2">
        <v>330</v>
      </c>
      <c r="D141" s="17" t="s">
        <v>62</v>
      </c>
      <c r="E141" s="14">
        <v>380</v>
      </c>
      <c r="F141" s="14">
        <v>952</v>
      </c>
      <c r="G141" s="14">
        <v>1848</v>
      </c>
      <c r="H141" s="14">
        <v>1758</v>
      </c>
      <c r="I141" s="14">
        <v>1938</v>
      </c>
      <c r="J141" s="14">
        <v>2148</v>
      </c>
      <c r="K141" s="11">
        <f t="shared" si="6"/>
        <v>9024</v>
      </c>
      <c r="L141" s="11">
        <f t="shared" si="7"/>
        <v>5844</v>
      </c>
    </row>
    <row r="142" spans="2:12" x14ac:dyDescent="0.2">
      <c r="B142" s="16" t="str">
        <f t="shared" si="8"/>
        <v>2023</v>
      </c>
      <c r="C142" s="2">
        <v>336</v>
      </c>
      <c r="D142" s="17" t="s">
        <v>68</v>
      </c>
      <c r="E142" s="14">
        <v>101</v>
      </c>
      <c r="F142" s="14">
        <v>326</v>
      </c>
      <c r="G142" s="14">
        <v>478</v>
      </c>
      <c r="H142" s="14">
        <v>438</v>
      </c>
      <c r="I142" s="14">
        <v>482</v>
      </c>
      <c r="J142" s="14">
        <v>616</v>
      </c>
      <c r="K142" s="11">
        <f t="shared" si="6"/>
        <v>2441</v>
      </c>
      <c r="L142" s="11">
        <f t="shared" si="7"/>
        <v>1536</v>
      </c>
    </row>
    <row r="143" spans="2:12" x14ac:dyDescent="0.2">
      <c r="B143" s="16" t="str">
        <f t="shared" si="8"/>
        <v>2023</v>
      </c>
      <c r="C143" s="2">
        <v>340</v>
      </c>
      <c r="D143" s="17" t="s">
        <v>66</v>
      </c>
      <c r="E143" s="14">
        <v>161</v>
      </c>
      <c r="F143" s="14">
        <v>265</v>
      </c>
      <c r="G143" s="14">
        <v>447</v>
      </c>
      <c r="H143" s="14">
        <v>555</v>
      </c>
      <c r="I143" s="14">
        <v>485</v>
      </c>
      <c r="J143" s="14">
        <v>536</v>
      </c>
      <c r="K143" s="11">
        <f t="shared" si="6"/>
        <v>2449</v>
      </c>
      <c r="L143" s="11">
        <f t="shared" si="7"/>
        <v>1576</v>
      </c>
    </row>
    <row r="144" spans="2:12" x14ac:dyDescent="0.2">
      <c r="B144" s="16" t="str">
        <f t="shared" si="8"/>
        <v>2023</v>
      </c>
      <c r="C144" s="2">
        <v>350</v>
      </c>
      <c r="D144" s="17" t="s">
        <v>10</v>
      </c>
      <c r="E144" s="14">
        <v>75</v>
      </c>
      <c r="F144" s="14">
        <v>290</v>
      </c>
      <c r="G144" s="14">
        <v>345</v>
      </c>
      <c r="H144" s="14">
        <v>446</v>
      </c>
      <c r="I144" s="14">
        <v>463</v>
      </c>
      <c r="J144" s="14">
        <v>412</v>
      </c>
      <c r="K144" s="11">
        <f t="shared" si="6"/>
        <v>2031</v>
      </c>
      <c r="L144" s="11">
        <f t="shared" si="7"/>
        <v>1321</v>
      </c>
    </row>
    <row r="145" spans="2:12" x14ac:dyDescent="0.2">
      <c r="B145" s="16" t="str">
        <f t="shared" si="8"/>
        <v>2023</v>
      </c>
      <c r="C145" s="2">
        <v>360</v>
      </c>
      <c r="D145" s="17" t="s">
        <v>14</v>
      </c>
      <c r="E145" s="14">
        <v>111</v>
      </c>
      <c r="F145" s="14">
        <v>345</v>
      </c>
      <c r="G145" s="14">
        <v>545</v>
      </c>
      <c r="H145" s="14">
        <v>749</v>
      </c>
      <c r="I145" s="14">
        <v>652</v>
      </c>
      <c r="J145" s="14">
        <v>844</v>
      </c>
      <c r="K145" s="11">
        <f t="shared" si="6"/>
        <v>3246</v>
      </c>
      <c r="L145" s="11">
        <f t="shared" si="7"/>
        <v>2245</v>
      </c>
    </row>
    <row r="146" spans="2:12" x14ac:dyDescent="0.2">
      <c r="B146" s="16" t="str">
        <f t="shared" si="8"/>
        <v>2023</v>
      </c>
      <c r="C146" s="2">
        <v>370</v>
      </c>
      <c r="D146" s="17" t="s">
        <v>32</v>
      </c>
      <c r="E146" s="14">
        <v>346</v>
      </c>
      <c r="F146" s="14">
        <v>772</v>
      </c>
      <c r="G146" s="14">
        <v>1266</v>
      </c>
      <c r="H146" s="14">
        <v>1398</v>
      </c>
      <c r="I146" s="14">
        <v>1222</v>
      </c>
      <c r="J146" s="14">
        <v>1343</v>
      </c>
      <c r="K146" s="11">
        <f t="shared" si="6"/>
        <v>6347</v>
      </c>
      <c r="L146" s="11">
        <f t="shared" si="7"/>
        <v>3963</v>
      </c>
    </row>
    <row r="147" spans="2:12" x14ac:dyDescent="0.2">
      <c r="B147" s="16" t="str">
        <f t="shared" si="8"/>
        <v>2023</v>
      </c>
      <c r="C147" s="2">
        <v>376</v>
      </c>
      <c r="D147" s="17" t="s">
        <v>59</v>
      </c>
      <c r="E147" s="14">
        <v>299</v>
      </c>
      <c r="F147" s="14">
        <v>454</v>
      </c>
      <c r="G147" s="14">
        <v>905</v>
      </c>
      <c r="H147" s="14">
        <v>1087</v>
      </c>
      <c r="I147" s="14">
        <v>979</v>
      </c>
      <c r="J147" s="14">
        <v>1039</v>
      </c>
      <c r="K147" s="11">
        <f t="shared" si="6"/>
        <v>4763</v>
      </c>
      <c r="L147" s="11">
        <f t="shared" si="7"/>
        <v>3105</v>
      </c>
    </row>
    <row r="148" spans="2:12" x14ac:dyDescent="0.2">
      <c r="B148" s="16" t="str">
        <f t="shared" si="8"/>
        <v>2023</v>
      </c>
      <c r="C148" s="2">
        <v>390</v>
      </c>
      <c r="D148" s="17" t="s">
        <v>96</v>
      </c>
      <c r="E148" s="14">
        <v>140</v>
      </c>
      <c r="F148" s="14">
        <v>311</v>
      </c>
      <c r="G148" s="14">
        <v>571</v>
      </c>
      <c r="H148" s="14">
        <v>527</v>
      </c>
      <c r="I148" s="14">
        <v>561</v>
      </c>
      <c r="J148" s="14">
        <v>625</v>
      </c>
      <c r="K148" s="11">
        <f t="shared" si="6"/>
        <v>2735</v>
      </c>
      <c r="L148" s="11">
        <f t="shared" si="7"/>
        <v>1713</v>
      </c>
    </row>
    <row r="149" spans="2:12" x14ac:dyDescent="0.2">
      <c r="B149" s="16" t="str">
        <f t="shared" si="8"/>
        <v>2023</v>
      </c>
      <c r="C149" s="2">
        <v>400</v>
      </c>
      <c r="D149" s="17" t="s">
        <v>17</v>
      </c>
      <c r="E149" s="14">
        <v>110</v>
      </c>
      <c r="F149" s="14">
        <v>314</v>
      </c>
      <c r="G149" s="14">
        <v>470</v>
      </c>
      <c r="H149" s="14">
        <v>486</v>
      </c>
      <c r="I149" s="14">
        <v>565</v>
      </c>
      <c r="J149" s="14">
        <v>592</v>
      </c>
      <c r="K149" s="11">
        <f t="shared" si="6"/>
        <v>2537</v>
      </c>
      <c r="L149" s="11">
        <f t="shared" si="7"/>
        <v>1643</v>
      </c>
    </row>
    <row r="150" spans="2:12" x14ac:dyDescent="0.2">
      <c r="B150" s="16" t="str">
        <f t="shared" si="8"/>
        <v>2023</v>
      </c>
      <c r="C150" s="2">
        <v>410</v>
      </c>
      <c r="D150" s="17" t="s">
        <v>22</v>
      </c>
      <c r="E150" s="14">
        <v>117</v>
      </c>
      <c r="F150" s="14">
        <v>193</v>
      </c>
      <c r="G150" s="14">
        <v>422</v>
      </c>
      <c r="H150" s="14">
        <v>502</v>
      </c>
      <c r="I150" s="14">
        <v>627</v>
      </c>
      <c r="J150" s="14">
        <v>574</v>
      </c>
      <c r="K150" s="11">
        <f t="shared" si="6"/>
        <v>2435</v>
      </c>
      <c r="L150" s="11">
        <f t="shared" si="7"/>
        <v>1703</v>
      </c>
    </row>
    <row r="151" spans="2:12" x14ac:dyDescent="0.2">
      <c r="B151" s="16" t="str">
        <f t="shared" si="8"/>
        <v>2023</v>
      </c>
      <c r="C151" s="2">
        <v>420</v>
      </c>
      <c r="D151" s="17" t="s">
        <v>11</v>
      </c>
      <c r="E151" s="14">
        <v>157</v>
      </c>
      <c r="F151" s="14">
        <v>234</v>
      </c>
      <c r="G151" s="14">
        <v>314</v>
      </c>
      <c r="H151" s="14">
        <v>373</v>
      </c>
      <c r="I151" s="14">
        <v>422</v>
      </c>
      <c r="J151" s="14">
        <v>480</v>
      </c>
      <c r="K151" s="11">
        <f t="shared" si="6"/>
        <v>1980</v>
      </c>
      <c r="L151" s="11">
        <f t="shared" si="7"/>
        <v>1275</v>
      </c>
    </row>
    <row r="152" spans="2:12" x14ac:dyDescent="0.2">
      <c r="B152" s="16" t="str">
        <f t="shared" si="8"/>
        <v>2023</v>
      </c>
      <c r="C152" s="2">
        <v>430</v>
      </c>
      <c r="D152" s="17" t="s">
        <v>47</v>
      </c>
      <c r="E152" s="14">
        <v>180</v>
      </c>
      <c r="F152" s="14">
        <v>328</v>
      </c>
      <c r="G152" s="14">
        <v>463</v>
      </c>
      <c r="H152" s="14">
        <v>629</v>
      </c>
      <c r="I152" s="14">
        <v>725</v>
      </c>
      <c r="J152" s="14">
        <v>997</v>
      </c>
      <c r="K152" s="11">
        <f t="shared" si="6"/>
        <v>3322</v>
      </c>
      <c r="L152" s="11">
        <f t="shared" si="7"/>
        <v>2351</v>
      </c>
    </row>
    <row r="153" spans="2:12" x14ac:dyDescent="0.2">
      <c r="B153" s="16" t="str">
        <f t="shared" si="8"/>
        <v>2023</v>
      </c>
      <c r="C153" s="2">
        <v>440</v>
      </c>
      <c r="D153" s="17" t="s">
        <v>97</v>
      </c>
      <c r="E153" s="14">
        <v>45</v>
      </c>
      <c r="F153" s="14">
        <v>135</v>
      </c>
      <c r="G153" s="14">
        <v>231</v>
      </c>
      <c r="H153" s="14">
        <v>357</v>
      </c>
      <c r="I153" s="14">
        <v>290</v>
      </c>
      <c r="J153" s="14">
        <v>256</v>
      </c>
      <c r="K153" s="11">
        <f t="shared" si="6"/>
        <v>1314</v>
      </c>
      <c r="L153" s="11">
        <f t="shared" si="7"/>
        <v>903</v>
      </c>
    </row>
    <row r="154" spans="2:12" x14ac:dyDescent="0.2">
      <c r="B154" s="16" t="str">
        <f t="shared" si="8"/>
        <v>2023</v>
      </c>
      <c r="C154" s="2">
        <v>450</v>
      </c>
      <c r="D154" s="17" t="s">
        <v>30</v>
      </c>
      <c r="E154" s="14">
        <v>203</v>
      </c>
      <c r="F154" s="14">
        <v>228</v>
      </c>
      <c r="G154" s="14">
        <v>706</v>
      </c>
      <c r="H154" s="14">
        <v>582</v>
      </c>
      <c r="I154" s="14">
        <v>528</v>
      </c>
      <c r="J154" s="14">
        <v>726</v>
      </c>
      <c r="K154" s="11">
        <f t="shared" si="6"/>
        <v>2973</v>
      </c>
      <c r="L154" s="11">
        <f t="shared" si="7"/>
        <v>1836</v>
      </c>
    </row>
    <row r="155" spans="2:12" x14ac:dyDescent="0.2">
      <c r="B155" s="16" t="str">
        <f t="shared" si="8"/>
        <v>2023</v>
      </c>
      <c r="C155" s="2">
        <v>461</v>
      </c>
      <c r="D155" s="17" t="s">
        <v>36</v>
      </c>
      <c r="E155" s="14">
        <v>640</v>
      </c>
      <c r="F155" s="14">
        <v>1270</v>
      </c>
      <c r="G155" s="14">
        <v>1909</v>
      </c>
      <c r="H155" s="14">
        <v>2318</v>
      </c>
      <c r="I155" s="14">
        <v>2474</v>
      </c>
      <c r="J155" s="14">
        <v>2635</v>
      </c>
      <c r="K155" s="11">
        <f t="shared" si="6"/>
        <v>11246</v>
      </c>
      <c r="L155" s="11">
        <f t="shared" si="7"/>
        <v>7427</v>
      </c>
    </row>
    <row r="156" spans="2:12" x14ac:dyDescent="0.2">
      <c r="B156" s="16" t="str">
        <f t="shared" si="8"/>
        <v>2023</v>
      </c>
      <c r="C156" s="2">
        <v>479</v>
      </c>
      <c r="D156" s="17" t="s">
        <v>72</v>
      </c>
      <c r="E156" s="14">
        <v>338</v>
      </c>
      <c r="F156" s="14">
        <v>422</v>
      </c>
      <c r="G156" s="14">
        <v>1029</v>
      </c>
      <c r="H156" s="14">
        <v>931</v>
      </c>
      <c r="I156" s="14">
        <v>944</v>
      </c>
      <c r="J156" s="14">
        <v>1308</v>
      </c>
      <c r="K156" s="11">
        <f t="shared" si="6"/>
        <v>4972</v>
      </c>
      <c r="L156" s="11">
        <f t="shared" si="7"/>
        <v>3183</v>
      </c>
    </row>
    <row r="157" spans="2:12" x14ac:dyDescent="0.2">
      <c r="B157" s="16" t="str">
        <f t="shared" si="8"/>
        <v>2023</v>
      </c>
      <c r="C157" s="2">
        <v>480</v>
      </c>
      <c r="D157" s="17" t="s">
        <v>226</v>
      </c>
      <c r="E157" s="14">
        <v>128</v>
      </c>
      <c r="F157" s="14">
        <v>243</v>
      </c>
      <c r="G157" s="14">
        <v>481</v>
      </c>
      <c r="H157" s="14">
        <v>494</v>
      </c>
      <c r="I157" s="14">
        <v>495</v>
      </c>
      <c r="J157" s="14">
        <v>526</v>
      </c>
      <c r="K157" s="11">
        <f t="shared" si="6"/>
        <v>2367</v>
      </c>
      <c r="L157" s="11">
        <f t="shared" si="7"/>
        <v>1515</v>
      </c>
    </row>
    <row r="158" spans="2:12" x14ac:dyDescent="0.2">
      <c r="B158" s="16" t="str">
        <f t="shared" si="8"/>
        <v>2023</v>
      </c>
      <c r="C158" s="2">
        <v>482</v>
      </c>
      <c r="D158" s="17" t="s">
        <v>8</v>
      </c>
      <c r="E158" s="14">
        <v>20</v>
      </c>
      <c r="F158" s="14">
        <v>102</v>
      </c>
      <c r="G158" s="14">
        <v>230</v>
      </c>
      <c r="H158" s="14">
        <v>294</v>
      </c>
      <c r="I158" s="14">
        <v>225</v>
      </c>
      <c r="J158" s="14">
        <v>272</v>
      </c>
      <c r="K158" s="11">
        <f t="shared" si="6"/>
        <v>1143</v>
      </c>
      <c r="L158" s="11">
        <f t="shared" si="7"/>
        <v>791</v>
      </c>
    </row>
    <row r="159" spans="2:12" x14ac:dyDescent="0.2">
      <c r="B159" s="16" t="str">
        <f t="shared" si="8"/>
        <v>2023</v>
      </c>
      <c r="C159" s="2">
        <v>492</v>
      </c>
      <c r="D159" s="17" t="s">
        <v>98</v>
      </c>
      <c r="E159" s="14">
        <v>35</v>
      </c>
      <c r="F159" s="14">
        <v>80</v>
      </c>
      <c r="G159" s="14">
        <v>64</v>
      </c>
      <c r="H159" s="14">
        <v>109</v>
      </c>
      <c r="I159" s="14">
        <v>194</v>
      </c>
      <c r="J159" s="14">
        <v>120</v>
      </c>
      <c r="K159" s="11">
        <f t="shared" si="6"/>
        <v>602</v>
      </c>
      <c r="L159" s="11">
        <f t="shared" si="7"/>
        <v>423</v>
      </c>
    </row>
    <row r="160" spans="2:12" x14ac:dyDescent="0.2">
      <c r="B160" s="16" t="str">
        <f t="shared" si="8"/>
        <v>2023</v>
      </c>
      <c r="C160" s="2">
        <v>510</v>
      </c>
      <c r="D160" s="17" t="s">
        <v>61</v>
      </c>
      <c r="E160" s="14">
        <v>202</v>
      </c>
      <c r="F160" s="14">
        <v>345</v>
      </c>
      <c r="G160" s="14">
        <v>497</v>
      </c>
      <c r="H160" s="14">
        <v>726</v>
      </c>
      <c r="I160" s="14">
        <v>829</v>
      </c>
      <c r="J160" s="14">
        <v>838</v>
      </c>
      <c r="K160" s="11">
        <f t="shared" si="6"/>
        <v>3437</v>
      </c>
      <c r="L160" s="11">
        <f t="shared" si="7"/>
        <v>2393</v>
      </c>
    </row>
    <row r="161" spans="2:12" x14ac:dyDescent="0.2">
      <c r="B161" s="16" t="str">
        <f t="shared" si="8"/>
        <v>2023</v>
      </c>
      <c r="C161" s="2">
        <v>530</v>
      </c>
      <c r="D161" s="17" t="s">
        <v>15</v>
      </c>
      <c r="E161" s="14">
        <v>35</v>
      </c>
      <c r="F161" s="14">
        <v>206</v>
      </c>
      <c r="G161" s="14">
        <v>306</v>
      </c>
      <c r="H161" s="14">
        <v>358</v>
      </c>
      <c r="I161" s="14">
        <v>367</v>
      </c>
      <c r="J161" s="14">
        <v>258</v>
      </c>
      <c r="K161" s="11">
        <f t="shared" si="6"/>
        <v>1530</v>
      </c>
      <c r="L161" s="11">
        <f t="shared" si="7"/>
        <v>983</v>
      </c>
    </row>
    <row r="162" spans="2:12" x14ac:dyDescent="0.2">
      <c r="B162" s="16" t="str">
        <f t="shared" si="8"/>
        <v>2023</v>
      </c>
      <c r="C162" s="2">
        <v>540</v>
      </c>
      <c r="D162" s="17" t="s">
        <v>76</v>
      </c>
      <c r="E162" s="14">
        <v>214</v>
      </c>
      <c r="F162" s="14">
        <v>452</v>
      </c>
      <c r="G162" s="14">
        <v>891</v>
      </c>
      <c r="H162" s="14">
        <v>1187</v>
      </c>
      <c r="I162" s="14">
        <v>1424</v>
      </c>
      <c r="J162" s="14">
        <v>1328</v>
      </c>
      <c r="K162" s="11">
        <f t="shared" si="6"/>
        <v>5496</v>
      </c>
      <c r="L162" s="11">
        <f t="shared" si="7"/>
        <v>3939</v>
      </c>
    </row>
    <row r="163" spans="2:12" x14ac:dyDescent="0.2">
      <c r="B163" s="16" t="str">
        <f t="shared" si="8"/>
        <v>2023</v>
      </c>
      <c r="C163" s="2">
        <v>550</v>
      </c>
      <c r="D163" s="17" t="s">
        <v>80</v>
      </c>
      <c r="E163" s="14">
        <v>127</v>
      </c>
      <c r="F163" s="14">
        <v>249</v>
      </c>
      <c r="G163" s="14">
        <v>413</v>
      </c>
      <c r="H163" s="14">
        <v>537</v>
      </c>
      <c r="I163" s="14">
        <v>559</v>
      </c>
      <c r="J163" s="14">
        <v>593</v>
      </c>
      <c r="K163" s="11">
        <f t="shared" si="6"/>
        <v>2478</v>
      </c>
      <c r="L163" s="11">
        <f t="shared" si="7"/>
        <v>1689</v>
      </c>
    </row>
    <row r="164" spans="2:12" x14ac:dyDescent="0.2">
      <c r="B164" s="16" t="str">
        <f t="shared" si="8"/>
        <v>2023</v>
      </c>
      <c r="C164" s="2">
        <v>561</v>
      </c>
      <c r="D164" s="17" t="s">
        <v>27</v>
      </c>
      <c r="E164" s="14">
        <v>571</v>
      </c>
      <c r="F164" s="14">
        <v>1079</v>
      </c>
      <c r="G164" s="14">
        <v>1556</v>
      </c>
      <c r="H164" s="14">
        <v>1748</v>
      </c>
      <c r="I164" s="14">
        <v>2149</v>
      </c>
      <c r="J164" s="14">
        <v>2108</v>
      </c>
      <c r="K164" s="11">
        <f t="shared" si="6"/>
        <v>9211</v>
      </c>
      <c r="L164" s="11">
        <f t="shared" si="7"/>
        <v>6005</v>
      </c>
    </row>
    <row r="165" spans="2:12" x14ac:dyDescent="0.2">
      <c r="B165" s="16" t="str">
        <f t="shared" si="8"/>
        <v>2023</v>
      </c>
      <c r="C165" s="2">
        <v>563</v>
      </c>
      <c r="D165" s="17" t="s">
        <v>29</v>
      </c>
      <c r="E165" s="14">
        <v>5</v>
      </c>
      <c r="F165" s="14">
        <v>56</v>
      </c>
      <c r="G165" s="14">
        <v>48</v>
      </c>
      <c r="H165" s="14">
        <v>67</v>
      </c>
      <c r="I165" s="14">
        <v>43</v>
      </c>
      <c r="J165" s="14">
        <v>51</v>
      </c>
      <c r="K165" s="11">
        <f t="shared" si="6"/>
        <v>270</v>
      </c>
      <c r="L165" s="11">
        <f t="shared" si="7"/>
        <v>161</v>
      </c>
    </row>
    <row r="166" spans="2:12" x14ac:dyDescent="0.2">
      <c r="B166" s="16" t="str">
        <f t="shared" si="8"/>
        <v>2023</v>
      </c>
      <c r="C166" s="2">
        <v>573</v>
      </c>
      <c r="D166" s="17" t="s">
        <v>86</v>
      </c>
      <c r="E166" s="14">
        <v>143</v>
      </c>
      <c r="F166" s="14">
        <v>227</v>
      </c>
      <c r="G166" s="14">
        <v>363</v>
      </c>
      <c r="H166" s="14">
        <v>506</v>
      </c>
      <c r="I166" s="14">
        <v>762</v>
      </c>
      <c r="J166" s="14">
        <v>775</v>
      </c>
      <c r="K166" s="11">
        <f t="shared" si="6"/>
        <v>2776</v>
      </c>
      <c r="L166" s="11">
        <f t="shared" si="7"/>
        <v>2043</v>
      </c>
    </row>
    <row r="167" spans="2:12" x14ac:dyDescent="0.2">
      <c r="B167" s="16" t="str">
        <f t="shared" si="8"/>
        <v>2023</v>
      </c>
      <c r="C167" s="2">
        <v>575</v>
      </c>
      <c r="D167" s="17" t="s">
        <v>88</v>
      </c>
      <c r="E167" s="14">
        <v>102</v>
      </c>
      <c r="F167" s="14">
        <v>265</v>
      </c>
      <c r="G167" s="14">
        <v>323</v>
      </c>
      <c r="H167" s="14">
        <v>431</v>
      </c>
      <c r="I167" s="14">
        <v>507</v>
      </c>
      <c r="J167" s="14">
        <v>637</v>
      </c>
      <c r="K167" s="11">
        <f t="shared" si="6"/>
        <v>2265</v>
      </c>
      <c r="L167" s="11">
        <f t="shared" si="7"/>
        <v>1575</v>
      </c>
    </row>
    <row r="168" spans="2:12" x14ac:dyDescent="0.2">
      <c r="B168" s="16" t="str">
        <f t="shared" si="8"/>
        <v>2023</v>
      </c>
      <c r="C168" s="2">
        <v>580</v>
      </c>
      <c r="D168" s="17" t="s">
        <v>100</v>
      </c>
      <c r="E168" s="14">
        <v>193</v>
      </c>
      <c r="F168" s="14">
        <v>383</v>
      </c>
      <c r="G168" s="14">
        <v>609</v>
      </c>
      <c r="H168" s="14">
        <v>947</v>
      </c>
      <c r="I168" s="14">
        <v>871</v>
      </c>
      <c r="J168" s="14">
        <v>845</v>
      </c>
      <c r="K168" s="11">
        <f t="shared" si="6"/>
        <v>3848</v>
      </c>
      <c r="L168" s="11">
        <f t="shared" si="7"/>
        <v>2663</v>
      </c>
    </row>
    <row r="169" spans="2:12" x14ac:dyDescent="0.2">
      <c r="B169" s="16" t="str">
        <f t="shared" si="8"/>
        <v>2023</v>
      </c>
      <c r="C169" s="2">
        <v>607</v>
      </c>
      <c r="D169" s="17" t="s">
        <v>37</v>
      </c>
      <c r="E169" s="14">
        <v>164</v>
      </c>
      <c r="F169" s="14">
        <v>441</v>
      </c>
      <c r="G169" s="14">
        <v>821</v>
      </c>
      <c r="H169" s="14">
        <v>838</v>
      </c>
      <c r="I169" s="14">
        <v>946</v>
      </c>
      <c r="J169" s="14">
        <v>1082</v>
      </c>
      <c r="K169" s="11">
        <f t="shared" ref="K169:K201" si="9">SUM(E169:J169)</f>
        <v>4292</v>
      </c>
      <c r="L169" s="11">
        <f t="shared" ref="L169:L201" si="10">SUM(H169:J169)</f>
        <v>2866</v>
      </c>
    </row>
    <row r="170" spans="2:12" x14ac:dyDescent="0.2">
      <c r="B170" s="16" t="str">
        <f t="shared" ref="B170:B201" si="11">B169</f>
        <v>2023</v>
      </c>
      <c r="C170" s="2">
        <v>615</v>
      </c>
      <c r="D170" s="17" t="s">
        <v>81</v>
      </c>
      <c r="E170" s="14">
        <v>397</v>
      </c>
      <c r="F170" s="14">
        <v>848</v>
      </c>
      <c r="G170" s="14">
        <v>1399</v>
      </c>
      <c r="H170" s="14">
        <v>1352</v>
      </c>
      <c r="I170" s="14">
        <v>1422</v>
      </c>
      <c r="J170" s="14">
        <v>1598</v>
      </c>
      <c r="K170" s="11">
        <f t="shared" si="9"/>
        <v>7016</v>
      </c>
      <c r="L170" s="11">
        <f t="shared" si="10"/>
        <v>4372</v>
      </c>
    </row>
    <row r="171" spans="2:12" x14ac:dyDescent="0.2">
      <c r="B171" s="16" t="str">
        <f t="shared" si="11"/>
        <v>2023</v>
      </c>
      <c r="C171" s="2">
        <v>621</v>
      </c>
      <c r="D171" s="17" t="s">
        <v>99</v>
      </c>
      <c r="E171" s="14">
        <v>392</v>
      </c>
      <c r="F171" s="14">
        <v>690</v>
      </c>
      <c r="G171" s="14">
        <v>1058</v>
      </c>
      <c r="H171" s="14">
        <v>1294</v>
      </c>
      <c r="I171" s="14">
        <v>1274</v>
      </c>
      <c r="J171" s="14">
        <v>1345</v>
      </c>
      <c r="K171" s="11">
        <f t="shared" si="9"/>
        <v>6053</v>
      </c>
      <c r="L171" s="11">
        <f t="shared" si="10"/>
        <v>3913</v>
      </c>
    </row>
    <row r="172" spans="2:12" x14ac:dyDescent="0.2">
      <c r="B172" s="16" t="str">
        <f t="shared" si="11"/>
        <v>2023</v>
      </c>
      <c r="C172" s="2">
        <v>630</v>
      </c>
      <c r="D172" s="17" t="s">
        <v>90</v>
      </c>
      <c r="E172" s="14">
        <v>363</v>
      </c>
      <c r="F172" s="14">
        <v>688</v>
      </c>
      <c r="G172" s="14">
        <v>969</v>
      </c>
      <c r="H172" s="14">
        <v>1278</v>
      </c>
      <c r="I172" s="14">
        <v>1128</v>
      </c>
      <c r="J172" s="14">
        <v>1270</v>
      </c>
      <c r="K172" s="11">
        <f t="shared" si="9"/>
        <v>5696</v>
      </c>
      <c r="L172" s="11">
        <f t="shared" si="10"/>
        <v>3676</v>
      </c>
    </row>
    <row r="173" spans="2:12" x14ac:dyDescent="0.2">
      <c r="B173" s="16" t="str">
        <f t="shared" si="11"/>
        <v>2023</v>
      </c>
      <c r="C173" s="2">
        <v>657</v>
      </c>
      <c r="D173" s="17" t="s">
        <v>71</v>
      </c>
      <c r="E173" s="14">
        <v>402</v>
      </c>
      <c r="F173" s="14">
        <v>641</v>
      </c>
      <c r="G173" s="14">
        <v>970</v>
      </c>
      <c r="H173" s="14">
        <v>1114</v>
      </c>
      <c r="I173" s="14">
        <v>1145</v>
      </c>
      <c r="J173" s="14">
        <v>1237</v>
      </c>
      <c r="K173" s="11">
        <f t="shared" si="9"/>
        <v>5509</v>
      </c>
      <c r="L173" s="11">
        <f t="shared" si="10"/>
        <v>3496</v>
      </c>
    </row>
    <row r="174" spans="2:12" x14ac:dyDescent="0.2">
      <c r="B174" s="16" t="str">
        <f t="shared" si="11"/>
        <v>2023</v>
      </c>
      <c r="C174" s="2">
        <v>661</v>
      </c>
      <c r="D174" s="17" t="s">
        <v>79</v>
      </c>
      <c r="E174" s="14">
        <v>139</v>
      </c>
      <c r="F174" s="14">
        <v>299</v>
      </c>
      <c r="G174" s="14">
        <v>447</v>
      </c>
      <c r="H174" s="14">
        <v>647</v>
      </c>
      <c r="I174" s="14">
        <v>626</v>
      </c>
      <c r="J174" s="14">
        <v>599</v>
      </c>
      <c r="K174" s="11">
        <f t="shared" si="9"/>
        <v>2757</v>
      </c>
      <c r="L174" s="11">
        <f t="shared" si="10"/>
        <v>1872</v>
      </c>
    </row>
    <row r="175" spans="2:12" x14ac:dyDescent="0.2">
      <c r="B175" s="16" t="str">
        <f t="shared" si="11"/>
        <v>2023</v>
      </c>
      <c r="C175" s="2">
        <v>665</v>
      </c>
      <c r="D175" s="17" t="s">
        <v>12</v>
      </c>
      <c r="E175" s="14">
        <v>132</v>
      </c>
      <c r="F175" s="14">
        <v>191</v>
      </c>
      <c r="G175" s="14">
        <v>219</v>
      </c>
      <c r="H175" s="14">
        <v>337</v>
      </c>
      <c r="I175" s="14">
        <v>333</v>
      </c>
      <c r="J175" s="14">
        <v>253</v>
      </c>
      <c r="K175" s="11">
        <f t="shared" si="9"/>
        <v>1465</v>
      </c>
      <c r="L175" s="11">
        <f t="shared" si="10"/>
        <v>923</v>
      </c>
    </row>
    <row r="176" spans="2:12" x14ac:dyDescent="0.2">
      <c r="B176" s="16" t="str">
        <f t="shared" si="11"/>
        <v>2023</v>
      </c>
      <c r="C176" s="2">
        <v>671</v>
      </c>
      <c r="D176" s="17" t="s">
        <v>70</v>
      </c>
      <c r="E176" s="14">
        <v>56</v>
      </c>
      <c r="F176" s="14">
        <v>210</v>
      </c>
      <c r="G176" s="14">
        <v>337</v>
      </c>
      <c r="H176" s="14">
        <v>375</v>
      </c>
      <c r="I176" s="14">
        <v>326</v>
      </c>
      <c r="J176" s="14">
        <v>324</v>
      </c>
      <c r="K176" s="11">
        <f t="shared" si="9"/>
        <v>1628</v>
      </c>
      <c r="L176" s="11">
        <f t="shared" si="10"/>
        <v>1025</v>
      </c>
    </row>
    <row r="177" spans="2:12" x14ac:dyDescent="0.2">
      <c r="B177" s="16" t="str">
        <f t="shared" si="11"/>
        <v>2023</v>
      </c>
      <c r="C177" s="2">
        <v>706</v>
      </c>
      <c r="D177" s="17" t="s">
        <v>74</v>
      </c>
      <c r="E177" s="14">
        <v>112</v>
      </c>
      <c r="F177" s="14">
        <v>282</v>
      </c>
      <c r="G177" s="14">
        <v>719</v>
      </c>
      <c r="H177" s="14">
        <v>839</v>
      </c>
      <c r="I177" s="14">
        <v>848</v>
      </c>
      <c r="J177" s="14">
        <v>914</v>
      </c>
      <c r="K177" s="11">
        <f t="shared" si="9"/>
        <v>3714</v>
      </c>
      <c r="L177" s="11">
        <f t="shared" si="10"/>
        <v>2601</v>
      </c>
    </row>
    <row r="178" spans="2:12" x14ac:dyDescent="0.2">
      <c r="B178" s="16" t="str">
        <f t="shared" si="11"/>
        <v>2023</v>
      </c>
      <c r="C178" s="2">
        <v>707</v>
      </c>
      <c r="D178" s="17" t="s">
        <v>26</v>
      </c>
      <c r="E178" s="14">
        <v>107</v>
      </c>
      <c r="F178" s="14">
        <v>306</v>
      </c>
      <c r="G178" s="14">
        <v>488</v>
      </c>
      <c r="H178" s="14">
        <v>552</v>
      </c>
      <c r="I178" s="14">
        <v>545</v>
      </c>
      <c r="J178" s="14">
        <v>670</v>
      </c>
      <c r="K178" s="11">
        <f t="shared" si="9"/>
        <v>2668</v>
      </c>
      <c r="L178" s="11">
        <f t="shared" si="10"/>
        <v>1767</v>
      </c>
    </row>
    <row r="179" spans="2:12" x14ac:dyDescent="0.2">
      <c r="B179" s="16" t="str">
        <f t="shared" si="11"/>
        <v>2023</v>
      </c>
      <c r="C179" s="2">
        <v>710</v>
      </c>
      <c r="D179" s="17" t="s">
        <v>31</v>
      </c>
      <c r="E179" s="14">
        <v>68</v>
      </c>
      <c r="F179" s="14">
        <v>248</v>
      </c>
      <c r="G179" s="14">
        <v>478</v>
      </c>
      <c r="H179" s="14">
        <v>475</v>
      </c>
      <c r="I179" s="14">
        <v>495</v>
      </c>
      <c r="J179" s="14">
        <v>384</v>
      </c>
      <c r="K179" s="11">
        <f t="shared" si="9"/>
        <v>2148</v>
      </c>
      <c r="L179" s="11">
        <f t="shared" si="10"/>
        <v>1354</v>
      </c>
    </row>
    <row r="180" spans="2:12" x14ac:dyDescent="0.2">
      <c r="B180" s="16" t="str">
        <f t="shared" si="11"/>
        <v>2023</v>
      </c>
      <c r="C180" s="2">
        <v>727</v>
      </c>
      <c r="D180" s="17" t="s">
        <v>34</v>
      </c>
      <c r="E180" s="14">
        <v>33</v>
      </c>
      <c r="F180" s="14">
        <v>140</v>
      </c>
      <c r="G180" s="14">
        <v>280</v>
      </c>
      <c r="H180" s="14">
        <v>436</v>
      </c>
      <c r="I180" s="14">
        <v>319</v>
      </c>
      <c r="J180" s="14">
        <v>472</v>
      </c>
      <c r="K180" s="11">
        <f t="shared" si="9"/>
        <v>1680</v>
      </c>
      <c r="L180" s="11">
        <f t="shared" si="10"/>
        <v>1227</v>
      </c>
    </row>
    <row r="181" spans="2:12" x14ac:dyDescent="0.2">
      <c r="B181" s="16" t="str">
        <f t="shared" si="11"/>
        <v>2023</v>
      </c>
      <c r="C181" s="2">
        <v>730</v>
      </c>
      <c r="D181" s="17" t="s">
        <v>40</v>
      </c>
      <c r="E181" s="14">
        <v>271</v>
      </c>
      <c r="F181" s="14">
        <v>670</v>
      </c>
      <c r="G181" s="14">
        <v>1190</v>
      </c>
      <c r="H181" s="14">
        <v>1355</v>
      </c>
      <c r="I181" s="14">
        <v>1417</v>
      </c>
      <c r="J181" s="14">
        <v>1249</v>
      </c>
      <c r="K181" s="11">
        <f t="shared" si="9"/>
        <v>6152</v>
      </c>
      <c r="L181" s="11">
        <f t="shared" si="10"/>
        <v>4021</v>
      </c>
    </row>
    <row r="182" spans="2:12" x14ac:dyDescent="0.2">
      <c r="B182" s="16" t="str">
        <f t="shared" si="11"/>
        <v>2023</v>
      </c>
      <c r="C182" s="2">
        <v>740</v>
      </c>
      <c r="D182" s="17" t="s">
        <v>56</v>
      </c>
      <c r="E182" s="14">
        <v>248</v>
      </c>
      <c r="F182" s="14">
        <v>592</v>
      </c>
      <c r="G182" s="14">
        <v>831</v>
      </c>
      <c r="H182" s="14">
        <v>1090</v>
      </c>
      <c r="I182" s="14">
        <v>1362</v>
      </c>
      <c r="J182" s="14">
        <v>1254</v>
      </c>
      <c r="K182" s="11">
        <f t="shared" si="9"/>
        <v>5377</v>
      </c>
      <c r="L182" s="11">
        <f t="shared" si="10"/>
        <v>3706</v>
      </c>
    </row>
    <row r="183" spans="2:12" x14ac:dyDescent="0.2">
      <c r="B183" s="16" t="str">
        <f t="shared" si="11"/>
        <v>2023</v>
      </c>
      <c r="C183" s="2">
        <v>741</v>
      </c>
      <c r="D183" s="17" t="s">
        <v>54</v>
      </c>
      <c r="E183" s="14">
        <v>8</v>
      </c>
      <c r="F183" s="14">
        <v>25</v>
      </c>
      <c r="G183" s="14">
        <v>58</v>
      </c>
      <c r="H183" s="14">
        <v>58</v>
      </c>
      <c r="I183" s="14">
        <v>114</v>
      </c>
      <c r="J183" s="14">
        <v>194</v>
      </c>
      <c r="K183" s="11">
        <f t="shared" si="9"/>
        <v>457</v>
      </c>
      <c r="L183" s="11">
        <f t="shared" si="10"/>
        <v>366</v>
      </c>
    </row>
    <row r="184" spans="2:12" x14ac:dyDescent="0.2">
      <c r="B184" s="16" t="str">
        <f t="shared" si="11"/>
        <v>2023</v>
      </c>
      <c r="C184" s="2">
        <v>746</v>
      </c>
      <c r="D184" s="17" t="s">
        <v>58</v>
      </c>
      <c r="E184" s="14">
        <v>175</v>
      </c>
      <c r="F184" s="14">
        <v>621</v>
      </c>
      <c r="G184" s="14">
        <v>717</v>
      </c>
      <c r="H184" s="14">
        <v>867</v>
      </c>
      <c r="I184" s="14">
        <v>1019</v>
      </c>
      <c r="J184" s="14">
        <v>827</v>
      </c>
      <c r="K184" s="11">
        <f t="shared" si="9"/>
        <v>4226</v>
      </c>
      <c r="L184" s="11">
        <f t="shared" si="10"/>
        <v>2713</v>
      </c>
    </row>
    <row r="185" spans="2:12" x14ac:dyDescent="0.2">
      <c r="B185" s="16" t="str">
        <f t="shared" si="11"/>
        <v>2023</v>
      </c>
      <c r="C185" s="2">
        <v>751</v>
      </c>
      <c r="D185" s="17" t="s">
        <v>104</v>
      </c>
      <c r="E185" s="14">
        <v>904</v>
      </c>
      <c r="F185" s="14">
        <v>2108</v>
      </c>
      <c r="G185" s="14">
        <v>3240</v>
      </c>
      <c r="H185" s="14">
        <v>2974</v>
      </c>
      <c r="I185" s="14">
        <v>3576</v>
      </c>
      <c r="J185" s="14">
        <v>4072</v>
      </c>
      <c r="K185" s="11">
        <f t="shared" si="9"/>
        <v>16874</v>
      </c>
      <c r="L185" s="11">
        <f t="shared" si="10"/>
        <v>10622</v>
      </c>
    </row>
    <row r="186" spans="2:12" x14ac:dyDescent="0.2">
      <c r="B186" s="16" t="str">
        <f t="shared" si="11"/>
        <v>2023</v>
      </c>
      <c r="C186" s="2">
        <v>756</v>
      </c>
      <c r="D186" s="17" t="s">
        <v>89</v>
      </c>
      <c r="E186" s="14">
        <v>131</v>
      </c>
      <c r="F186" s="14">
        <v>304</v>
      </c>
      <c r="G186" s="14">
        <v>509</v>
      </c>
      <c r="H186" s="14">
        <v>596</v>
      </c>
      <c r="I186" s="14">
        <v>470</v>
      </c>
      <c r="J186" s="14">
        <v>749</v>
      </c>
      <c r="K186" s="11">
        <f t="shared" si="9"/>
        <v>2759</v>
      </c>
      <c r="L186" s="11">
        <f t="shared" si="10"/>
        <v>1815</v>
      </c>
    </row>
    <row r="187" spans="2:12" x14ac:dyDescent="0.2">
      <c r="B187" s="16" t="str">
        <f t="shared" si="11"/>
        <v>2023</v>
      </c>
      <c r="C187" s="2">
        <v>760</v>
      </c>
      <c r="D187" s="17" t="s">
        <v>44</v>
      </c>
      <c r="E187" s="14">
        <v>296</v>
      </c>
      <c r="F187" s="14">
        <v>405</v>
      </c>
      <c r="G187" s="14">
        <v>722</v>
      </c>
      <c r="H187" s="14">
        <v>981</v>
      </c>
      <c r="I187" s="14">
        <v>1384</v>
      </c>
      <c r="J187" s="14">
        <v>1106</v>
      </c>
      <c r="K187" s="11">
        <f t="shared" si="9"/>
        <v>4894</v>
      </c>
      <c r="L187" s="11">
        <f t="shared" si="10"/>
        <v>3471</v>
      </c>
    </row>
    <row r="188" spans="2:12" x14ac:dyDescent="0.2">
      <c r="B188" s="16" t="str">
        <f t="shared" si="11"/>
        <v>2023</v>
      </c>
      <c r="C188" s="2">
        <v>766</v>
      </c>
      <c r="D188" s="17" t="s">
        <v>65</v>
      </c>
      <c r="E188" s="14">
        <v>49</v>
      </c>
      <c r="F188" s="14">
        <v>166</v>
      </c>
      <c r="G188" s="14">
        <v>271</v>
      </c>
      <c r="H188" s="14">
        <v>281</v>
      </c>
      <c r="I188" s="14">
        <v>292</v>
      </c>
      <c r="J188" s="14">
        <v>410</v>
      </c>
      <c r="K188" s="11">
        <f t="shared" si="9"/>
        <v>1469</v>
      </c>
      <c r="L188" s="11">
        <f t="shared" si="10"/>
        <v>983</v>
      </c>
    </row>
    <row r="189" spans="2:12" x14ac:dyDescent="0.2">
      <c r="B189" s="16" t="str">
        <f t="shared" si="11"/>
        <v>2023</v>
      </c>
      <c r="C189" s="2">
        <v>773</v>
      </c>
      <c r="D189" s="17" t="s">
        <v>24</v>
      </c>
      <c r="E189" s="14">
        <v>30</v>
      </c>
      <c r="F189" s="14">
        <v>124</v>
      </c>
      <c r="G189" s="14">
        <v>216</v>
      </c>
      <c r="H189" s="14">
        <v>237</v>
      </c>
      <c r="I189" s="14">
        <v>232</v>
      </c>
      <c r="J189" s="14">
        <v>242</v>
      </c>
      <c r="K189" s="11">
        <f t="shared" si="9"/>
        <v>1081</v>
      </c>
      <c r="L189" s="11">
        <f t="shared" si="10"/>
        <v>711</v>
      </c>
    </row>
    <row r="190" spans="2:12" x14ac:dyDescent="0.2">
      <c r="B190" s="16" t="str">
        <f t="shared" si="11"/>
        <v>2023</v>
      </c>
      <c r="C190" s="2">
        <v>779</v>
      </c>
      <c r="D190" s="17" t="s">
        <v>60</v>
      </c>
      <c r="E190" s="14">
        <v>241</v>
      </c>
      <c r="F190" s="14">
        <v>361</v>
      </c>
      <c r="G190" s="14">
        <v>570</v>
      </c>
      <c r="H190" s="14">
        <v>735</v>
      </c>
      <c r="I190" s="14">
        <v>702</v>
      </c>
      <c r="J190" s="14">
        <v>796</v>
      </c>
      <c r="K190" s="11">
        <f t="shared" si="9"/>
        <v>3405</v>
      </c>
      <c r="L190" s="11">
        <f t="shared" si="10"/>
        <v>2233</v>
      </c>
    </row>
    <row r="191" spans="2:12" x14ac:dyDescent="0.2">
      <c r="B191" s="16" t="str">
        <f t="shared" si="11"/>
        <v>2023</v>
      </c>
      <c r="C191" s="2">
        <v>787</v>
      </c>
      <c r="D191" s="17" t="s">
        <v>78</v>
      </c>
      <c r="E191" s="14">
        <v>148</v>
      </c>
      <c r="F191" s="14">
        <v>309</v>
      </c>
      <c r="G191" s="14">
        <v>483</v>
      </c>
      <c r="H191" s="14">
        <v>501</v>
      </c>
      <c r="I191" s="14">
        <v>512</v>
      </c>
      <c r="J191" s="14">
        <v>578</v>
      </c>
      <c r="K191" s="11">
        <f t="shared" si="9"/>
        <v>2531</v>
      </c>
      <c r="L191" s="11">
        <f t="shared" si="10"/>
        <v>1591</v>
      </c>
    </row>
    <row r="192" spans="2:12" x14ac:dyDescent="0.2">
      <c r="B192" s="16" t="str">
        <f t="shared" si="11"/>
        <v>2023</v>
      </c>
      <c r="C192" s="2">
        <v>791</v>
      </c>
      <c r="D192" s="17" t="s">
        <v>94</v>
      </c>
      <c r="E192" s="14">
        <v>386</v>
      </c>
      <c r="F192" s="14">
        <v>596</v>
      </c>
      <c r="G192" s="14">
        <v>930</v>
      </c>
      <c r="H192" s="14">
        <v>1069</v>
      </c>
      <c r="I192" s="14">
        <v>1134</v>
      </c>
      <c r="J192" s="14">
        <v>1223</v>
      </c>
      <c r="K192" s="11">
        <f t="shared" si="9"/>
        <v>5338</v>
      </c>
      <c r="L192" s="11">
        <f t="shared" si="10"/>
        <v>3426</v>
      </c>
    </row>
    <row r="193" spans="1:12" x14ac:dyDescent="0.2">
      <c r="B193" s="16" t="str">
        <f t="shared" si="11"/>
        <v>2023</v>
      </c>
      <c r="C193" s="2">
        <v>810</v>
      </c>
      <c r="D193" s="17" t="s">
        <v>21</v>
      </c>
      <c r="E193" s="14">
        <v>145</v>
      </c>
      <c r="F193" s="14">
        <v>364</v>
      </c>
      <c r="G193" s="14">
        <v>487</v>
      </c>
      <c r="H193" s="14">
        <v>554</v>
      </c>
      <c r="I193" s="14">
        <v>581</v>
      </c>
      <c r="J193" s="14">
        <v>681</v>
      </c>
      <c r="K193" s="11">
        <f t="shared" si="9"/>
        <v>2812</v>
      </c>
      <c r="L193" s="11">
        <f t="shared" si="10"/>
        <v>1816</v>
      </c>
    </row>
    <row r="194" spans="1:12" x14ac:dyDescent="0.2">
      <c r="B194" s="16" t="str">
        <f t="shared" si="11"/>
        <v>2023</v>
      </c>
      <c r="C194" s="2">
        <v>813</v>
      </c>
      <c r="D194" s="17" t="s">
        <v>41</v>
      </c>
      <c r="E194" s="14">
        <v>368</v>
      </c>
      <c r="F194" s="14">
        <v>836</v>
      </c>
      <c r="G194" s="14">
        <v>1240</v>
      </c>
      <c r="H194" s="14">
        <v>1340</v>
      </c>
      <c r="I194" s="14">
        <v>1580</v>
      </c>
      <c r="J194" s="14">
        <v>1761</v>
      </c>
      <c r="K194" s="11">
        <f t="shared" si="9"/>
        <v>7125</v>
      </c>
      <c r="L194" s="11">
        <f t="shared" si="10"/>
        <v>4681</v>
      </c>
    </row>
    <row r="195" spans="1:12" x14ac:dyDescent="0.2">
      <c r="B195" s="16" t="str">
        <f t="shared" si="11"/>
        <v>2023</v>
      </c>
      <c r="C195" s="2">
        <v>820</v>
      </c>
      <c r="D195" s="17" t="s">
        <v>227</v>
      </c>
      <c r="E195" s="14">
        <v>95</v>
      </c>
      <c r="F195" s="14">
        <v>213</v>
      </c>
      <c r="G195" s="14">
        <v>284</v>
      </c>
      <c r="H195" s="14">
        <v>493</v>
      </c>
      <c r="I195" s="14">
        <v>473</v>
      </c>
      <c r="J195" s="14">
        <v>540</v>
      </c>
      <c r="K195" s="11">
        <f t="shared" si="9"/>
        <v>2098</v>
      </c>
      <c r="L195" s="11">
        <f t="shared" si="10"/>
        <v>1506</v>
      </c>
    </row>
    <row r="196" spans="1:12" x14ac:dyDescent="0.2">
      <c r="B196" s="16" t="str">
        <f t="shared" si="11"/>
        <v>2023</v>
      </c>
      <c r="C196" s="2">
        <v>825</v>
      </c>
      <c r="D196" s="17" t="s">
        <v>18</v>
      </c>
      <c r="E196" s="14">
        <v>3</v>
      </c>
      <c r="F196" s="14">
        <v>41</v>
      </c>
      <c r="G196" s="14">
        <v>42</v>
      </c>
      <c r="H196" s="14">
        <v>23</v>
      </c>
      <c r="I196" s="14">
        <v>38</v>
      </c>
      <c r="J196" s="14">
        <v>71</v>
      </c>
      <c r="K196" s="11">
        <f t="shared" si="9"/>
        <v>218</v>
      </c>
      <c r="L196" s="11">
        <f t="shared" si="10"/>
        <v>132</v>
      </c>
    </row>
    <row r="197" spans="1:12" x14ac:dyDescent="0.2">
      <c r="B197" s="16" t="str">
        <f t="shared" si="11"/>
        <v>2023</v>
      </c>
      <c r="C197" s="2">
        <v>840</v>
      </c>
      <c r="D197" s="17" t="s">
        <v>42</v>
      </c>
      <c r="E197" s="14">
        <v>36</v>
      </c>
      <c r="F197" s="14">
        <v>154</v>
      </c>
      <c r="G197" s="14">
        <v>412</v>
      </c>
      <c r="H197" s="14">
        <v>258</v>
      </c>
      <c r="I197" s="14">
        <v>339</v>
      </c>
      <c r="J197" s="14">
        <v>300</v>
      </c>
      <c r="K197" s="11">
        <f t="shared" si="9"/>
        <v>1499</v>
      </c>
      <c r="L197" s="11">
        <f t="shared" si="10"/>
        <v>897</v>
      </c>
    </row>
    <row r="198" spans="1:12" x14ac:dyDescent="0.2">
      <c r="B198" s="16" t="str">
        <f t="shared" si="11"/>
        <v>2023</v>
      </c>
      <c r="C198" s="2">
        <v>846</v>
      </c>
      <c r="D198" s="17" t="s">
        <v>20</v>
      </c>
      <c r="E198" s="14">
        <v>166</v>
      </c>
      <c r="F198" s="14">
        <v>296</v>
      </c>
      <c r="G198" s="14">
        <v>433</v>
      </c>
      <c r="H198" s="14">
        <v>410</v>
      </c>
      <c r="I198" s="14">
        <v>553</v>
      </c>
      <c r="J198" s="14">
        <v>526</v>
      </c>
      <c r="K198" s="11">
        <f t="shared" si="9"/>
        <v>2384</v>
      </c>
      <c r="L198" s="11">
        <f t="shared" si="10"/>
        <v>1489</v>
      </c>
    </row>
    <row r="199" spans="1:12" x14ac:dyDescent="0.2">
      <c r="B199" s="16" t="str">
        <f t="shared" si="11"/>
        <v>2023</v>
      </c>
      <c r="C199" s="2">
        <v>849</v>
      </c>
      <c r="D199" s="17" t="s">
        <v>93</v>
      </c>
      <c r="E199" s="14">
        <v>178</v>
      </c>
      <c r="F199" s="14">
        <v>335</v>
      </c>
      <c r="G199" s="14">
        <v>693</v>
      </c>
      <c r="H199" s="14">
        <v>764</v>
      </c>
      <c r="I199" s="14">
        <v>748</v>
      </c>
      <c r="J199" s="14">
        <v>616</v>
      </c>
      <c r="K199" s="11">
        <f t="shared" si="9"/>
        <v>3334</v>
      </c>
      <c r="L199" s="11">
        <f t="shared" si="10"/>
        <v>2128</v>
      </c>
    </row>
    <row r="200" spans="1:12" x14ac:dyDescent="0.2">
      <c r="B200" s="16" t="str">
        <f t="shared" si="11"/>
        <v>2023</v>
      </c>
      <c r="C200" s="2">
        <v>851</v>
      </c>
      <c r="D200" s="17" t="s">
        <v>102</v>
      </c>
      <c r="E200" s="14">
        <v>452</v>
      </c>
      <c r="F200" s="14">
        <v>1252</v>
      </c>
      <c r="G200" s="14">
        <v>1800</v>
      </c>
      <c r="H200" s="14">
        <v>1832</v>
      </c>
      <c r="I200" s="14">
        <v>1881</v>
      </c>
      <c r="J200" s="14">
        <v>1803</v>
      </c>
      <c r="K200" s="11">
        <f t="shared" si="9"/>
        <v>9020</v>
      </c>
      <c r="L200" s="11">
        <f t="shared" si="10"/>
        <v>5516</v>
      </c>
    </row>
    <row r="201" spans="1:12" x14ac:dyDescent="0.2">
      <c r="B201" s="16" t="str">
        <f t="shared" si="11"/>
        <v>2023</v>
      </c>
      <c r="C201" s="2">
        <v>860</v>
      </c>
      <c r="D201" s="17" t="s">
        <v>75</v>
      </c>
      <c r="E201" s="14">
        <v>450</v>
      </c>
      <c r="F201" s="14">
        <v>602</v>
      </c>
      <c r="G201" s="14">
        <v>759</v>
      </c>
      <c r="H201" s="14">
        <v>997</v>
      </c>
      <c r="I201" s="14">
        <v>1160</v>
      </c>
      <c r="J201" s="14">
        <v>1420</v>
      </c>
      <c r="K201" s="11">
        <f t="shared" si="9"/>
        <v>5388</v>
      </c>
      <c r="L201" s="11">
        <f t="shared" si="10"/>
        <v>3577</v>
      </c>
    </row>
    <row r="203" spans="1:12" x14ac:dyDescent="0.2">
      <c r="E203" s="13" t="s">
        <v>249</v>
      </c>
      <c r="F203" s="13" t="s">
        <v>250</v>
      </c>
      <c r="G203" s="13" t="s">
        <v>251</v>
      </c>
      <c r="H203" s="13" t="s">
        <v>231</v>
      </c>
      <c r="I203" s="13" t="s">
        <v>232</v>
      </c>
      <c r="J203" s="13" t="s">
        <v>233</v>
      </c>
      <c r="K203" s="13" t="s">
        <v>223</v>
      </c>
      <c r="L203" s="13" t="s">
        <v>224</v>
      </c>
    </row>
    <row r="204" spans="1:12" x14ac:dyDescent="0.2">
      <c r="A204" s="13" t="s">
        <v>252</v>
      </c>
      <c r="B204" s="13" t="s">
        <v>237</v>
      </c>
      <c r="C204" s="2">
        <v>101</v>
      </c>
      <c r="D204" s="17" t="s">
        <v>101</v>
      </c>
      <c r="E204" s="14">
        <v>1865</v>
      </c>
      <c r="F204" s="14">
        <v>4635</v>
      </c>
      <c r="G204" s="14">
        <v>5238</v>
      </c>
      <c r="H204" s="14">
        <v>4729</v>
      </c>
      <c r="I204" s="14">
        <v>4614</v>
      </c>
      <c r="J204" s="14">
        <v>4426</v>
      </c>
      <c r="K204" s="11">
        <f>SUM(E204:J204)</f>
        <v>25507</v>
      </c>
      <c r="L204" s="11">
        <f>SUM(H204:J204)</f>
        <v>13769</v>
      </c>
    </row>
    <row r="205" spans="1:12" x14ac:dyDescent="0.2">
      <c r="B205" s="16" t="str">
        <f>B204</f>
        <v>2021</v>
      </c>
      <c r="C205" s="2">
        <v>147</v>
      </c>
      <c r="D205" s="17" t="s">
        <v>39</v>
      </c>
      <c r="E205" s="14">
        <v>436</v>
      </c>
      <c r="F205" s="14">
        <v>966</v>
      </c>
      <c r="G205" s="14">
        <v>1558</v>
      </c>
      <c r="H205" s="14">
        <v>1304</v>
      </c>
      <c r="I205" s="14">
        <v>1977</v>
      </c>
      <c r="J205" s="14">
        <v>2053</v>
      </c>
      <c r="K205" s="11">
        <f t="shared" ref="K205:K268" si="12">SUM(E205:J205)</f>
        <v>8294</v>
      </c>
      <c r="L205" s="11">
        <f t="shared" ref="L205:L268" si="13">SUM(H205:J205)</f>
        <v>5334</v>
      </c>
    </row>
    <row r="206" spans="1:12" x14ac:dyDescent="0.2">
      <c r="B206" s="16" t="str">
        <f t="shared" ref="B206:B269" si="14">B205</f>
        <v>2021</v>
      </c>
      <c r="C206" s="2">
        <v>151</v>
      </c>
      <c r="D206" s="17" t="s">
        <v>13</v>
      </c>
      <c r="E206" s="14">
        <v>230</v>
      </c>
      <c r="F206" s="14">
        <v>479</v>
      </c>
      <c r="G206" s="14">
        <v>948</v>
      </c>
      <c r="H206" s="14">
        <v>1412</v>
      </c>
      <c r="I206" s="14">
        <v>1226</v>
      </c>
      <c r="J206" s="14">
        <v>1057</v>
      </c>
      <c r="K206" s="11">
        <f t="shared" si="12"/>
        <v>5352</v>
      </c>
      <c r="L206" s="11">
        <f t="shared" si="13"/>
        <v>3695</v>
      </c>
    </row>
    <row r="207" spans="1:12" x14ac:dyDescent="0.2">
      <c r="B207" s="16" t="str">
        <f t="shared" si="14"/>
        <v>2021</v>
      </c>
      <c r="C207" s="2">
        <v>153</v>
      </c>
      <c r="D207" s="17" t="s">
        <v>19</v>
      </c>
      <c r="E207" s="14">
        <v>85</v>
      </c>
      <c r="F207" s="14">
        <v>277</v>
      </c>
      <c r="G207" s="14">
        <v>441</v>
      </c>
      <c r="H207" s="14">
        <v>562</v>
      </c>
      <c r="I207" s="14">
        <v>698</v>
      </c>
      <c r="J207" s="14">
        <v>619</v>
      </c>
      <c r="K207" s="11">
        <f t="shared" si="12"/>
        <v>2682</v>
      </c>
      <c r="L207" s="11">
        <f t="shared" si="13"/>
        <v>1879</v>
      </c>
    </row>
    <row r="208" spans="1:12" x14ac:dyDescent="0.2">
      <c r="B208" s="16" t="str">
        <f t="shared" si="14"/>
        <v>2021</v>
      </c>
      <c r="C208" s="2">
        <v>155</v>
      </c>
      <c r="D208" s="17" t="s">
        <v>23</v>
      </c>
      <c r="E208" s="14">
        <v>15</v>
      </c>
      <c r="F208" s="14">
        <v>62</v>
      </c>
      <c r="G208" s="14">
        <v>332</v>
      </c>
      <c r="H208" s="14">
        <v>198</v>
      </c>
      <c r="I208" s="14">
        <v>196</v>
      </c>
      <c r="J208" s="14">
        <v>325</v>
      </c>
      <c r="K208" s="11">
        <f t="shared" si="12"/>
        <v>1128</v>
      </c>
      <c r="L208" s="11">
        <f t="shared" si="13"/>
        <v>719</v>
      </c>
    </row>
    <row r="209" spans="2:12" x14ac:dyDescent="0.2">
      <c r="B209" s="16" t="str">
        <f t="shared" si="14"/>
        <v>2021</v>
      </c>
      <c r="C209" s="2">
        <v>157</v>
      </c>
      <c r="D209" s="17" t="s">
        <v>49</v>
      </c>
      <c r="E209" s="14">
        <v>212</v>
      </c>
      <c r="F209" s="14">
        <v>511</v>
      </c>
      <c r="G209" s="14">
        <v>794</v>
      </c>
      <c r="H209" s="14">
        <v>1380</v>
      </c>
      <c r="I209" s="14">
        <v>962</v>
      </c>
      <c r="J209" s="14">
        <v>1373</v>
      </c>
      <c r="K209" s="11">
        <f t="shared" si="12"/>
        <v>5232</v>
      </c>
      <c r="L209" s="11">
        <f t="shared" si="13"/>
        <v>3715</v>
      </c>
    </row>
    <row r="210" spans="2:12" x14ac:dyDescent="0.2">
      <c r="B210" s="16" t="str">
        <f t="shared" si="14"/>
        <v>2021</v>
      </c>
      <c r="C210" s="2">
        <v>159</v>
      </c>
      <c r="D210" s="17" t="s">
        <v>51</v>
      </c>
      <c r="E210" s="14">
        <v>230</v>
      </c>
      <c r="F210" s="14">
        <v>608</v>
      </c>
      <c r="G210" s="14">
        <v>922</v>
      </c>
      <c r="H210" s="14">
        <v>983</v>
      </c>
      <c r="I210" s="14">
        <v>1027</v>
      </c>
      <c r="J210" s="14">
        <v>1730</v>
      </c>
      <c r="K210" s="11">
        <f t="shared" si="12"/>
        <v>5500</v>
      </c>
      <c r="L210" s="11">
        <f t="shared" si="13"/>
        <v>3740</v>
      </c>
    </row>
    <row r="211" spans="2:12" x14ac:dyDescent="0.2">
      <c r="B211" s="16" t="str">
        <f t="shared" si="14"/>
        <v>2021</v>
      </c>
      <c r="C211" s="2">
        <v>161</v>
      </c>
      <c r="D211" s="17" t="s">
        <v>53</v>
      </c>
      <c r="E211" s="14">
        <v>54</v>
      </c>
      <c r="F211" s="14">
        <v>205</v>
      </c>
      <c r="G211" s="14">
        <v>439</v>
      </c>
      <c r="H211" s="14">
        <v>194</v>
      </c>
      <c r="I211" s="14">
        <v>374</v>
      </c>
      <c r="J211" s="14">
        <v>307</v>
      </c>
      <c r="K211" s="11">
        <f t="shared" si="12"/>
        <v>1573</v>
      </c>
      <c r="L211" s="11">
        <f t="shared" si="13"/>
        <v>875</v>
      </c>
    </row>
    <row r="212" spans="2:12" x14ac:dyDescent="0.2">
      <c r="B212" s="16" t="str">
        <f t="shared" si="14"/>
        <v>2021</v>
      </c>
      <c r="C212" s="2">
        <v>163</v>
      </c>
      <c r="D212" s="17" t="s">
        <v>69</v>
      </c>
      <c r="E212" s="14">
        <v>82</v>
      </c>
      <c r="F212" s="14">
        <v>279</v>
      </c>
      <c r="G212" s="14">
        <v>356</v>
      </c>
      <c r="H212" s="14">
        <v>333</v>
      </c>
      <c r="I212" s="14">
        <v>634</v>
      </c>
      <c r="J212" s="14">
        <v>621</v>
      </c>
      <c r="K212" s="11">
        <f t="shared" si="12"/>
        <v>2305</v>
      </c>
      <c r="L212" s="11">
        <f t="shared" si="13"/>
        <v>1588</v>
      </c>
    </row>
    <row r="213" spans="2:12" x14ac:dyDescent="0.2">
      <c r="B213" s="16" t="str">
        <f t="shared" si="14"/>
        <v>2021</v>
      </c>
      <c r="C213" s="2">
        <v>165</v>
      </c>
      <c r="D213" s="17" t="s">
        <v>7</v>
      </c>
      <c r="E213" s="14">
        <v>230</v>
      </c>
      <c r="F213" s="14">
        <v>516</v>
      </c>
      <c r="G213" s="14">
        <v>734</v>
      </c>
      <c r="H213" s="14">
        <v>757</v>
      </c>
      <c r="I213" s="14">
        <v>637</v>
      </c>
      <c r="J213" s="14">
        <v>553</v>
      </c>
      <c r="K213" s="11">
        <f t="shared" si="12"/>
        <v>3427</v>
      </c>
      <c r="L213" s="11">
        <f t="shared" si="13"/>
        <v>1947</v>
      </c>
    </row>
    <row r="214" spans="2:12" x14ac:dyDescent="0.2">
      <c r="B214" s="16" t="str">
        <f t="shared" si="14"/>
        <v>2021</v>
      </c>
      <c r="C214" s="2">
        <v>167</v>
      </c>
      <c r="D214" s="17" t="s">
        <v>83</v>
      </c>
      <c r="E214" s="14">
        <v>348</v>
      </c>
      <c r="F214" s="14">
        <v>657</v>
      </c>
      <c r="G214" s="14">
        <v>715</v>
      </c>
      <c r="H214" s="14">
        <v>896</v>
      </c>
      <c r="I214" s="14">
        <v>1207</v>
      </c>
      <c r="J214" s="14">
        <v>1204</v>
      </c>
      <c r="K214" s="11">
        <f t="shared" si="12"/>
        <v>5027</v>
      </c>
      <c r="L214" s="11">
        <f t="shared" si="13"/>
        <v>3307</v>
      </c>
    </row>
    <row r="215" spans="2:12" x14ac:dyDescent="0.2">
      <c r="B215" s="16" t="str">
        <f t="shared" si="14"/>
        <v>2021</v>
      </c>
      <c r="C215" s="2">
        <v>169</v>
      </c>
      <c r="D215" s="17" t="s">
        <v>85</v>
      </c>
      <c r="E215" s="14">
        <v>264</v>
      </c>
      <c r="F215" s="14">
        <v>487</v>
      </c>
      <c r="G215" s="14">
        <v>889</v>
      </c>
      <c r="H215" s="14">
        <v>881</v>
      </c>
      <c r="I215" s="14">
        <v>800</v>
      </c>
      <c r="J215" s="14">
        <v>788</v>
      </c>
      <c r="K215" s="11">
        <f t="shared" si="12"/>
        <v>4109</v>
      </c>
      <c r="L215" s="11">
        <f t="shared" si="13"/>
        <v>2469</v>
      </c>
    </row>
    <row r="216" spans="2:12" x14ac:dyDescent="0.2">
      <c r="B216" s="16" t="str">
        <f t="shared" si="14"/>
        <v>2021</v>
      </c>
      <c r="C216" s="2">
        <v>173</v>
      </c>
      <c r="D216" s="17" t="s">
        <v>16</v>
      </c>
      <c r="E216" s="14">
        <v>222</v>
      </c>
      <c r="F216" s="14">
        <v>334</v>
      </c>
      <c r="G216" s="14">
        <v>613</v>
      </c>
      <c r="H216" s="14">
        <v>619</v>
      </c>
      <c r="I216" s="14">
        <v>833</v>
      </c>
      <c r="J216" s="14">
        <v>1384</v>
      </c>
      <c r="K216" s="11">
        <f t="shared" si="12"/>
        <v>4005</v>
      </c>
      <c r="L216" s="11">
        <f t="shared" si="13"/>
        <v>2836</v>
      </c>
    </row>
    <row r="217" spans="2:12" x14ac:dyDescent="0.2">
      <c r="B217" s="16" t="str">
        <f t="shared" si="14"/>
        <v>2021</v>
      </c>
      <c r="C217" s="2">
        <v>175</v>
      </c>
      <c r="D217" s="17" t="s">
        <v>52</v>
      </c>
      <c r="E217" s="14">
        <v>231</v>
      </c>
      <c r="F217" s="14">
        <v>579</v>
      </c>
      <c r="G217" s="14">
        <v>729</v>
      </c>
      <c r="H217" s="14">
        <v>765</v>
      </c>
      <c r="I217" s="14">
        <v>772</v>
      </c>
      <c r="J217" s="14">
        <v>1213</v>
      </c>
      <c r="K217" s="11">
        <f t="shared" si="12"/>
        <v>4289</v>
      </c>
      <c r="L217" s="11">
        <f t="shared" si="13"/>
        <v>2750</v>
      </c>
    </row>
    <row r="218" spans="2:12" x14ac:dyDescent="0.2">
      <c r="B218" s="16" t="str">
        <f t="shared" si="14"/>
        <v>2021</v>
      </c>
      <c r="C218" s="2">
        <v>183</v>
      </c>
      <c r="D218" s="17" t="s">
        <v>91</v>
      </c>
      <c r="E218" s="14">
        <v>246</v>
      </c>
      <c r="F218" s="14">
        <v>314</v>
      </c>
      <c r="G218" s="14">
        <v>461</v>
      </c>
      <c r="H218" s="14">
        <v>364</v>
      </c>
      <c r="I218" s="14">
        <v>173</v>
      </c>
      <c r="J218" s="14">
        <v>170</v>
      </c>
      <c r="K218" s="11">
        <f t="shared" si="12"/>
        <v>1728</v>
      </c>
      <c r="L218" s="11">
        <f t="shared" si="13"/>
        <v>707</v>
      </c>
    </row>
    <row r="219" spans="2:12" x14ac:dyDescent="0.2">
      <c r="B219" s="16" t="str">
        <f t="shared" si="14"/>
        <v>2021</v>
      </c>
      <c r="C219" s="2">
        <v>185</v>
      </c>
      <c r="D219" s="17" t="s">
        <v>82</v>
      </c>
      <c r="E219" s="14">
        <v>100</v>
      </c>
      <c r="F219" s="14">
        <v>285</v>
      </c>
      <c r="G219" s="14">
        <v>578</v>
      </c>
      <c r="H219" s="14">
        <v>404</v>
      </c>
      <c r="I219" s="14">
        <v>559</v>
      </c>
      <c r="J219" s="14">
        <v>642</v>
      </c>
      <c r="K219" s="11">
        <f t="shared" si="12"/>
        <v>2568</v>
      </c>
      <c r="L219" s="11">
        <f t="shared" si="13"/>
        <v>1605</v>
      </c>
    </row>
    <row r="220" spans="2:12" x14ac:dyDescent="0.2">
      <c r="B220" s="16" t="str">
        <f t="shared" si="14"/>
        <v>2021</v>
      </c>
      <c r="C220" s="2">
        <v>187</v>
      </c>
      <c r="D220" s="17" t="s">
        <v>84</v>
      </c>
      <c r="E220" s="14">
        <v>73</v>
      </c>
      <c r="F220" s="14">
        <v>125</v>
      </c>
      <c r="G220" s="14">
        <v>259</v>
      </c>
      <c r="H220" s="14">
        <v>271</v>
      </c>
      <c r="I220" s="14">
        <v>319</v>
      </c>
      <c r="J220" s="14">
        <v>237</v>
      </c>
      <c r="K220" s="11">
        <f t="shared" si="12"/>
        <v>1284</v>
      </c>
      <c r="L220" s="11">
        <f t="shared" si="13"/>
        <v>827</v>
      </c>
    </row>
    <row r="221" spans="2:12" x14ac:dyDescent="0.2">
      <c r="B221" s="16" t="str">
        <f t="shared" si="14"/>
        <v>2021</v>
      </c>
      <c r="C221" s="2">
        <v>190</v>
      </c>
      <c r="D221" s="17" t="s">
        <v>45</v>
      </c>
      <c r="E221" s="14">
        <v>143</v>
      </c>
      <c r="F221" s="14">
        <v>365</v>
      </c>
      <c r="G221" s="14">
        <v>559</v>
      </c>
      <c r="H221" s="14">
        <v>668</v>
      </c>
      <c r="I221" s="14">
        <v>660</v>
      </c>
      <c r="J221" s="14">
        <v>773</v>
      </c>
      <c r="K221" s="11">
        <f t="shared" si="12"/>
        <v>3168</v>
      </c>
      <c r="L221" s="11">
        <f t="shared" si="13"/>
        <v>2101</v>
      </c>
    </row>
    <row r="222" spans="2:12" x14ac:dyDescent="0.2">
      <c r="B222" s="16" t="str">
        <f t="shared" si="14"/>
        <v>2021</v>
      </c>
      <c r="C222" s="2">
        <v>201</v>
      </c>
      <c r="D222" s="17" t="s">
        <v>9</v>
      </c>
      <c r="E222" s="14">
        <v>46</v>
      </c>
      <c r="F222" s="14">
        <v>184</v>
      </c>
      <c r="G222" s="14">
        <v>353</v>
      </c>
      <c r="H222" s="14">
        <v>462</v>
      </c>
      <c r="I222" s="14">
        <v>315</v>
      </c>
      <c r="J222" s="14">
        <v>342</v>
      </c>
      <c r="K222" s="11">
        <f t="shared" si="12"/>
        <v>1702</v>
      </c>
      <c r="L222" s="11">
        <f t="shared" si="13"/>
        <v>1119</v>
      </c>
    </row>
    <row r="223" spans="2:12" x14ac:dyDescent="0.2">
      <c r="B223" s="16" t="str">
        <f t="shared" si="14"/>
        <v>2021</v>
      </c>
      <c r="C223" s="2">
        <v>210</v>
      </c>
      <c r="D223" s="17" t="s">
        <v>35</v>
      </c>
      <c r="E223" s="14">
        <v>105</v>
      </c>
      <c r="F223" s="14">
        <v>304</v>
      </c>
      <c r="G223" s="14">
        <v>498</v>
      </c>
      <c r="H223" s="14">
        <v>605</v>
      </c>
      <c r="I223" s="14">
        <v>569</v>
      </c>
      <c r="J223" s="14">
        <v>591</v>
      </c>
      <c r="K223" s="11">
        <f t="shared" si="12"/>
        <v>2672</v>
      </c>
      <c r="L223" s="11">
        <f t="shared" si="13"/>
        <v>1765</v>
      </c>
    </row>
    <row r="224" spans="2:12" x14ac:dyDescent="0.2">
      <c r="B224" s="16" t="str">
        <f t="shared" si="14"/>
        <v>2021</v>
      </c>
      <c r="C224" s="2">
        <v>217</v>
      </c>
      <c r="D224" s="17" t="s">
        <v>67</v>
      </c>
      <c r="E224" s="14">
        <v>178</v>
      </c>
      <c r="F224" s="14">
        <v>654</v>
      </c>
      <c r="G224" s="14">
        <v>1024</v>
      </c>
      <c r="H224" s="14">
        <v>1285</v>
      </c>
      <c r="I224" s="14">
        <v>1412</v>
      </c>
      <c r="J224" s="14">
        <v>1240</v>
      </c>
      <c r="K224" s="11">
        <f t="shared" si="12"/>
        <v>5793</v>
      </c>
      <c r="L224" s="11">
        <f t="shared" si="13"/>
        <v>3937</v>
      </c>
    </row>
    <row r="225" spans="2:12" x14ac:dyDescent="0.2">
      <c r="B225" s="16" t="str">
        <f t="shared" si="14"/>
        <v>2021</v>
      </c>
      <c r="C225" s="2">
        <v>219</v>
      </c>
      <c r="D225" s="17" t="s">
        <v>73</v>
      </c>
      <c r="E225" s="14">
        <v>165</v>
      </c>
      <c r="F225" s="14">
        <v>339</v>
      </c>
      <c r="G225" s="14">
        <v>523</v>
      </c>
      <c r="H225" s="14">
        <v>476</v>
      </c>
      <c r="I225" s="14">
        <v>566</v>
      </c>
      <c r="J225" s="14">
        <v>509</v>
      </c>
      <c r="K225" s="11">
        <f t="shared" si="12"/>
        <v>2578</v>
      </c>
      <c r="L225" s="11">
        <f t="shared" si="13"/>
        <v>1551</v>
      </c>
    </row>
    <row r="226" spans="2:12" x14ac:dyDescent="0.2">
      <c r="B226" s="16" t="str">
        <f t="shared" si="14"/>
        <v>2021</v>
      </c>
      <c r="C226" s="2">
        <v>223</v>
      </c>
      <c r="D226" s="17" t="s">
        <v>87</v>
      </c>
      <c r="E226" s="14">
        <v>84</v>
      </c>
      <c r="F226" s="14">
        <v>244</v>
      </c>
      <c r="G226" s="14">
        <v>450</v>
      </c>
      <c r="H226" s="14">
        <v>470</v>
      </c>
      <c r="I226" s="14">
        <v>727</v>
      </c>
      <c r="J226" s="14">
        <v>815</v>
      </c>
      <c r="K226" s="11">
        <f t="shared" si="12"/>
        <v>2790</v>
      </c>
      <c r="L226" s="11">
        <f t="shared" si="13"/>
        <v>2012</v>
      </c>
    </row>
    <row r="227" spans="2:12" x14ac:dyDescent="0.2">
      <c r="B227" s="16" t="str">
        <f t="shared" si="14"/>
        <v>2021</v>
      </c>
      <c r="C227" s="2">
        <v>230</v>
      </c>
      <c r="D227" s="17" t="s">
        <v>50</v>
      </c>
      <c r="E227" s="14">
        <v>70</v>
      </c>
      <c r="F227" s="14">
        <v>355</v>
      </c>
      <c r="G227" s="14">
        <v>878</v>
      </c>
      <c r="H227" s="14">
        <v>891</v>
      </c>
      <c r="I227" s="14">
        <v>1175</v>
      </c>
      <c r="J227" s="14">
        <v>1899</v>
      </c>
      <c r="K227" s="11">
        <f t="shared" si="12"/>
        <v>5268</v>
      </c>
      <c r="L227" s="11">
        <f t="shared" si="13"/>
        <v>3965</v>
      </c>
    </row>
    <row r="228" spans="2:12" x14ac:dyDescent="0.2">
      <c r="B228" s="16" t="str">
        <f t="shared" si="14"/>
        <v>2021</v>
      </c>
      <c r="C228" s="2">
        <v>240</v>
      </c>
      <c r="D228" s="17" t="s">
        <v>25</v>
      </c>
      <c r="E228" s="14">
        <v>68</v>
      </c>
      <c r="F228" s="14">
        <v>312</v>
      </c>
      <c r="G228" s="14">
        <v>677</v>
      </c>
      <c r="H228" s="14">
        <v>662</v>
      </c>
      <c r="I228" s="14">
        <v>314</v>
      </c>
      <c r="J228" s="14">
        <v>283</v>
      </c>
      <c r="K228" s="11">
        <f t="shared" si="12"/>
        <v>2316</v>
      </c>
      <c r="L228" s="11">
        <f t="shared" si="13"/>
        <v>1259</v>
      </c>
    </row>
    <row r="229" spans="2:12" x14ac:dyDescent="0.2">
      <c r="B229" s="16" t="str">
        <f t="shared" si="14"/>
        <v>2021</v>
      </c>
      <c r="C229" s="2">
        <v>250</v>
      </c>
      <c r="D229" s="17" t="s">
        <v>43</v>
      </c>
      <c r="E229" s="14">
        <v>180</v>
      </c>
      <c r="F229" s="14">
        <v>367</v>
      </c>
      <c r="G229" s="14">
        <v>659</v>
      </c>
      <c r="H229" s="14">
        <v>797</v>
      </c>
      <c r="I229" s="14">
        <v>767</v>
      </c>
      <c r="J229" s="14">
        <v>588</v>
      </c>
      <c r="K229" s="11">
        <f t="shared" si="12"/>
        <v>3358</v>
      </c>
      <c r="L229" s="11">
        <f t="shared" si="13"/>
        <v>2152</v>
      </c>
    </row>
    <row r="230" spans="2:12" x14ac:dyDescent="0.2">
      <c r="B230" s="16" t="str">
        <f t="shared" si="14"/>
        <v>2021</v>
      </c>
      <c r="C230" s="2">
        <v>253</v>
      </c>
      <c r="D230" s="17" t="s">
        <v>55</v>
      </c>
      <c r="E230" s="14">
        <v>152</v>
      </c>
      <c r="F230" s="14">
        <v>452</v>
      </c>
      <c r="G230" s="14">
        <v>991</v>
      </c>
      <c r="H230" s="14">
        <v>846</v>
      </c>
      <c r="I230" s="14">
        <v>752</v>
      </c>
      <c r="J230" s="14">
        <v>532</v>
      </c>
      <c r="K230" s="11">
        <f t="shared" si="12"/>
        <v>3725</v>
      </c>
      <c r="L230" s="11">
        <f t="shared" si="13"/>
        <v>2130</v>
      </c>
    </row>
    <row r="231" spans="2:12" x14ac:dyDescent="0.2">
      <c r="B231" s="16" t="str">
        <f t="shared" si="14"/>
        <v>2021</v>
      </c>
      <c r="C231" s="2">
        <v>259</v>
      </c>
      <c r="D231" s="17" t="s">
        <v>103</v>
      </c>
      <c r="E231" s="14">
        <v>240</v>
      </c>
      <c r="F231" s="14">
        <v>431</v>
      </c>
      <c r="G231" s="14">
        <v>820</v>
      </c>
      <c r="H231" s="14">
        <v>1149</v>
      </c>
      <c r="I231" s="14">
        <v>974</v>
      </c>
      <c r="J231" s="14">
        <v>1034</v>
      </c>
      <c r="K231" s="11">
        <f t="shared" si="12"/>
        <v>4648</v>
      </c>
      <c r="L231" s="11">
        <f t="shared" si="13"/>
        <v>3157</v>
      </c>
    </row>
    <row r="232" spans="2:12" x14ac:dyDescent="0.2">
      <c r="B232" s="16" t="str">
        <f t="shared" si="14"/>
        <v>2021</v>
      </c>
      <c r="C232" s="2">
        <v>260</v>
      </c>
      <c r="D232" s="17" t="s">
        <v>63</v>
      </c>
      <c r="E232" s="14">
        <v>84</v>
      </c>
      <c r="F232" s="14">
        <v>349</v>
      </c>
      <c r="G232" s="14">
        <v>691</v>
      </c>
      <c r="H232" s="14">
        <v>617</v>
      </c>
      <c r="I232" s="14">
        <v>544</v>
      </c>
      <c r="J232" s="14">
        <v>487</v>
      </c>
      <c r="K232" s="11">
        <f t="shared" si="12"/>
        <v>2772</v>
      </c>
      <c r="L232" s="11">
        <f t="shared" si="13"/>
        <v>1648</v>
      </c>
    </row>
    <row r="233" spans="2:12" x14ac:dyDescent="0.2">
      <c r="B233" s="16" t="str">
        <f t="shared" si="14"/>
        <v>2021</v>
      </c>
      <c r="C233" s="2">
        <v>265</v>
      </c>
      <c r="D233" s="17" t="s">
        <v>48</v>
      </c>
      <c r="E233" s="14">
        <v>226</v>
      </c>
      <c r="F233" s="14">
        <v>752</v>
      </c>
      <c r="G233" s="14">
        <v>922</v>
      </c>
      <c r="H233" s="14">
        <v>1120</v>
      </c>
      <c r="I233" s="14">
        <v>1411</v>
      </c>
      <c r="J233" s="14">
        <v>1391</v>
      </c>
      <c r="K233" s="11">
        <f t="shared" si="12"/>
        <v>5822</v>
      </c>
      <c r="L233" s="11">
        <f t="shared" si="13"/>
        <v>3922</v>
      </c>
    </row>
    <row r="234" spans="2:12" x14ac:dyDescent="0.2">
      <c r="B234" s="16" t="str">
        <f t="shared" si="14"/>
        <v>2021</v>
      </c>
      <c r="C234" s="2">
        <v>269</v>
      </c>
      <c r="D234" s="17" t="s">
        <v>64</v>
      </c>
      <c r="E234" s="14">
        <v>159</v>
      </c>
      <c r="F234" s="14">
        <v>153</v>
      </c>
      <c r="G234" s="14">
        <v>183</v>
      </c>
      <c r="H234" s="14">
        <v>283</v>
      </c>
      <c r="I234" s="14">
        <v>179</v>
      </c>
      <c r="J234" s="14">
        <v>225</v>
      </c>
      <c r="K234" s="11">
        <f t="shared" si="12"/>
        <v>1182</v>
      </c>
      <c r="L234" s="11">
        <f t="shared" si="13"/>
        <v>687</v>
      </c>
    </row>
    <row r="235" spans="2:12" x14ac:dyDescent="0.2">
      <c r="B235" s="16" t="str">
        <f t="shared" si="14"/>
        <v>2021</v>
      </c>
      <c r="C235" s="2">
        <v>270</v>
      </c>
      <c r="D235" s="17" t="s">
        <v>57</v>
      </c>
      <c r="E235" s="15" t="s">
        <v>128</v>
      </c>
      <c r="F235" s="15" t="s">
        <v>128</v>
      </c>
      <c r="G235" s="15" t="s">
        <v>128</v>
      </c>
      <c r="H235" s="15" t="s">
        <v>128</v>
      </c>
      <c r="I235" s="15" t="s">
        <v>128</v>
      </c>
      <c r="J235" s="15" t="s">
        <v>128</v>
      </c>
      <c r="K235" s="11" t="s">
        <v>128</v>
      </c>
      <c r="L235" s="11" t="s">
        <v>128</v>
      </c>
    </row>
    <row r="236" spans="2:12" x14ac:dyDescent="0.2">
      <c r="B236" s="16" t="str">
        <f t="shared" si="14"/>
        <v>2021</v>
      </c>
      <c r="C236" s="2">
        <v>306</v>
      </c>
      <c r="D236" s="17" t="s">
        <v>38</v>
      </c>
      <c r="E236" s="14">
        <v>153</v>
      </c>
      <c r="F236" s="14">
        <v>276</v>
      </c>
      <c r="G236" s="14">
        <v>540</v>
      </c>
      <c r="H236" s="14">
        <v>547</v>
      </c>
      <c r="I236" s="14">
        <v>520</v>
      </c>
      <c r="J236" s="14">
        <v>497</v>
      </c>
      <c r="K236" s="11">
        <f t="shared" si="12"/>
        <v>2533</v>
      </c>
      <c r="L236" s="11">
        <f t="shared" si="13"/>
        <v>1564</v>
      </c>
    </row>
    <row r="237" spans="2:12" x14ac:dyDescent="0.2">
      <c r="B237" s="16" t="str">
        <f t="shared" si="14"/>
        <v>2021</v>
      </c>
      <c r="C237" s="2">
        <v>316</v>
      </c>
      <c r="D237" s="17" t="s">
        <v>77</v>
      </c>
      <c r="E237" s="14">
        <v>230</v>
      </c>
      <c r="F237" s="14">
        <v>894</v>
      </c>
      <c r="G237" s="14">
        <v>1229</v>
      </c>
      <c r="H237" s="14">
        <v>1380</v>
      </c>
      <c r="I237" s="14">
        <v>1336</v>
      </c>
      <c r="J237" s="14">
        <v>2052</v>
      </c>
      <c r="K237" s="11">
        <f t="shared" si="12"/>
        <v>7121</v>
      </c>
      <c r="L237" s="11">
        <f t="shared" si="13"/>
        <v>4768</v>
      </c>
    </row>
    <row r="238" spans="2:12" x14ac:dyDescent="0.2">
      <c r="B238" s="16" t="str">
        <f t="shared" si="14"/>
        <v>2021</v>
      </c>
      <c r="C238" s="2">
        <v>320</v>
      </c>
      <c r="D238" s="17" t="s">
        <v>33</v>
      </c>
      <c r="E238" s="14">
        <v>84</v>
      </c>
      <c r="F238" s="14">
        <v>263</v>
      </c>
      <c r="G238" s="14">
        <v>542</v>
      </c>
      <c r="H238" s="14">
        <v>608</v>
      </c>
      <c r="I238" s="14">
        <v>643</v>
      </c>
      <c r="J238" s="14">
        <v>610</v>
      </c>
      <c r="K238" s="11">
        <f t="shared" si="12"/>
        <v>2750</v>
      </c>
      <c r="L238" s="11">
        <f t="shared" si="13"/>
        <v>1861</v>
      </c>
    </row>
    <row r="239" spans="2:12" x14ac:dyDescent="0.2">
      <c r="B239" s="16" t="str">
        <f t="shared" si="14"/>
        <v>2021</v>
      </c>
      <c r="C239" s="2">
        <v>326</v>
      </c>
      <c r="D239" s="17" t="s">
        <v>95</v>
      </c>
      <c r="E239" s="14">
        <v>220</v>
      </c>
      <c r="F239" s="14">
        <v>523</v>
      </c>
      <c r="G239" s="14">
        <v>831</v>
      </c>
      <c r="H239" s="14">
        <v>695</v>
      </c>
      <c r="I239" s="14">
        <v>1141</v>
      </c>
      <c r="J239" s="14">
        <v>829</v>
      </c>
      <c r="K239" s="11">
        <f t="shared" si="12"/>
        <v>4239</v>
      </c>
      <c r="L239" s="11">
        <f t="shared" si="13"/>
        <v>2665</v>
      </c>
    </row>
    <row r="240" spans="2:12" x14ac:dyDescent="0.2">
      <c r="B240" s="16" t="str">
        <f t="shared" si="14"/>
        <v>2021</v>
      </c>
      <c r="C240" s="2">
        <v>329</v>
      </c>
      <c r="D240" s="17" t="s">
        <v>46</v>
      </c>
      <c r="E240" s="14">
        <v>83</v>
      </c>
      <c r="F240" s="14">
        <v>252</v>
      </c>
      <c r="G240" s="14">
        <v>330</v>
      </c>
      <c r="H240" s="14">
        <v>416</v>
      </c>
      <c r="I240" s="14">
        <v>440</v>
      </c>
      <c r="J240" s="14">
        <v>442</v>
      </c>
      <c r="K240" s="11">
        <f t="shared" si="12"/>
        <v>1963</v>
      </c>
      <c r="L240" s="11">
        <f t="shared" si="13"/>
        <v>1298</v>
      </c>
    </row>
    <row r="241" spans="2:12" x14ac:dyDescent="0.2">
      <c r="B241" s="16" t="str">
        <f t="shared" si="14"/>
        <v>2021</v>
      </c>
      <c r="C241" s="2">
        <v>330</v>
      </c>
      <c r="D241" s="17" t="s">
        <v>62</v>
      </c>
      <c r="E241" s="14">
        <v>392</v>
      </c>
      <c r="F241" s="14">
        <v>1192</v>
      </c>
      <c r="G241" s="14">
        <v>1967</v>
      </c>
      <c r="H241" s="14">
        <v>1766</v>
      </c>
      <c r="I241" s="14">
        <v>1775</v>
      </c>
      <c r="J241" s="14">
        <v>2213</v>
      </c>
      <c r="K241" s="11">
        <f t="shared" si="12"/>
        <v>9305</v>
      </c>
      <c r="L241" s="11">
        <f t="shared" si="13"/>
        <v>5754</v>
      </c>
    </row>
    <row r="242" spans="2:12" x14ac:dyDescent="0.2">
      <c r="B242" s="16" t="str">
        <f t="shared" si="14"/>
        <v>2021</v>
      </c>
      <c r="C242" s="2">
        <v>336</v>
      </c>
      <c r="D242" s="17" t="s">
        <v>68</v>
      </c>
      <c r="E242" s="14">
        <v>133</v>
      </c>
      <c r="F242" s="14">
        <v>315</v>
      </c>
      <c r="G242" s="14">
        <v>305</v>
      </c>
      <c r="H242" s="14">
        <v>486</v>
      </c>
      <c r="I242" s="14">
        <v>573</v>
      </c>
      <c r="J242" s="14">
        <v>545</v>
      </c>
      <c r="K242" s="11">
        <f t="shared" si="12"/>
        <v>2357</v>
      </c>
      <c r="L242" s="11">
        <f t="shared" si="13"/>
        <v>1604</v>
      </c>
    </row>
    <row r="243" spans="2:12" x14ac:dyDescent="0.2">
      <c r="B243" s="16" t="str">
        <f t="shared" si="14"/>
        <v>2021</v>
      </c>
      <c r="C243" s="2">
        <v>340</v>
      </c>
      <c r="D243" s="17" t="s">
        <v>66</v>
      </c>
      <c r="E243" s="14">
        <v>75</v>
      </c>
      <c r="F243" s="14">
        <v>223</v>
      </c>
      <c r="G243" s="14">
        <v>505</v>
      </c>
      <c r="H243" s="14">
        <v>550</v>
      </c>
      <c r="I243" s="14">
        <v>514</v>
      </c>
      <c r="J243" s="14">
        <v>686</v>
      </c>
      <c r="K243" s="11">
        <f t="shared" si="12"/>
        <v>2553</v>
      </c>
      <c r="L243" s="11">
        <f t="shared" si="13"/>
        <v>1750</v>
      </c>
    </row>
    <row r="244" spans="2:12" x14ac:dyDescent="0.2">
      <c r="B244" s="16" t="str">
        <f t="shared" si="14"/>
        <v>2021</v>
      </c>
      <c r="C244" s="2">
        <v>350</v>
      </c>
      <c r="D244" s="17" t="s">
        <v>10</v>
      </c>
      <c r="E244" s="14">
        <v>98</v>
      </c>
      <c r="F244" s="14">
        <v>346</v>
      </c>
      <c r="G244" s="14">
        <v>327</v>
      </c>
      <c r="H244" s="14">
        <v>436</v>
      </c>
      <c r="I244" s="14">
        <v>512</v>
      </c>
      <c r="J244" s="14">
        <v>399</v>
      </c>
      <c r="K244" s="11">
        <f t="shared" si="12"/>
        <v>2118</v>
      </c>
      <c r="L244" s="11">
        <f t="shared" si="13"/>
        <v>1347</v>
      </c>
    </row>
    <row r="245" spans="2:12" x14ac:dyDescent="0.2">
      <c r="B245" s="16" t="str">
        <f t="shared" si="14"/>
        <v>2021</v>
      </c>
      <c r="C245" s="2">
        <v>360</v>
      </c>
      <c r="D245" s="17" t="s">
        <v>14</v>
      </c>
      <c r="E245" s="14">
        <v>176</v>
      </c>
      <c r="F245" s="14">
        <v>383</v>
      </c>
      <c r="G245" s="14">
        <v>518</v>
      </c>
      <c r="H245" s="14">
        <v>713</v>
      </c>
      <c r="I245" s="14">
        <v>773</v>
      </c>
      <c r="J245" s="14">
        <v>1049</v>
      </c>
      <c r="K245" s="11">
        <f t="shared" si="12"/>
        <v>3612</v>
      </c>
      <c r="L245" s="11">
        <f t="shared" si="13"/>
        <v>2535</v>
      </c>
    </row>
    <row r="246" spans="2:12" x14ac:dyDescent="0.2">
      <c r="B246" s="16" t="str">
        <f t="shared" si="14"/>
        <v>2021</v>
      </c>
      <c r="C246" s="2">
        <v>370</v>
      </c>
      <c r="D246" s="17" t="s">
        <v>32</v>
      </c>
      <c r="E246" s="14">
        <v>298</v>
      </c>
      <c r="F246" s="14">
        <v>724</v>
      </c>
      <c r="G246" s="14">
        <v>1179</v>
      </c>
      <c r="H246" s="14">
        <v>1106</v>
      </c>
      <c r="I246" s="14">
        <v>1382</v>
      </c>
      <c r="J246" s="14">
        <v>1451</v>
      </c>
      <c r="K246" s="11">
        <f t="shared" si="12"/>
        <v>6140</v>
      </c>
      <c r="L246" s="11">
        <f t="shared" si="13"/>
        <v>3939</v>
      </c>
    </row>
    <row r="247" spans="2:12" x14ac:dyDescent="0.2">
      <c r="B247" s="16" t="str">
        <f t="shared" si="14"/>
        <v>2021</v>
      </c>
      <c r="C247" s="2">
        <v>376</v>
      </c>
      <c r="D247" s="17" t="s">
        <v>59</v>
      </c>
      <c r="E247" s="14">
        <v>269</v>
      </c>
      <c r="F247" s="14">
        <v>463</v>
      </c>
      <c r="G247" s="14">
        <v>979</v>
      </c>
      <c r="H247" s="14">
        <v>1007</v>
      </c>
      <c r="I247" s="14">
        <v>955</v>
      </c>
      <c r="J247" s="14">
        <v>1063</v>
      </c>
      <c r="K247" s="11">
        <f t="shared" si="12"/>
        <v>4736</v>
      </c>
      <c r="L247" s="11">
        <f t="shared" si="13"/>
        <v>3025</v>
      </c>
    </row>
    <row r="248" spans="2:12" x14ac:dyDescent="0.2">
      <c r="B248" s="16" t="str">
        <f t="shared" si="14"/>
        <v>2021</v>
      </c>
      <c r="C248" s="2">
        <v>390</v>
      </c>
      <c r="D248" s="17" t="s">
        <v>96</v>
      </c>
      <c r="E248" s="14">
        <v>247</v>
      </c>
      <c r="F248" s="14">
        <v>780</v>
      </c>
      <c r="G248" s="14">
        <v>1000</v>
      </c>
      <c r="H248" s="14">
        <v>1063</v>
      </c>
      <c r="I248" s="14">
        <v>967</v>
      </c>
      <c r="J248" s="14">
        <v>1211</v>
      </c>
      <c r="K248" s="11">
        <f t="shared" si="12"/>
        <v>5268</v>
      </c>
      <c r="L248" s="11">
        <f t="shared" si="13"/>
        <v>3241</v>
      </c>
    </row>
    <row r="249" spans="2:12" x14ac:dyDescent="0.2">
      <c r="B249" s="16" t="str">
        <f t="shared" si="14"/>
        <v>2021</v>
      </c>
      <c r="C249" s="2">
        <v>400</v>
      </c>
      <c r="D249" s="17" t="s">
        <v>17</v>
      </c>
      <c r="E249" s="14">
        <v>115</v>
      </c>
      <c r="F249" s="14">
        <v>547</v>
      </c>
      <c r="G249" s="14">
        <v>580</v>
      </c>
      <c r="H249" s="14">
        <v>633</v>
      </c>
      <c r="I249" s="14">
        <v>587</v>
      </c>
      <c r="J249" s="14">
        <v>838</v>
      </c>
      <c r="K249" s="11">
        <f t="shared" si="12"/>
        <v>3300</v>
      </c>
      <c r="L249" s="11">
        <f t="shared" si="13"/>
        <v>2058</v>
      </c>
    </row>
    <row r="250" spans="2:12" x14ac:dyDescent="0.2">
      <c r="B250" s="16" t="str">
        <f t="shared" si="14"/>
        <v>2021</v>
      </c>
      <c r="C250" s="2">
        <v>410</v>
      </c>
      <c r="D250" s="17" t="s">
        <v>22</v>
      </c>
      <c r="E250" s="14">
        <v>134</v>
      </c>
      <c r="F250" s="14">
        <v>225</v>
      </c>
      <c r="G250" s="14">
        <v>450</v>
      </c>
      <c r="H250" s="14">
        <v>560</v>
      </c>
      <c r="I250" s="14">
        <v>555</v>
      </c>
      <c r="J250" s="14">
        <v>646</v>
      </c>
      <c r="K250" s="11">
        <f t="shared" si="12"/>
        <v>2570</v>
      </c>
      <c r="L250" s="11">
        <f t="shared" si="13"/>
        <v>1761</v>
      </c>
    </row>
    <row r="251" spans="2:12" x14ac:dyDescent="0.2">
      <c r="B251" s="16" t="str">
        <f t="shared" si="14"/>
        <v>2021</v>
      </c>
      <c r="C251" s="2">
        <v>420</v>
      </c>
      <c r="D251" s="17" t="s">
        <v>11</v>
      </c>
      <c r="E251" s="14">
        <v>129</v>
      </c>
      <c r="F251" s="14">
        <v>112</v>
      </c>
      <c r="G251" s="14">
        <v>320</v>
      </c>
      <c r="H251" s="14">
        <v>320</v>
      </c>
      <c r="I251" s="14">
        <v>441</v>
      </c>
      <c r="J251" s="14">
        <v>531</v>
      </c>
      <c r="K251" s="11">
        <f t="shared" si="12"/>
        <v>1853</v>
      </c>
      <c r="L251" s="11">
        <f t="shared" si="13"/>
        <v>1292</v>
      </c>
    </row>
    <row r="252" spans="2:12" x14ac:dyDescent="0.2">
      <c r="B252" s="16" t="str">
        <f t="shared" si="14"/>
        <v>2021</v>
      </c>
      <c r="C252" s="2">
        <v>430</v>
      </c>
      <c r="D252" s="17" t="s">
        <v>47</v>
      </c>
      <c r="E252" s="14">
        <v>111</v>
      </c>
      <c r="F252" s="14">
        <v>351</v>
      </c>
      <c r="G252" s="14">
        <v>434</v>
      </c>
      <c r="H252" s="14">
        <v>802</v>
      </c>
      <c r="I252" s="14">
        <v>827</v>
      </c>
      <c r="J252" s="14">
        <v>1170</v>
      </c>
      <c r="K252" s="11">
        <f t="shared" si="12"/>
        <v>3695</v>
      </c>
      <c r="L252" s="11">
        <f t="shared" si="13"/>
        <v>2799</v>
      </c>
    </row>
    <row r="253" spans="2:12" x14ac:dyDescent="0.2">
      <c r="B253" s="16" t="str">
        <f t="shared" si="14"/>
        <v>2021</v>
      </c>
      <c r="C253" s="2">
        <v>440</v>
      </c>
      <c r="D253" s="17" t="s">
        <v>97</v>
      </c>
      <c r="E253" s="14">
        <v>72</v>
      </c>
      <c r="F253" s="14">
        <v>145</v>
      </c>
      <c r="G253" s="14">
        <v>255</v>
      </c>
      <c r="H253" s="14">
        <v>287</v>
      </c>
      <c r="I253" s="14">
        <v>342</v>
      </c>
      <c r="J253" s="14">
        <v>277</v>
      </c>
      <c r="K253" s="11">
        <f t="shared" si="12"/>
        <v>1378</v>
      </c>
      <c r="L253" s="11">
        <f t="shared" si="13"/>
        <v>906</v>
      </c>
    </row>
    <row r="254" spans="2:12" x14ac:dyDescent="0.2">
      <c r="B254" s="16" t="str">
        <f t="shared" si="14"/>
        <v>2021</v>
      </c>
      <c r="C254" s="2">
        <v>450</v>
      </c>
      <c r="D254" s="17" t="s">
        <v>30</v>
      </c>
      <c r="E254" s="14">
        <v>206</v>
      </c>
      <c r="F254" s="14">
        <v>495</v>
      </c>
      <c r="G254" s="14">
        <v>716</v>
      </c>
      <c r="H254" s="14">
        <v>588</v>
      </c>
      <c r="I254" s="14">
        <v>824</v>
      </c>
      <c r="J254" s="14">
        <v>988</v>
      </c>
      <c r="K254" s="11">
        <f t="shared" si="12"/>
        <v>3817</v>
      </c>
      <c r="L254" s="11">
        <f t="shared" si="13"/>
        <v>2400</v>
      </c>
    </row>
    <row r="255" spans="2:12" x14ac:dyDescent="0.2">
      <c r="B255" s="16" t="str">
        <f t="shared" si="14"/>
        <v>2021</v>
      </c>
      <c r="C255" s="2">
        <v>461</v>
      </c>
      <c r="D255" s="17" t="s">
        <v>36</v>
      </c>
      <c r="E255" s="14">
        <v>464</v>
      </c>
      <c r="F255" s="14">
        <v>1123</v>
      </c>
      <c r="G255" s="14">
        <v>1709</v>
      </c>
      <c r="H255" s="14">
        <v>2006</v>
      </c>
      <c r="I255" s="14">
        <v>2394</v>
      </c>
      <c r="J255" s="14">
        <v>2647</v>
      </c>
      <c r="K255" s="11">
        <f t="shared" si="12"/>
        <v>10343</v>
      </c>
      <c r="L255" s="11">
        <f t="shared" si="13"/>
        <v>7047</v>
      </c>
    </row>
    <row r="256" spans="2:12" x14ac:dyDescent="0.2">
      <c r="B256" s="16" t="str">
        <f t="shared" si="14"/>
        <v>2021</v>
      </c>
      <c r="C256" s="2">
        <v>479</v>
      </c>
      <c r="D256" s="17" t="s">
        <v>72</v>
      </c>
      <c r="E256" s="14">
        <v>307</v>
      </c>
      <c r="F256" s="14">
        <v>746</v>
      </c>
      <c r="G256" s="14">
        <v>1049</v>
      </c>
      <c r="H256" s="14">
        <v>860</v>
      </c>
      <c r="I256" s="14">
        <v>1254</v>
      </c>
      <c r="J256" s="14">
        <v>1702</v>
      </c>
      <c r="K256" s="11">
        <f t="shared" si="12"/>
        <v>5918</v>
      </c>
      <c r="L256" s="11">
        <f t="shared" si="13"/>
        <v>3816</v>
      </c>
    </row>
    <row r="257" spans="2:12" x14ac:dyDescent="0.2">
      <c r="B257" s="16" t="str">
        <f t="shared" si="14"/>
        <v>2021</v>
      </c>
      <c r="C257" s="2">
        <v>480</v>
      </c>
      <c r="D257" s="17" t="s">
        <v>226</v>
      </c>
      <c r="E257" s="14">
        <v>100</v>
      </c>
      <c r="F257" s="14">
        <v>430</v>
      </c>
      <c r="G257" s="14">
        <v>485</v>
      </c>
      <c r="H257" s="14">
        <v>718</v>
      </c>
      <c r="I257" s="14">
        <v>607</v>
      </c>
      <c r="J257" s="14">
        <v>693</v>
      </c>
      <c r="K257" s="11">
        <f t="shared" si="12"/>
        <v>3033</v>
      </c>
      <c r="L257" s="11">
        <f t="shared" si="13"/>
        <v>2018</v>
      </c>
    </row>
    <row r="258" spans="2:12" x14ac:dyDescent="0.2">
      <c r="B258" s="16" t="str">
        <f t="shared" si="14"/>
        <v>2021</v>
      </c>
      <c r="C258" s="2">
        <v>482</v>
      </c>
      <c r="D258" s="17" t="s">
        <v>8</v>
      </c>
      <c r="E258" s="14">
        <v>67</v>
      </c>
      <c r="F258" s="14">
        <v>207</v>
      </c>
      <c r="G258" s="14">
        <v>332</v>
      </c>
      <c r="H258" s="14">
        <v>289</v>
      </c>
      <c r="I258" s="14">
        <v>328</v>
      </c>
      <c r="J258" s="14">
        <v>440</v>
      </c>
      <c r="K258" s="11">
        <f t="shared" si="12"/>
        <v>1663</v>
      </c>
      <c r="L258" s="11">
        <f t="shared" si="13"/>
        <v>1057</v>
      </c>
    </row>
    <row r="259" spans="2:12" x14ac:dyDescent="0.2">
      <c r="B259" s="16" t="str">
        <f t="shared" si="14"/>
        <v>2021</v>
      </c>
      <c r="C259" s="2">
        <v>492</v>
      </c>
      <c r="D259" s="17" t="s">
        <v>98</v>
      </c>
      <c r="E259" s="14">
        <v>61</v>
      </c>
      <c r="F259" s="14">
        <v>63</v>
      </c>
      <c r="G259" s="14">
        <v>84</v>
      </c>
      <c r="H259" s="14">
        <v>113</v>
      </c>
      <c r="I259" s="14">
        <v>159</v>
      </c>
      <c r="J259" s="14">
        <v>196</v>
      </c>
      <c r="K259" s="11">
        <f t="shared" si="12"/>
        <v>676</v>
      </c>
      <c r="L259" s="11">
        <f t="shared" si="13"/>
        <v>468</v>
      </c>
    </row>
    <row r="260" spans="2:12" x14ac:dyDescent="0.2">
      <c r="B260" s="16" t="str">
        <f t="shared" si="14"/>
        <v>2021</v>
      </c>
      <c r="C260" s="2">
        <v>510</v>
      </c>
      <c r="D260" s="17" t="s">
        <v>61</v>
      </c>
      <c r="E260" s="14">
        <v>165</v>
      </c>
      <c r="F260" s="14">
        <v>340</v>
      </c>
      <c r="G260" s="14">
        <v>571</v>
      </c>
      <c r="H260" s="14">
        <v>697</v>
      </c>
      <c r="I260" s="14">
        <v>767</v>
      </c>
      <c r="J260" s="14">
        <v>814</v>
      </c>
      <c r="K260" s="11">
        <f t="shared" si="12"/>
        <v>3354</v>
      </c>
      <c r="L260" s="11">
        <f t="shared" si="13"/>
        <v>2278</v>
      </c>
    </row>
    <row r="261" spans="2:12" x14ac:dyDescent="0.2">
      <c r="B261" s="16" t="str">
        <f t="shared" si="14"/>
        <v>2021</v>
      </c>
      <c r="C261" s="2">
        <v>530</v>
      </c>
      <c r="D261" s="17" t="s">
        <v>15</v>
      </c>
      <c r="E261" s="14">
        <v>92</v>
      </c>
      <c r="F261" s="14">
        <v>155</v>
      </c>
      <c r="G261" s="14">
        <v>264</v>
      </c>
      <c r="H261" s="14">
        <v>243</v>
      </c>
      <c r="I261" s="14">
        <v>271</v>
      </c>
      <c r="J261" s="14">
        <v>373</v>
      </c>
      <c r="K261" s="11">
        <f t="shared" si="12"/>
        <v>1398</v>
      </c>
      <c r="L261" s="11">
        <f t="shared" si="13"/>
        <v>887</v>
      </c>
    </row>
    <row r="262" spans="2:12" x14ac:dyDescent="0.2">
      <c r="B262" s="16" t="str">
        <f t="shared" si="14"/>
        <v>2021</v>
      </c>
      <c r="C262" s="2">
        <v>540</v>
      </c>
      <c r="D262" s="17" t="s">
        <v>76</v>
      </c>
      <c r="E262" s="14">
        <v>133</v>
      </c>
      <c r="F262" s="14">
        <v>583</v>
      </c>
      <c r="G262" s="14">
        <v>1192</v>
      </c>
      <c r="H262" s="14">
        <v>1309</v>
      </c>
      <c r="I262" s="14">
        <v>1715</v>
      </c>
      <c r="J262" s="14">
        <v>1455</v>
      </c>
      <c r="K262" s="11">
        <f t="shared" si="12"/>
        <v>6387</v>
      </c>
      <c r="L262" s="11">
        <f t="shared" si="13"/>
        <v>4479</v>
      </c>
    </row>
    <row r="263" spans="2:12" x14ac:dyDescent="0.2">
      <c r="B263" s="16" t="str">
        <f t="shared" si="14"/>
        <v>2021</v>
      </c>
      <c r="C263" s="2">
        <v>550</v>
      </c>
      <c r="D263" s="17" t="s">
        <v>80</v>
      </c>
      <c r="E263" s="14">
        <v>123</v>
      </c>
      <c r="F263" s="14">
        <v>215</v>
      </c>
      <c r="G263" s="14">
        <v>474</v>
      </c>
      <c r="H263" s="14">
        <v>495</v>
      </c>
      <c r="I263" s="14">
        <v>545</v>
      </c>
      <c r="J263" s="14">
        <v>759</v>
      </c>
      <c r="K263" s="11">
        <f t="shared" si="12"/>
        <v>2611</v>
      </c>
      <c r="L263" s="11">
        <f t="shared" si="13"/>
        <v>1799</v>
      </c>
    </row>
    <row r="264" spans="2:12" x14ac:dyDescent="0.2">
      <c r="B264" s="16" t="str">
        <f t="shared" si="14"/>
        <v>2021</v>
      </c>
      <c r="C264" s="2">
        <v>561</v>
      </c>
      <c r="D264" s="17" t="s">
        <v>27</v>
      </c>
      <c r="E264" s="14">
        <v>469</v>
      </c>
      <c r="F264" s="14">
        <v>867</v>
      </c>
      <c r="G264" s="14">
        <v>1431</v>
      </c>
      <c r="H264" s="14">
        <v>1966</v>
      </c>
      <c r="I264" s="14">
        <v>2289</v>
      </c>
      <c r="J264" s="14">
        <v>2392</v>
      </c>
      <c r="K264" s="11">
        <f t="shared" si="12"/>
        <v>9414</v>
      </c>
      <c r="L264" s="11">
        <f t="shared" si="13"/>
        <v>6647</v>
      </c>
    </row>
    <row r="265" spans="2:12" x14ac:dyDescent="0.2">
      <c r="B265" s="16" t="str">
        <f t="shared" si="14"/>
        <v>2021</v>
      </c>
      <c r="C265" s="2">
        <v>563</v>
      </c>
      <c r="D265" s="17" t="s">
        <v>29</v>
      </c>
      <c r="E265" s="15" t="s">
        <v>128</v>
      </c>
      <c r="F265" s="15" t="s">
        <v>128</v>
      </c>
      <c r="G265" s="15" t="s">
        <v>128</v>
      </c>
      <c r="H265" s="15" t="s">
        <v>128</v>
      </c>
      <c r="I265" s="15" t="s">
        <v>128</v>
      </c>
      <c r="J265" s="15" t="s">
        <v>128</v>
      </c>
      <c r="K265" s="11" t="s">
        <v>128</v>
      </c>
      <c r="L265" s="11" t="s">
        <v>128</v>
      </c>
    </row>
    <row r="266" spans="2:12" x14ac:dyDescent="0.2">
      <c r="B266" s="16" t="str">
        <f t="shared" si="14"/>
        <v>2021</v>
      </c>
      <c r="C266" s="2">
        <v>573</v>
      </c>
      <c r="D266" s="17" t="s">
        <v>86</v>
      </c>
      <c r="E266" s="14">
        <v>161</v>
      </c>
      <c r="F266" s="14">
        <v>229</v>
      </c>
      <c r="G266" s="14">
        <v>548</v>
      </c>
      <c r="H266" s="14">
        <v>508</v>
      </c>
      <c r="I266" s="14">
        <v>770</v>
      </c>
      <c r="J266" s="14">
        <v>952</v>
      </c>
      <c r="K266" s="11">
        <f t="shared" si="12"/>
        <v>3168</v>
      </c>
      <c r="L266" s="11">
        <f t="shared" si="13"/>
        <v>2230</v>
      </c>
    </row>
    <row r="267" spans="2:12" x14ac:dyDescent="0.2">
      <c r="B267" s="16" t="str">
        <f t="shared" si="14"/>
        <v>2021</v>
      </c>
      <c r="C267" s="2">
        <v>575</v>
      </c>
      <c r="D267" s="17" t="s">
        <v>88</v>
      </c>
      <c r="E267" s="14">
        <v>87</v>
      </c>
      <c r="F267" s="14">
        <v>284</v>
      </c>
      <c r="G267" s="14">
        <v>448</v>
      </c>
      <c r="H267" s="14">
        <v>537</v>
      </c>
      <c r="I267" s="14">
        <v>688</v>
      </c>
      <c r="J267" s="14">
        <v>729</v>
      </c>
      <c r="K267" s="11">
        <f t="shared" si="12"/>
        <v>2773</v>
      </c>
      <c r="L267" s="11">
        <f t="shared" si="13"/>
        <v>1954</v>
      </c>
    </row>
    <row r="268" spans="2:12" x14ac:dyDescent="0.2">
      <c r="B268" s="16" t="str">
        <f t="shared" si="14"/>
        <v>2021</v>
      </c>
      <c r="C268" s="2">
        <v>580</v>
      </c>
      <c r="D268" s="17" t="s">
        <v>100</v>
      </c>
      <c r="E268" s="14">
        <v>205</v>
      </c>
      <c r="F268" s="14">
        <v>642</v>
      </c>
      <c r="G268" s="14">
        <v>766</v>
      </c>
      <c r="H268" s="14">
        <v>1089</v>
      </c>
      <c r="I268" s="14">
        <v>986</v>
      </c>
      <c r="J268" s="14">
        <v>1030</v>
      </c>
      <c r="K268" s="11">
        <f t="shared" si="12"/>
        <v>4718</v>
      </c>
      <c r="L268" s="11">
        <f t="shared" si="13"/>
        <v>3105</v>
      </c>
    </row>
    <row r="269" spans="2:12" x14ac:dyDescent="0.2">
      <c r="B269" s="16" t="str">
        <f t="shared" si="14"/>
        <v>2021</v>
      </c>
      <c r="C269" s="2">
        <v>607</v>
      </c>
      <c r="D269" s="17" t="s">
        <v>37</v>
      </c>
      <c r="E269" s="14">
        <v>162</v>
      </c>
      <c r="F269" s="14">
        <v>474</v>
      </c>
      <c r="G269" s="14">
        <v>769</v>
      </c>
      <c r="H269" s="14">
        <v>841</v>
      </c>
      <c r="I269" s="14">
        <v>986</v>
      </c>
      <c r="J269" s="14">
        <v>1184</v>
      </c>
      <c r="K269" s="11">
        <f t="shared" ref="K269:K301" si="15">SUM(E269:J269)</f>
        <v>4416</v>
      </c>
      <c r="L269" s="11">
        <f t="shared" ref="L269:L301" si="16">SUM(H269:J269)</f>
        <v>3011</v>
      </c>
    </row>
    <row r="270" spans="2:12" x14ac:dyDescent="0.2">
      <c r="B270" s="16" t="str">
        <f t="shared" ref="B270:B301" si="17">B269</f>
        <v>2021</v>
      </c>
      <c r="C270" s="2">
        <v>615</v>
      </c>
      <c r="D270" s="17" t="s">
        <v>81</v>
      </c>
      <c r="E270" s="14">
        <v>394</v>
      </c>
      <c r="F270" s="14">
        <v>803</v>
      </c>
      <c r="G270" s="14">
        <v>1146</v>
      </c>
      <c r="H270" s="14">
        <v>1402</v>
      </c>
      <c r="I270" s="14">
        <v>1241</v>
      </c>
      <c r="J270" s="14">
        <v>1917</v>
      </c>
      <c r="K270" s="11">
        <f t="shared" si="15"/>
        <v>6903</v>
      </c>
      <c r="L270" s="11">
        <f t="shared" si="16"/>
        <v>4560</v>
      </c>
    </row>
    <row r="271" spans="2:12" x14ac:dyDescent="0.2">
      <c r="B271" s="16" t="str">
        <f t="shared" si="17"/>
        <v>2021</v>
      </c>
      <c r="C271" s="2">
        <v>621</v>
      </c>
      <c r="D271" s="17" t="s">
        <v>99</v>
      </c>
      <c r="E271" s="14">
        <v>280</v>
      </c>
      <c r="F271" s="14">
        <v>817</v>
      </c>
      <c r="G271" s="14">
        <v>1029</v>
      </c>
      <c r="H271" s="14">
        <v>1194</v>
      </c>
      <c r="I271" s="14">
        <v>1235</v>
      </c>
      <c r="J271" s="14">
        <v>1582</v>
      </c>
      <c r="K271" s="11">
        <f t="shared" si="15"/>
        <v>6137</v>
      </c>
      <c r="L271" s="11">
        <f t="shared" si="16"/>
        <v>4011</v>
      </c>
    </row>
    <row r="272" spans="2:12" x14ac:dyDescent="0.2">
      <c r="B272" s="16" t="str">
        <f t="shared" si="17"/>
        <v>2021</v>
      </c>
      <c r="C272" s="2">
        <v>630</v>
      </c>
      <c r="D272" s="17" t="s">
        <v>90</v>
      </c>
      <c r="E272" s="15" t="s">
        <v>128</v>
      </c>
      <c r="F272" s="15" t="s">
        <v>128</v>
      </c>
      <c r="G272" s="15" t="s">
        <v>128</v>
      </c>
      <c r="H272" s="15" t="s">
        <v>128</v>
      </c>
      <c r="I272" s="15" t="s">
        <v>128</v>
      </c>
      <c r="J272" s="15" t="s">
        <v>128</v>
      </c>
      <c r="K272" s="11" t="s">
        <v>128</v>
      </c>
      <c r="L272" s="11" t="s">
        <v>128</v>
      </c>
    </row>
    <row r="273" spans="2:12" x14ac:dyDescent="0.2">
      <c r="B273" s="16" t="str">
        <f t="shared" si="17"/>
        <v>2021</v>
      </c>
      <c r="C273" s="2">
        <v>657</v>
      </c>
      <c r="D273" s="17" t="s">
        <v>71</v>
      </c>
      <c r="E273" s="14">
        <v>343</v>
      </c>
      <c r="F273" s="14">
        <v>664</v>
      </c>
      <c r="G273" s="14">
        <v>999</v>
      </c>
      <c r="H273" s="14">
        <v>1016</v>
      </c>
      <c r="I273" s="14">
        <v>1250</v>
      </c>
      <c r="J273" s="14">
        <v>1240</v>
      </c>
      <c r="K273" s="11">
        <f t="shared" si="15"/>
        <v>5512</v>
      </c>
      <c r="L273" s="11">
        <f t="shared" si="16"/>
        <v>3506</v>
      </c>
    </row>
    <row r="274" spans="2:12" x14ac:dyDescent="0.2">
      <c r="B274" s="16" t="str">
        <f t="shared" si="17"/>
        <v>2021</v>
      </c>
      <c r="C274" s="2">
        <v>661</v>
      </c>
      <c r="D274" s="17" t="s">
        <v>79</v>
      </c>
      <c r="E274" s="14">
        <v>131</v>
      </c>
      <c r="F274" s="14">
        <v>304</v>
      </c>
      <c r="G274" s="14">
        <v>523</v>
      </c>
      <c r="H274" s="14">
        <v>622</v>
      </c>
      <c r="I274" s="14">
        <v>671</v>
      </c>
      <c r="J274" s="14">
        <v>669</v>
      </c>
      <c r="K274" s="11">
        <f t="shared" si="15"/>
        <v>2920</v>
      </c>
      <c r="L274" s="11">
        <f t="shared" si="16"/>
        <v>1962</v>
      </c>
    </row>
    <row r="275" spans="2:12" x14ac:dyDescent="0.2">
      <c r="B275" s="16" t="str">
        <f t="shared" si="17"/>
        <v>2021</v>
      </c>
      <c r="C275" s="2">
        <v>665</v>
      </c>
      <c r="D275" s="17" t="s">
        <v>12</v>
      </c>
      <c r="E275" s="14">
        <v>95</v>
      </c>
      <c r="F275" s="14">
        <v>226</v>
      </c>
      <c r="G275" s="14">
        <v>243</v>
      </c>
      <c r="H275" s="14">
        <v>333</v>
      </c>
      <c r="I275" s="14">
        <v>412</v>
      </c>
      <c r="J275" s="14">
        <v>473</v>
      </c>
      <c r="K275" s="11">
        <f t="shared" si="15"/>
        <v>1782</v>
      </c>
      <c r="L275" s="11">
        <f t="shared" si="16"/>
        <v>1218</v>
      </c>
    </row>
    <row r="276" spans="2:12" x14ac:dyDescent="0.2">
      <c r="B276" s="16" t="str">
        <f t="shared" si="17"/>
        <v>2021</v>
      </c>
      <c r="C276" s="2">
        <v>671</v>
      </c>
      <c r="D276" s="17" t="s">
        <v>70</v>
      </c>
      <c r="E276" s="14">
        <v>132</v>
      </c>
      <c r="F276" s="14">
        <v>199</v>
      </c>
      <c r="G276" s="14">
        <v>241</v>
      </c>
      <c r="H276" s="14">
        <v>262</v>
      </c>
      <c r="I276" s="14">
        <v>396</v>
      </c>
      <c r="J276" s="14">
        <v>375</v>
      </c>
      <c r="K276" s="11">
        <f t="shared" si="15"/>
        <v>1605</v>
      </c>
      <c r="L276" s="11">
        <f t="shared" si="16"/>
        <v>1033</v>
      </c>
    </row>
    <row r="277" spans="2:12" x14ac:dyDescent="0.2">
      <c r="B277" s="16" t="str">
        <f t="shared" si="17"/>
        <v>2021</v>
      </c>
      <c r="C277" s="2">
        <v>706</v>
      </c>
      <c r="D277" s="17" t="s">
        <v>74</v>
      </c>
      <c r="E277" s="14">
        <v>173</v>
      </c>
      <c r="F277" s="14">
        <v>384</v>
      </c>
      <c r="G277" s="14">
        <v>695</v>
      </c>
      <c r="H277" s="14">
        <v>754</v>
      </c>
      <c r="I277" s="14">
        <v>848</v>
      </c>
      <c r="J277" s="14">
        <v>917</v>
      </c>
      <c r="K277" s="11">
        <f t="shared" si="15"/>
        <v>3771</v>
      </c>
      <c r="L277" s="11">
        <f t="shared" si="16"/>
        <v>2519</v>
      </c>
    </row>
    <row r="278" spans="2:12" x14ac:dyDescent="0.2">
      <c r="B278" s="16" t="str">
        <f t="shared" si="17"/>
        <v>2021</v>
      </c>
      <c r="C278" s="2">
        <v>707</v>
      </c>
      <c r="D278" s="17" t="s">
        <v>26</v>
      </c>
      <c r="E278" s="14">
        <v>90</v>
      </c>
      <c r="F278" s="14">
        <v>361</v>
      </c>
      <c r="G278" s="14">
        <v>436</v>
      </c>
      <c r="H278" s="14">
        <v>627</v>
      </c>
      <c r="I278" s="14">
        <v>653</v>
      </c>
      <c r="J278" s="14">
        <v>864</v>
      </c>
      <c r="K278" s="11">
        <f t="shared" si="15"/>
        <v>3031</v>
      </c>
      <c r="L278" s="11">
        <f t="shared" si="16"/>
        <v>2144</v>
      </c>
    </row>
    <row r="279" spans="2:12" x14ac:dyDescent="0.2">
      <c r="B279" s="16" t="str">
        <f t="shared" si="17"/>
        <v>2021</v>
      </c>
      <c r="C279" s="2">
        <v>710</v>
      </c>
      <c r="D279" s="17" t="s">
        <v>31</v>
      </c>
      <c r="E279" s="14">
        <v>127</v>
      </c>
      <c r="F279" s="14">
        <v>311</v>
      </c>
      <c r="G279" s="14">
        <v>586</v>
      </c>
      <c r="H279" s="14">
        <v>641</v>
      </c>
      <c r="I279" s="14">
        <v>488</v>
      </c>
      <c r="J279" s="14">
        <v>477</v>
      </c>
      <c r="K279" s="11">
        <f t="shared" si="15"/>
        <v>2630</v>
      </c>
      <c r="L279" s="11">
        <f t="shared" si="16"/>
        <v>1606</v>
      </c>
    </row>
    <row r="280" spans="2:12" x14ac:dyDescent="0.2">
      <c r="B280" s="16" t="str">
        <f t="shared" si="17"/>
        <v>2021</v>
      </c>
      <c r="C280" s="2">
        <v>727</v>
      </c>
      <c r="D280" s="17" t="s">
        <v>34</v>
      </c>
      <c r="E280" s="14">
        <v>51</v>
      </c>
      <c r="F280" s="14">
        <v>272</v>
      </c>
      <c r="G280" s="14">
        <v>330</v>
      </c>
      <c r="H280" s="14">
        <v>268</v>
      </c>
      <c r="I280" s="14">
        <v>355</v>
      </c>
      <c r="J280" s="14">
        <v>562</v>
      </c>
      <c r="K280" s="11">
        <f t="shared" si="15"/>
        <v>1838</v>
      </c>
      <c r="L280" s="11">
        <f t="shared" si="16"/>
        <v>1185</v>
      </c>
    </row>
    <row r="281" spans="2:12" x14ac:dyDescent="0.2">
      <c r="B281" s="16" t="str">
        <f t="shared" si="17"/>
        <v>2021</v>
      </c>
      <c r="C281" s="2">
        <v>730</v>
      </c>
      <c r="D281" s="17" t="s">
        <v>40</v>
      </c>
      <c r="E281" s="14">
        <v>307</v>
      </c>
      <c r="F281" s="14">
        <v>799</v>
      </c>
      <c r="G281" s="14">
        <v>1073</v>
      </c>
      <c r="H281" s="14">
        <v>1113</v>
      </c>
      <c r="I281" s="14">
        <v>1167</v>
      </c>
      <c r="J281" s="14">
        <v>1735</v>
      </c>
      <c r="K281" s="11">
        <f t="shared" si="15"/>
        <v>6194</v>
      </c>
      <c r="L281" s="11">
        <f t="shared" si="16"/>
        <v>4015</v>
      </c>
    </row>
    <row r="282" spans="2:12" x14ac:dyDescent="0.2">
      <c r="B282" s="16" t="str">
        <f t="shared" si="17"/>
        <v>2021</v>
      </c>
      <c r="C282" s="2">
        <v>740</v>
      </c>
      <c r="D282" s="17" t="s">
        <v>56</v>
      </c>
      <c r="E282" s="14">
        <v>261</v>
      </c>
      <c r="F282" s="14">
        <v>552</v>
      </c>
      <c r="G282" s="14">
        <v>887</v>
      </c>
      <c r="H282" s="14">
        <v>1485</v>
      </c>
      <c r="I282" s="14">
        <v>1242</v>
      </c>
      <c r="J282" s="14">
        <v>1222</v>
      </c>
      <c r="K282" s="11">
        <f t="shared" si="15"/>
        <v>5649</v>
      </c>
      <c r="L282" s="11">
        <f t="shared" si="16"/>
        <v>3949</v>
      </c>
    </row>
    <row r="283" spans="2:12" x14ac:dyDescent="0.2">
      <c r="B283" s="16" t="str">
        <f t="shared" si="17"/>
        <v>2021</v>
      </c>
      <c r="C283" s="2">
        <v>741</v>
      </c>
      <c r="D283" s="17" t="s">
        <v>54</v>
      </c>
      <c r="E283" s="14">
        <v>22</v>
      </c>
      <c r="F283" s="14">
        <v>38</v>
      </c>
      <c r="G283" s="14">
        <v>50</v>
      </c>
      <c r="H283" s="14">
        <v>97</v>
      </c>
      <c r="I283" s="14">
        <v>173</v>
      </c>
      <c r="J283" s="14">
        <v>189</v>
      </c>
      <c r="K283" s="11">
        <f t="shared" si="15"/>
        <v>569</v>
      </c>
      <c r="L283" s="11">
        <f t="shared" si="16"/>
        <v>459</v>
      </c>
    </row>
    <row r="284" spans="2:12" x14ac:dyDescent="0.2">
      <c r="B284" s="16" t="str">
        <f t="shared" si="17"/>
        <v>2021</v>
      </c>
      <c r="C284" s="2">
        <v>746</v>
      </c>
      <c r="D284" s="17" t="s">
        <v>58</v>
      </c>
      <c r="E284" s="14">
        <v>351</v>
      </c>
      <c r="F284" s="14">
        <v>474</v>
      </c>
      <c r="G284" s="14">
        <v>695</v>
      </c>
      <c r="H284" s="14">
        <v>1082</v>
      </c>
      <c r="I284" s="14">
        <v>779</v>
      </c>
      <c r="J284" s="14">
        <v>800</v>
      </c>
      <c r="K284" s="11">
        <f t="shared" si="15"/>
        <v>4181</v>
      </c>
      <c r="L284" s="11">
        <f t="shared" si="16"/>
        <v>2661</v>
      </c>
    </row>
    <row r="285" spans="2:12" x14ac:dyDescent="0.2">
      <c r="B285" s="16" t="str">
        <f t="shared" si="17"/>
        <v>2021</v>
      </c>
      <c r="C285" s="2">
        <v>751</v>
      </c>
      <c r="D285" s="17" t="s">
        <v>104</v>
      </c>
      <c r="E285" s="14">
        <v>1145</v>
      </c>
      <c r="F285" s="14">
        <v>2512</v>
      </c>
      <c r="G285" s="14">
        <v>3261</v>
      </c>
      <c r="H285" s="14">
        <v>3410</v>
      </c>
      <c r="I285" s="14">
        <v>3772</v>
      </c>
      <c r="J285" s="14">
        <v>4550</v>
      </c>
      <c r="K285" s="11">
        <f t="shared" si="15"/>
        <v>18650</v>
      </c>
      <c r="L285" s="11">
        <f t="shared" si="16"/>
        <v>11732</v>
      </c>
    </row>
    <row r="286" spans="2:12" x14ac:dyDescent="0.2">
      <c r="B286" s="16" t="str">
        <f t="shared" si="17"/>
        <v>2021</v>
      </c>
      <c r="C286" s="2">
        <v>756</v>
      </c>
      <c r="D286" s="17" t="s">
        <v>89</v>
      </c>
      <c r="E286" s="14">
        <v>123</v>
      </c>
      <c r="F286" s="14">
        <v>391</v>
      </c>
      <c r="G286" s="14">
        <v>510</v>
      </c>
      <c r="H286" s="14">
        <v>639</v>
      </c>
      <c r="I286" s="14">
        <v>491</v>
      </c>
      <c r="J286" s="14">
        <v>686</v>
      </c>
      <c r="K286" s="11">
        <f t="shared" si="15"/>
        <v>2840</v>
      </c>
      <c r="L286" s="11">
        <f t="shared" si="16"/>
        <v>1816</v>
      </c>
    </row>
    <row r="287" spans="2:12" x14ac:dyDescent="0.2">
      <c r="B287" s="16" t="str">
        <f t="shared" si="17"/>
        <v>2021</v>
      </c>
      <c r="C287" s="2">
        <v>760</v>
      </c>
      <c r="D287" s="17" t="s">
        <v>44</v>
      </c>
      <c r="E287" s="14">
        <v>179</v>
      </c>
      <c r="F287" s="14">
        <v>458</v>
      </c>
      <c r="G287" s="14">
        <v>628</v>
      </c>
      <c r="H287" s="14">
        <v>1157</v>
      </c>
      <c r="I287" s="14">
        <v>1353</v>
      </c>
      <c r="J287" s="14">
        <v>1325</v>
      </c>
      <c r="K287" s="11">
        <f t="shared" si="15"/>
        <v>5100</v>
      </c>
      <c r="L287" s="11">
        <f t="shared" si="16"/>
        <v>3835</v>
      </c>
    </row>
    <row r="288" spans="2:12" x14ac:dyDescent="0.2">
      <c r="B288" s="16" t="str">
        <f t="shared" si="17"/>
        <v>2021</v>
      </c>
      <c r="C288" s="2">
        <v>766</v>
      </c>
      <c r="D288" s="17" t="s">
        <v>65</v>
      </c>
      <c r="E288" s="14">
        <v>44</v>
      </c>
      <c r="F288" s="14">
        <v>192</v>
      </c>
      <c r="G288" s="14">
        <v>255</v>
      </c>
      <c r="H288" s="14">
        <v>334</v>
      </c>
      <c r="I288" s="14">
        <v>353</v>
      </c>
      <c r="J288" s="14">
        <v>398</v>
      </c>
      <c r="K288" s="11">
        <f t="shared" si="15"/>
        <v>1576</v>
      </c>
      <c r="L288" s="11">
        <f t="shared" si="16"/>
        <v>1085</v>
      </c>
    </row>
    <row r="289" spans="1:12" x14ac:dyDescent="0.2">
      <c r="B289" s="16" t="str">
        <f t="shared" si="17"/>
        <v>2021</v>
      </c>
      <c r="C289" s="2">
        <v>773</v>
      </c>
      <c r="D289" s="17" t="s">
        <v>24</v>
      </c>
      <c r="E289" s="14">
        <v>36</v>
      </c>
      <c r="F289" s="14">
        <v>111</v>
      </c>
      <c r="G289" s="14">
        <v>200</v>
      </c>
      <c r="H289" s="14">
        <v>214</v>
      </c>
      <c r="I289" s="14">
        <v>296</v>
      </c>
      <c r="J289" s="14">
        <v>331</v>
      </c>
      <c r="K289" s="11">
        <f t="shared" si="15"/>
        <v>1188</v>
      </c>
      <c r="L289" s="11">
        <f t="shared" si="16"/>
        <v>841</v>
      </c>
    </row>
    <row r="290" spans="1:12" x14ac:dyDescent="0.2">
      <c r="B290" s="16" t="str">
        <f t="shared" si="17"/>
        <v>2021</v>
      </c>
      <c r="C290" s="2">
        <v>779</v>
      </c>
      <c r="D290" s="17" t="s">
        <v>60</v>
      </c>
      <c r="E290" s="14">
        <v>113</v>
      </c>
      <c r="F290" s="14">
        <v>438</v>
      </c>
      <c r="G290" s="14">
        <v>514</v>
      </c>
      <c r="H290" s="14">
        <v>853</v>
      </c>
      <c r="I290" s="14">
        <v>667</v>
      </c>
      <c r="J290" s="14">
        <v>676</v>
      </c>
      <c r="K290" s="11">
        <f t="shared" si="15"/>
        <v>3261</v>
      </c>
      <c r="L290" s="11">
        <f t="shared" si="16"/>
        <v>2196</v>
      </c>
    </row>
    <row r="291" spans="1:12" x14ac:dyDescent="0.2">
      <c r="B291" s="16" t="str">
        <f t="shared" si="17"/>
        <v>2021</v>
      </c>
      <c r="C291" s="2">
        <v>787</v>
      </c>
      <c r="D291" s="17" t="s">
        <v>78</v>
      </c>
      <c r="E291" s="14">
        <v>212</v>
      </c>
      <c r="F291" s="14">
        <v>335</v>
      </c>
      <c r="G291" s="14">
        <v>683</v>
      </c>
      <c r="H291" s="14">
        <v>546</v>
      </c>
      <c r="I291" s="14">
        <v>686</v>
      </c>
      <c r="J291" s="14">
        <v>805</v>
      </c>
      <c r="K291" s="11">
        <f t="shared" si="15"/>
        <v>3267</v>
      </c>
      <c r="L291" s="11">
        <f t="shared" si="16"/>
        <v>2037</v>
      </c>
    </row>
    <row r="292" spans="1:12" x14ac:dyDescent="0.2">
      <c r="B292" s="16" t="str">
        <f t="shared" si="17"/>
        <v>2021</v>
      </c>
      <c r="C292" s="2">
        <v>791</v>
      </c>
      <c r="D292" s="17" t="s">
        <v>94</v>
      </c>
      <c r="E292" s="14">
        <v>286</v>
      </c>
      <c r="F292" s="14">
        <v>564</v>
      </c>
      <c r="G292" s="14">
        <v>888</v>
      </c>
      <c r="H292" s="14">
        <v>1105</v>
      </c>
      <c r="I292" s="14">
        <v>1157</v>
      </c>
      <c r="J292" s="14">
        <v>1224</v>
      </c>
      <c r="K292" s="11">
        <f t="shared" si="15"/>
        <v>5224</v>
      </c>
      <c r="L292" s="11">
        <f t="shared" si="16"/>
        <v>3486</v>
      </c>
    </row>
    <row r="293" spans="1:12" x14ac:dyDescent="0.2">
      <c r="B293" s="16" t="str">
        <f t="shared" si="17"/>
        <v>2021</v>
      </c>
      <c r="C293" s="2">
        <v>810</v>
      </c>
      <c r="D293" s="17" t="s">
        <v>21</v>
      </c>
      <c r="E293" s="14">
        <v>175</v>
      </c>
      <c r="F293" s="14">
        <v>440</v>
      </c>
      <c r="G293" s="14">
        <v>537</v>
      </c>
      <c r="H293" s="14">
        <v>615</v>
      </c>
      <c r="I293" s="14">
        <v>603</v>
      </c>
      <c r="J293" s="14">
        <v>585</v>
      </c>
      <c r="K293" s="11">
        <f t="shared" si="15"/>
        <v>2955</v>
      </c>
      <c r="L293" s="11">
        <f t="shared" si="16"/>
        <v>1803</v>
      </c>
    </row>
    <row r="294" spans="1:12" x14ac:dyDescent="0.2">
      <c r="B294" s="16" t="str">
        <f t="shared" si="17"/>
        <v>2021</v>
      </c>
      <c r="C294" s="2">
        <v>813</v>
      </c>
      <c r="D294" s="17" t="s">
        <v>41</v>
      </c>
      <c r="E294" s="14">
        <v>388</v>
      </c>
      <c r="F294" s="14">
        <v>690</v>
      </c>
      <c r="G294" s="14">
        <v>1159</v>
      </c>
      <c r="H294" s="14">
        <v>1280</v>
      </c>
      <c r="I294" s="14">
        <v>1389</v>
      </c>
      <c r="J294" s="14">
        <v>1686</v>
      </c>
      <c r="K294" s="11">
        <f t="shared" si="15"/>
        <v>6592</v>
      </c>
      <c r="L294" s="11">
        <f t="shared" si="16"/>
        <v>4355</v>
      </c>
    </row>
    <row r="295" spans="1:12" x14ac:dyDescent="0.2">
      <c r="B295" s="16" t="str">
        <f t="shared" si="17"/>
        <v>2021</v>
      </c>
      <c r="C295" s="2">
        <v>820</v>
      </c>
      <c r="D295" s="17" t="s">
        <v>227</v>
      </c>
      <c r="E295" s="14">
        <v>132</v>
      </c>
      <c r="F295" s="14">
        <v>338</v>
      </c>
      <c r="G295" s="14">
        <v>389</v>
      </c>
      <c r="H295" s="14">
        <v>543</v>
      </c>
      <c r="I295" s="14">
        <v>535</v>
      </c>
      <c r="J295" s="14">
        <v>562</v>
      </c>
      <c r="K295" s="11">
        <f t="shared" si="15"/>
        <v>2499</v>
      </c>
      <c r="L295" s="11">
        <f t="shared" si="16"/>
        <v>1640</v>
      </c>
    </row>
    <row r="296" spans="1:12" x14ac:dyDescent="0.2">
      <c r="B296" s="16" t="str">
        <f t="shared" si="17"/>
        <v>2021</v>
      </c>
      <c r="C296" s="2">
        <v>825</v>
      </c>
      <c r="D296" s="17" t="s">
        <v>18</v>
      </c>
      <c r="E296" s="14">
        <v>6</v>
      </c>
      <c r="F296" s="14">
        <v>28</v>
      </c>
      <c r="G296" s="14">
        <v>21</v>
      </c>
      <c r="H296" s="14">
        <v>52</v>
      </c>
      <c r="I296" s="14">
        <v>60</v>
      </c>
      <c r="J296" s="14">
        <v>68</v>
      </c>
      <c r="K296" s="11">
        <f t="shared" si="15"/>
        <v>235</v>
      </c>
      <c r="L296" s="11">
        <f t="shared" si="16"/>
        <v>180</v>
      </c>
    </row>
    <row r="297" spans="1:12" x14ac:dyDescent="0.2">
      <c r="B297" s="16" t="str">
        <f t="shared" si="17"/>
        <v>2021</v>
      </c>
      <c r="C297" s="2">
        <v>840</v>
      </c>
      <c r="D297" s="17" t="s">
        <v>42</v>
      </c>
      <c r="E297" s="14">
        <v>95</v>
      </c>
      <c r="F297" s="14">
        <v>227</v>
      </c>
      <c r="G297" s="14">
        <v>297</v>
      </c>
      <c r="H297" s="14">
        <v>329</v>
      </c>
      <c r="I297" s="14">
        <v>301</v>
      </c>
      <c r="J297" s="14">
        <v>367</v>
      </c>
      <c r="K297" s="11">
        <f t="shared" si="15"/>
        <v>1616</v>
      </c>
      <c r="L297" s="11">
        <f t="shared" si="16"/>
        <v>997</v>
      </c>
    </row>
    <row r="298" spans="1:12" x14ac:dyDescent="0.2">
      <c r="B298" s="16" t="str">
        <f t="shared" si="17"/>
        <v>2021</v>
      </c>
      <c r="C298" s="2">
        <v>846</v>
      </c>
      <c r="D298" s="17" t="s">
        <v>20</v>
      </c>
      <c r="E298" s="14">
        <v>207</v>
      </c>
      <c r="F298" s="14">
        <v>221</v>
      </c>
      <c r="G298" s="14">
        <v>329</v>
      </c>
      <c r="H298" s="14">
        <v>360</v>
      </c>
      <c r="I298" s="14">
        <v>525</v>
      </c>
      <c r="J298" s="14">
        <v>559</v>
      </c>
      <c r="K298" s="11">
        <f t="shared" si="15"/>
        <v>2201</v>
      </c>
      <c r="L298" s="11">
        <f t="shared" si="16"/>
        <v>1444</v>
      </c>
    </row>
    <row r="299" spans="1:12" x14ac:dyDescent="0.2">
      <c r="B299" s="16" t="str">
        <f t="shared" si="17"/>
        <v>2021</v>
      </c>
      <c r="C299" s="2">
        <v>849</v>
      </c>
      <c r="D299" s="17" t="s">
        <v>93</v>
      </c>
      <c r="E299" s="14">
        <v>103</v>
      </c>
      <c r="F299" s="14">
        <v>523</v>
      </c>
      <c r="G299" s="14">
        <v>775</v>
      </c>
      <c r="H299" s="14">
        <v>551</v>
      </c>
      <c r="I299" s="14">
        <v>894</v>
      </c>
      <c r="J299" s="14">
        <v>751</v>
      </c>
      <c r="K299" s="11">
        <f t="shared" si="15"/>
        <v>3597</v>
      </c>
      <c r="L299" s="11">
        <f t="shared" si="16"/>
        <v>2196</v>
      </c>
    </row>
    <row r="300" spans="1:12" x14ac:dyDescent="0.2">
      <c r="B300" s="16" t="str">
        <f t="shared" si="17"/>
        <v>2021</v>
      </c>
      <c r="C300" s="2">
        <v>851</v>
      </c>
      <c r="D300" s="17" t="s">
        <v>102</v>
      </c>
      <c r="E300" s="14">
        <v>588</v>
      </c>
      <c r="F300" s="14">
        <v>1638</v>
      </c>
      <c r="G300" s="14">
        <v>2131</v>
      </c>
      <c r="H300" s="14">
        <v>1952</v>
      </c>
      <c r="I300" s="14">
        <v>2134</v>
      </c>
      <c r="J300" s="14">
        <v>2028</v>
      </c>
      <c r="K300" s="11">
        <f t="shared" si="15"/>
        <v>10471</v>
      </c>
      <c r="L300" s="11">
        <f t="shared" si="16"/>
        <v>6114</v>
      </c>
    </row>
    <row r="301" spans="1:12" x14ac:dyDescent="0.2">
      <c r="B301" s="16" t="str">
        <f t="shared" si="17"/>
        <v>2021</v>
      </c>
      <c r="C301" s="2">
        <v>860</v>
      </c>
      <c r="D301" s="17" t="s">
        <v>75</v>
      </c>
      <c r="E301" s="14">
        <v>388</v>
      </c>
      <c r="F301" s="14">
        <v>677</v>
      </c>
      <c r="G301" s="14">
        <v>1000</v>
      </c>
      <c r="H301" s="14">
        <v>1180</v>
      </c>
      <c r="I301" s="14">
        <v>1245</v>
      </c>
      <c r="J301" s="14">
        <v>1424</v>
      </c>
      <c r="K301" s="11">
        <f t="shared" si="15"/>
        <v>5914</v>
      </c>
      <c r="L301" s="11">
        <f t="shared" si="16"/>
        <v>3849</v>
      </c>
    </row>
    <row r="303" spans="1:12" x14ac:dyDescent="0.2">
      <c r="E303" s="13" t="s">
        <v>249</v>
      </c>
      <c r="F303" s="13" t="s">
        <v>250</v>
      </c>
      <c r="G303" s="13" t="s">
        <v>251</v>
      </c>
      <c r="H303" s="13" t="s">
        <v>231</v>
      </c>
      <c r="I303" s="13" t="s">
        <v>232</v>
      </c>
      <c r="J303" s="13" t="s">
        <v>233</v>
      </c>
      <c r="K303" s="13" t="s">
        <v>223</v>
      </c>
      <c r="L303" s="13" t="s">
        <v>224</v>
      </c>
    </row>
    <row r="304" spans="1:12" x14ac:dyDescent="0.2">
      <c r="A304" s="13" t="s">
        <v>252</v>
      </c>
      <c r="B304" s="13" t="s">
        <v>238</v>
      </c>
      <c r="C304" s="2">
        <v>101</v>
      </c>
      <c r="D304" s="17" t="s">
        <v>101</v>
      </c>
      <c r="E304" s="14">
        <v>2327</v>
      </c>
      <c r="F304" s="14">
        <v>3958</v>
      </c>
      <c r="G304" s="14">
        <v>4466</v>
      </c>
      <c r="H304" s="14">
        <v>5151</v>
      </c>
      <c r="I304" s="14">
        <v>5328</v>
      </c>
      <c r="J304" s="14">
        <v>6805</v>
      </c>
      <c r="K304" s="11">
        <f>SUM(E304:J304)</f>
        <v>28035</v>
      </c>
      <c r="L304" s="11">
        <f>SUM(H304:J304)</f>
        <v>17284</v>
      </c>
    </row>
    <row r="305" spans="2:12" x14ac:dyDescent="0.2">
      <c r="B305" s="16" t="str">
        <f>B304</f>
        <v>2015</v>
      </c>
      <c r="C305" s="2">
        <v>147</v>
      </c>
      <c r="D305" s="17" t="s">
        <v>39</v>
      </c>
      <c r="E305" s="14">
        <v>553</v>
      </c>
      <c r="F305" s="14">
        <v>1075</v>
      </c>
      <c r="G305" s="14">
        <v>1366</v>
      </c>
      <c r="H305" s="14">
        <v>1497</v>
      </c>
      <c r="I305" s="14">
        <v>1802</v>
      </c>
      <c r="J305" s="14">
        <v>2662</v>
      </c>
      <c r="K305" s="11">
        <f t="shared" ref="K305:K368" si="18">SUM(E305:J305)</f>
        <v>8955</v>
      </c>
      <c r="L305" s="11">
        <f t="shared" ref="L305:L368" si="19">SUM(H305:J305)</f>
        <v>5961</v>
      </c>
    </row>
    <row r="306" spans="2:12" x14ac:dyDescent="0.2">
      <c r="B306" s="16" t="str">
        <f t="shared" ref="B306:B369" si="20">B305</f>
        <v>2015</v>
      </c>
      <c r="C306" s="2">
        <v>151</v>
      </c>
      <c r="D306" s="17" t="s">
        <v>13</v>
      </c>
      <c r="E306" s="14">
        <v>282</v>
      </c>
      <c r="F306" s="14">
        <v>856</v>
      </c>
      <c r="G306" s="14">
        <v>1096</v>
      </c>
      <c r="H306" s="14">
        <v>1068</v>
      </c>
      <c r="I306" s="14">
        <v>865</v>
      </c>
      <c r="J306" s="14">
        <v>971</v>
      </c>
      <c r="K306" s="11">
        <f t="shared" si="18"/>
        <v>5138</v>
      </c>
      <c r="L306" s="11">
        <f t="shared" si="19"/>
        <v>2904</v>
      </c>
    </row>
    <row r="307" spans="2:12" x14ac:dyDescent="0.2">
      <c r="B307" s="16" t="str">
        <f t="shared" si="20"/>
        <v>2015</v>
      </c>
      <c r="C307" s="2">
        <v>153</v>
      </c>
      <c r="D307" s="17" t="s">
        <v>19</v>
      </c>
      <c r="E307" s="14">
        <v>319</v>
      </c>
      <c r="F307" s="14">
        <v>497</v>
      </c>
      <c r="G307" s="14">
        <v>591</v>
      </c>
      <c r="H307" s="14">
        <v>669</v>
      </c>
      <c r="I307" s="14">
        <v>759</v>
      </c>
      <c r="J307" s="14">
        <v>691</v>
      </c>
      <c r="K307" s="11">
        <f t="shared" si="18"/>
        <v>3526</v>
      </c>
      <c r="L307" s="11">
        <f t="shared" si="19"/>
        <v>2119</v>
      </c>
    </row>
    <row r="308" spans="2:12" x14ac:dyDescent="0.2">
      <c r="B308" s="16" t="str">
        <f t="shared" si="20"/>
        <v>2015</v>
      </c>
      <c r="C308" s="2">
        <v>155</v>
      </c>
      <c r="D308" s="17" t="s">
        <v>23</v>
      </c>
      <c r="E308" s="14">
        <v>39</v>
      </c>
      <c r="F308" s="14">
        <v>141</v>
      </c>
      <c r="G308" s="14">
        <v>123</v>
      </c>
      <c r="H308" s="14">
        <v>322</v>
      </c>
      <c r="I308" s="14">
        <v>358</v>
      </c>
      <c r="J308" s="14">
        <v>372</v>
      </c>
      <c r="K308" s="11">
        <f t="shared" si="18"/>
        <v>1355</v>
      </c>
      <c r="L308" s="11">
        <f t="shared" si="19"/>
        <v>1052</v>
      </c>
    </row>
    <row r="309" spans="2:12" x14ac:dyDescent="0.2">
      <c r="B309" s="16" t="str">
        <f t="shared" si="20"/>
        <v>2015</v>
      </c>
      <c r="C309" s="2">
        <v>157</v>
      </c>
      <c r="D309" s="17" t="s">
        <v>49</v>
      </c>
      <c r="E309" s="14">
        <v>313</v>
      </c>
      <c r="F309" s="14">
        <v>653</v>
      </c>
      <c r="G309" s="14">
        <v>687</v>
      </c>
      <c r="H309" s="14">
        <v>1044</v>
      </c>
      <c r="I309" s="14">
        <v>1289</v>
      </c>
      <c r="J309" s="14">
        <v>2135</v>
      </c>
      <c r="K309" s="11">
        <f t="shared" si="18"/>
        <v>6121</v>
      </c>
      <c r="L309" s="11">
        <f t="shared" si="19"/>
        <v>4468</v>
      </c>
    </row>
    <row r="310" spans="2:12" x14ac:dyDescent="0.2">
      <c r="B310" s="16" t="str">
        <f t="shared" si="20"/>
        <v>2015</v>
      </c>
      <c r="C310" s="2">
        <v>159</v>
      </c>
      <c r="D310" s="17" t="s">
        <v>51</v>
      </c>
      <c r="E310" s="14">
        <v>262</v>
      </c>
      <c r="F310" s="14">
        <v>547</v>
      </c>
      <c r="G310" s="14">
        <v>606</v>
      </c>
      <c r="H310" s="14">
        <v>779</v>
      </c>
      <c r="I310" s="14">
        <v>1346</v>
      </c>
      <c r="J310" s="14">
        <v>1619</v>
      </c>
      <c r="K310" s="11">
        <f t="shared" si="18"/>
        <v>5159</v>
      </c>
      <c r="L310" s="11">
        <f t="shared" si="19"/>
        <v>3744</v>
      </c>
    </row>
    <row r="311" spans="2:12" x14ac:dyDescent="0.2">
      <c r="B311" s="16" t="str">
        <f t="shared" si="20"/>
        <v>2015</v>
      </c>
      <c r="C311" s="2">
        <v>161</v>
      </c>
      <c r="D311" s="17" t="s">
        <v>53</v>
      </c>
      <c r="E311" s="14">
        <v>73</v>
      </c>
      <c r="F311" s="14">
        <v>166</v>
      </c>
      <c r="G311" s="14">
        <v>174</v>
      </c>
      <c r="H311" s="14">
        <v>222</v>
      </c>
      <c r="I311" s="14">
        <v>241</v>
      </c>
      <c r="J311" s="14">
        <v>255</v>
      </c>
      <c r="K311" s="11">
        <f t="shared" si="18"/>
        <v>1131</v>
      </c>
      <c r="L311" s="11">
        <f t="shared" si="19"/>
        <v>718</v>
      </c>
    </row>
    <row r="312" spans="2:12" x14ac:dyDescent="0.2">
      <c r="B312" s="16" t="str">
        <f t="shared" si="20"/>
        <v>2015</v>
      </c>
      <c r="C312" s="2">
        <v>163</v>
      </c>
      <c r="D312" s="17" t="s">
        <v>69</v>
      </c>
      <c r="E312" s="14">
        <v>50</v>
      </c>
      <c r="F312" s="14">
        <v>308</v>
      </c>
      <c r="G312" s="14">
        <v>209</v>
      </c>
      <c r="H312" s="14">
        <v>381</v>
      </c>
      <c r="I312" s="14">
        <v>352</v>
      </c>
      <c r="J312" s="14">
        <v>308</v>
      </c>
      <c r="K312" s="11">
        <f t="shared" si="18"/>
        <v>1608</v>
      </c>
      <c r="L312" s="11">
        <f t="shared" si="19"/>
        <v>1041</v>
      </c>
    </row>
    <row r="313" spans="2:12" x14ac:dyDescent="0.2">
      <c r="B313" s="16" t="str">
        <f t="shared" si="20"/>
        <v>2015</v>
      </c>
      <c r="C313" s="2">
        <v>165</v>
      </c>
      <c r="D313" s="17" t="s">
        <v>7</v>
      </c>
      <c r="E313" s="14">
        <v>114</v>
      </c>
      <c r="F313" s="14">
        <v>191</v>
      </c>
      <c r="G313" s="14">
        <v>391</v>
      </c>
      <c r="H313" s="14">
        <v>347</v>
      </c>
      <c r="I313" s="14">
        <v>276</v>
      </c>
      <c r="J313" s="14">
        <v>188</v>
      </c>
      <c r="K313" s="11">
        <f t="shared" si="18"/>
        <v>1507</v>
      </c>
      <c r="L313" s="11">
        <f t="shared" si="19"/>
        <v>811</v>
      </c>
    </row>
    <row r="314" spans="2:12" x14ac:dyDescent="0.2">
      <c r="B314" s="16" t="str">
        <f t="shared" si="20"/>
        <v>2015</v>
      </c>
      <c r="C314" s="2">
        <v>167</v>
      </c>
      <c r="D314" s="17" t="s">
        <v>83</v>
      </c>
      <c r="E314" s="14">
        <v>219</v>
      </c>
      <c r="F314" s="14">
        <v>509</v>
      </c>
      <c r="G314" s="14">
        <v>534</v>
      </c>
      <c r="H314" s="14">
        <v>1079</v>
      </c>
      <c r="I314" s="14">
        <v>897</v>
      </c>
      <c r="J314" s="14">
        <v>856</v>
      </c>
      <c r="K314" s="11">
        <f t="shared" si="18"/>
        <v>4094</v>
      </c>
      <c r="L314" s="11">
        <f t="shared" si="19"/>
        <v>2832</v>
      </c>
    </row>
    <row r="315" spans="2:12" x14ac:dyDescent="0.2">
      <c r="B315" s="16" t="str">
        <f t="shared" si="20"/>
        <v>2015</v>
      </c>
      <c r="C315" s="2">
        <v>169</v>
      </c>
      <c r="D315" s="17" t="s">
        <v>85</v>
      </c>
      <c r="E315" s="14">
        <v>216</v>
      </c>
      <c r="F315" s="14">
        <v>565</v>
      </c>
      <c r="G315" s="14">
        <v>728</v>
      </c>
      <c r="H315" s="14">
        <v>799</v>
      </c>
      <c r="I315" s="14">
        <v>641</v>
      </c>
      <c r="J315" s="14">
        <v>637</v>
      </c>
      <c r="K315" s="11">
        <f t="shared" si="18"/>
        <v>3586</v>
      </c>
      <c r="L315" s="11">
        <f t="shared" si="19"/>
        <v>2077</v>
      </c>
    </row>
    <row r="316" spans="2:12" x14ac:dyDescent="0.2">
      <c r="B316" s="16" t="str">
        <f t="shared" si="20"/>
        <v>2015</v>
      </c>
      <c r="C316" s="2">
        <v>173</v>
      </c>
      <c r="D316" s="17" t="s">
        <v>16</v>
      </c>
      <c r="E316" s="14">
        <v>197</v>
      </c>
      <c r="F316" s="14">
        <v>459</v>
      </c>
      <c r="G316" s="14">
        <v>634</v>
      </c>
      <c r="H316" s="14">
        <v>890</v>
      </c>
      <c r="I316" s="14">
        <v>1624</v>
      </c>
      <c r="J316" s="14">
        <v>2002</v>
      </c>
      <c r="K316" s="11">
        <f t="shared" si="18"/>
        <v>5806</v>
      </c>
      <c r="L316" s="11">
        <f t="shared" si="19"/>
        <v>4516</v>
      </c>
    </row>
    <row r="317" spans="2:12" x14ac:dyDescent="0.2">
      <c r="B317" s="16" t="str">
        <f t="shared" si="20"/>
        <v>2015</v>
      </c>
      <c r="C317" s="2">
        <v>175</v>
      </c>
      <c r="D317" s="17" t="s">
        <v>52</v>
      </c>
      <c r="E317" s="14">
        <v>216</v>
      </c>
      <c r="F317" s="14">
        <v>417</v>
      </c>
      <c r="G317" s="14">
        <v>481</v>
      </c>
      <c r="H317" s="14">
        <v>851</v>
      </c>
      <c r="I317" s="14">
        <v>910</v>
      </c>
      <c r="J317" s="14">
        <v>995</v>
      </c>
      <c r="K317" s="11">
        <f t="shared" si="18"/>
        <v>3870</v>
      </c>
      <c r="L317" s="11">
        <f t="shared" si="19"/>
        <v>2756</v>
      </c>
    </row>
    <row r="318" spans="2:12" x14ac:dyDescent="0.2">
      <c r="B318" s="16" t="str">
        <f t="shared" si="20"/>
        <v>2015</v>
      </c>
      <c r="C318" s="2">
        <v>183</v>
      </c>
      <c r="D318" s="17" t="s">
        <v>91</v>
      </c>
      <c r="E318" s="14">
        <v>152</v>
      </c>
      <c r="F318" s="14">
        <v>296</v>
      </c>
      <c r="G318" s="14">
        <v>272</v>
      </c>
      <c r="H318" s="14">
        <v>232</v>
      </c>
      <c r="I318" s="14">
        <v>268</v>
      </c>
      <c r="J318" s="14">
        <v>180</v>
      </c>
      <c r="K318" s="11">
        <f t="shared" si="18"/>
        <v>1400</v>
      </c>
      <c r="L318" s="11">
        <f t="shared" si="19"/>
        <v>680</v>
      </c>
    </row>
    <row r="319" spans="2:12" x14ac:dyDescent="0.2">
      <c r="B319" s="16" t="str">
        <f t="shared" si="20"/>
        <v>2015</v>
      </c>
      <c r="C319" s="2">
        <v>185</v>
      </c>
      <c r="D319" s="17" t="s">
        <v>82</v>
      </c>
      <c r="E319" s="14">
        <v>140</v>
      </c>
      <c r="F319" s="14">
        <v>297</v>
      </c>
      <c r="G319" s="14">
        <v>423</v>
      </c>
      <c r="H319" s="14">
        <v>577</v>
      </c>
      <c r="I319" s="14">
        <v>652</v>
      </c>
      <c r="J319" s="14">
        <v>589</v>
      </c>
      <c r="K319" s="11">
        <f t="shared" si="18"/>
        <v>2678</v>
      </c>
      <c r="L319" s="11">
        <f t="shared" si="19"/>
        <v>1818</v>
      </c>
    </row>
    <row r="320" spans="2:12" x14ac:dyDescent="0.2">
      <c r="B320" s="16" t="str">
        <f t="shared" si="20"/>
        <v>2015</v>
      </c>
      <c r="C320" s="2">
        <v>187</v>
      </c>
      <c r="D320" s="17" t="s">
        <v>84</v>
      </c>
      <c r="E320" s="14">
        <v>79</v>
      </c>
      <c r="F320" s="14">
        <v>192</v>
      </c>
      <c r="G320" s="14">
        <v>164</v>
      </c>
      <c r="H320" s="14">
        <v>242</v>
      </c>
      <c r="I320" s="14">
        <v>248</v>
      </c>
      <c r="J320" s="14">
        <v>187</v>
      </c>
      <c r="K320" s="11">
        <f t="shared" si="18"/>
        <v>1112</v>
      </c>
      <c r="L320" s="11">
        <f t="shared" si="19"/>
        <v>677</v>
      </c>
    </row>
    <row r="321" spans="2:12" x14ac:dyDescent="0.2">
      <c r="B321" s="16" t="str">
        <f t="shared" si="20"/>
        <v>2015</v>
      </c>
      <c r="C321" s="2">
        <v>190</v>
      </c>
      <c r="D321" s="17" t="s">
        <v>45</v>
      </c>
      <c r="E321" s="14">
        <v>159</v>
      </c>
      <c r="F321" s="14">
        <v>219</v>
      </c>
      <c r="G321" s="14">
        <v>343</v>
      </c>
      <c r="H321" s="14">
        <v>473</v>
      </c>
      <c r="I321" s="14">
        <v>605</v>
      </c>
      <c r="J321" s="14">
        <v>472</v>
      </c>
      <c r="K321" s="11">
        <f t="shared" si="18"/>
        <v>2271</v>
      </c>
      <c r="L321" s="11">
        <f t="shared" si="19"/>
        <v>1550</v>
      </c>
    </row>
    <row r="322" spans="2:12" x14ac:dyDescent="0.2">
      <c r="B322" s="16" t="str">
        <f t="shared" si="20"/>
        <v>2015</v>
      </c>
      <c r="C322" s="2">
        <v>201</v>
      </c>
      <c r="D322" s="17" t="s">
        <v>9</v>
      </c>
      <c r="E322" s="14">
        <v>78</v>
      </c>
      <c r="F322" s="14">
        <v>143</v>
      </c>
      <c r="G322" s="14">
        <v>214</v>
      </c>
      <c r="H322" s="14">
        <v>304</v>
      </c>
      <c r="I322" s="14">
        <v>216</v>
      </c>
      <c r="J322" s="14">
        <v>444</v>
      </c>
      <c r="K322" s="11">
        <f t="shared" si="18"/>
        <v>1399</v>
      </c>
      <c r="L322" s="11">
        <f t="shared" si="19"/>
        <v>964</v>
      </c>
    </row>
    <row r="323" spans="2:12" x14ac:dyDescent="0.2">
      <c r="B323" s="16" t="str">
        <f t="shared" si="20"/>
        <v>2015</v>
      </c>
      <c r="C323" s="2">
        <v>210</v>
      </c>
      <c r="D323" s="17" t="s">
        <v>35</v>
      </c>
      <c r="E323" s="15" t="s">
        <v>128</v>
      </c>
      <c r="F323" s="15" t="s">
        <v>128</v>
      </c>
      <c r="G323" s="15" t="s">
        <v>128</v>
      </c>
      <c r="H323" s="15" t="s">
        <v>128</v>
      </c>
      <c r="I323" s="15" t="s">
        <v>128</v>
      </c>
      <c r="J323" s="15" t="s">
        <v>128</v>
      </c>
      <c r="K323" s="11" t="s">
        <v>128</v>
      </c>
      <c r="L323" s="11" t="s">
        <v>128</v>
      </c>
    </row>
    <row r="324" spans="2:12" x14ac:dyDescent="0.2">
      <c r="B324" s="16" t="str">
        <f t="shared" si="20"/>
        <v>2015</v>
      </c>
      <c r="C324" s="2">
        <v>217</v>
      </c>
      <c r="D324" s="17" t="s">
        <v>67</v>
      </c>
      <c r="E324" s="14">
        <v>451</v>
      </c>
      <c r="F324" s="14">
        <v>723</v>
      </c>
      <c r="G324" s="14">
        <v>930</v>
      </c>
      <c r="H324" s="14">
        <v>1147</v>
      </c>
      <c r="I324" s="14">
        <v>1172</v>
      </c>
      <c r="J324" s="14">
        <v>1287</v>
      </c>
      <c r="K324" s="11">
        <f t="shared" si="18"/>
        <v>5710</v>
      </c>
      <c r="L324" s="11">
        <f t="shared" si="19"/>
        <v>3606</v>
      </c>
    </row>
    <row r="325" spans="2:12" x14ac:dyDescent="0.2">
      <c r="B325" s="16" t="str">
        <f t="shared" si="20"/>
        <v>2015</v>
      </c>
      <c r="C325" s="2">
        <v>219</v>
      </c>
      <c r="D325" s="17" t="s">
        <v>73</v>
      </c>
      <c r="E325" s="15" t="s">
        <v>128</v>
      </c>
      <c r="F325" s="15" t="s">
        <v>128</v>
      </c>
      <c r="G325" s="15" t="s">
        <v>128</v>
      </c>
      <c r="H325" s="15" t="s">
        <v>128</v>
      </c>
      <c r="I325" s="15" t="s">
        <v>128</v>
      </c>
      <c r="J325" s="15" t="s">
        <v>128</v>
      </c>
      <c r="K325" s="11" t="s">
        <v>128</v>
      </c>
      <c r="L325" s="11" t="s">
        <v>128</v>
      </c>
    </row>
    <row r="326" spans="2:12" x14ac:dyDescent="0.2">
      <c r="B326" s="16" t="str">
        <f t="shared" si="20"/>
        <v>2015</v>
      </c>
      <c r="C326" s="2">
        <v>223</v>
      </c>
      <c r="D326" s="17" t="s">
        <v>87</v>
      </c>
      <c r="E326" s="14">
        <v>76</v>
      </c>
      <c r="F326" s="14">
        <v>178</v>
      </c>
      <c r="G326" s="14">
        <v>319</v>
      </c>
      <c r="H326" s="14">
        <v>408</v>
      </c>
      <c r="I326" s="14">
        <v>581</v>
      </c>
      <c r="J326" s="14">
        <v>650</v>
      </c>
      <c r="K326" s="11">
        <f t="shared" si="18"/>
        <v>2212</v>
      </c>
      <c r="L326" s="11">
        <f t="shared" si="19"/>
        <v>1639</v>
      </c>
    </row>
    <row r="327" spans="2:12" x14ac:dyDescent="0.2">
      <c r="B327" s="16" t="str">
        <f t="shared" si="20"/>
        <v>2015</v>
      </c>
      <c r="C327" s="2">
        <v>230</v>
      </c>
      <c r="D327" s="17" t="s">
        <v>50</v>
      </c>
      <c r="E327" s="14">
        <v>247</v>
      </c>
      <c r="F327" s="14">
        <v>495</v>
      </c>
      <c r="G327" s="14">
        <v>773</v>
      </c>
      <c r="H327" s="14">
        <v>1195</v>
      </c>
      <c r="I327" s="14">
        <v>1670</v>
      </c>
      <c r="J327" s="14">
        <v>2115</v>
      </c>
      <c r="K327" s="11">
        <f t="shared" si="18"/>
        <v>6495</v>
      </c>
      <c r="L327" s="11">
        <f t="shared" si="19"/>
        <v>4980</v>
      </c>
    </row>
    <row r="328" spans="2:12" x14ac:dyDescent="0.2">
      <c r="B328" s="16" t="str">
        <f t="shared" si="20"/>
        <v>2015</v>
      </c>
      <c r="C328" s="2">
        <v>240</v>
      </c>
      <c r="D328" s="17" t="s">
        <v>25</v>
      </c>
      <c r="E328" s="14">
        <v>209</v>
      </c>
      <c r="F328" s="14">
        <v>404</v>
      </c>
      <c r="G328" s="14">
        <v>495</v>
      </c>
      <c r="H328" s="14">
        <v>450</v>
      </c>
      <c r="I328" s="14">
        <v>529</v>
      </c>
      <c r="J328" s="14">
        <v>279</v>
      </c>
      <c r="K328" s="11">
        <f t="shared" si="18"/>
        <v>2366</v>
      </c>
      <c r="L328" s="11">
        <f t="shared" si="19"/>
        <v>1258</v>
      </c>
    </row>
    <row r="329" spans="2:12" x14ac:dyDescent="0.2">
      <c r="B329" s="16" t="str">
        <f t="shared" si="20"/>
        <v>2015</v>
      </c>
      <c r="C329" s="2">
        <v>250</v>
      </c>
      <c r="D329" s="17" t="s">
        <v>43</v>
      </c>
      <c r="E329" s="14">
        <v>235</v>
      </c>
      <c r="F329" s="14">
        <v>333</v>
      </c>
      <c r="G329" s="14">
        <v>568</v>
      </c>
      <c r="H329" s="14">
        <v>534</v>
      </c>
      <c r="I329" s="14">
        <v>613</v>
      </c>
      <c r="J329" s="14">
        <v>628</v>
      </c>
      <c r="K329" s="11">
        <f t="shared" si="18"/>
        <v>2911</v>
      </c>
      <c r="L329" s="11">
        <f t="shared" si="19"/>
        <v>1775</v>
      </c>
    </row>
    <row r="330" spans="2:12" x14ac:dyDescent="0.2">
      <c r="B330" s="16" t="str">
        <f t="shared" si="20"/>
        <v>2015</v>
      </c>
      <c r="C330" s="2">
        <v>253</v>
      </c>
      <c r="D330" s="17" t="s">
        <v>55</v>
      </c>
      <c r="E330" s="14">
        <v>134</v>
      </c>
      <c r="F330" s="14">
        <v>376</v>
      </c>
      <c r="G330" s="14">
        <v>421</v>
      </c>
      <c r="H330" s="14">
        <v>570</v>
      </c>
      <c r="I330" s="14">
        <v>463</v>
      </c>
      <c r="J330" s="14">
        <v>442</v>
      </c>
      <c r="K330" s="11">
        <f t="shared" si="18"/>
        <v>2406</v>
      </c>
      <c r="L330" s="11">
        <f t="shared" si="19"/>
        <v>1475</v>
      </c>
    </row>
    <row r="331" spans="2:12" x14ac:dyDescent="0.2">
      <c r="B331" s="16" t="str">
        <f t="shared" si="20"/>
        <v>2015</v>
      </c>
      <c r="C331" s="2">
        <v>259</v>
      </c>
      <c r="D331" s="17" t="s">
        <v>103</v>
      </c>
      <c r="E331" s="14">
        <v>333</v>
      </c>
      <c r="F331" s="14">
        <v>534</v>
      </c>
      <c r="G331" s="14">
        <v>758</v>
      </c>
      <c r="H331" s="14">
        <v>736</v>
      </c>
      <c r="I331" s="14">
        <v>618</v>
      </c>
      <c r="J331" s="14">
        <v>819</v>
      </c>
      <c r="K331" s="11">
        <f t="shared" si="18"/>
        <v>3798</v>
      </c>
      <c r="L331" s="11">
        <f t="shared" si="19"/>
        <v>2173</v>
      </c>
    </row>
    <row r="332" spans="2:12" x14ac:dyDescent="0.2">
      <c r="B332" s="16" t="str">
        <f t="shared" si="20"/>
        <v>2015</v>
      </c>
      <c r="C332" s="2">
        <v>260</v>
      </c>
      <c r="D332" s="17" t="s">
        <v>63</v>
      </c>
      <c r="E332" s="15" t="s">
        <v>128</v>
      </c>
      <c r="F332" s="15" t="s">
        <v>128</v>
      </c>
      <c r="G332" s="15" t="s">
        <v>128</v>
      </c>
      <c r="H332" s="15" t="s">
        <v>128</v>
      </c>
      <c r="I332" s="15" t="s">
        <v>128</v>
      </c>
      <c r="J332" s="15" t="s">
        <v>128</v>
      </c>
      <c r="K332" s="11" t="s">
        <v>128</v>
      </c>
      <c r="L332" s="11" t="s">
        <v>128</v>
      </c>
    </row>
    <row r="333" spans="2:12" x14ac:dyDescent="0.2">
      <c r="B333" s="16" t="str">
        <f t="shared" si="20"/>
        <v>2015</v>
      </c>
      <c r="C333" s="2">
        <v>265</v>
      </c>
      <c r="D333" s="17" t="s">
        <v>48</v>
      </c>
      <c r="E333" s="14">
        <v>400</v>
      </c>
      <c r="F333" s="14">
        <v>932</v>
      </c>
      <c r="G333" s="14">
        <v>1063</v>
      </c>
      <c r="H333" s="14">
        <v>1361</v>
      </c>
      <c r="I333" s="14">
        <v>1318</v>
      </c>
      <c r="J333" s="14">
        <v>1371</v>
      </c>
      <c r="K333" s="11">
        <f t="shared" si="18"/>
        <v>6445</v>
      </c>
      <c r="L333" s="11">
        <f t="shared" si="19"/>
        <v>4050</v>
      </c>
    </row>
    <row r="334" spans="2:12" x14ac:dyDescent="0.2">
      <c r="B334" s="16" t="str">
        <f t="shared" si="20"/>
        <v>2015</v>
      </c>
      <c r="C334" s="2">
        <v>269</v>
      </c>
      <c r="D334" s="17" t="s">
        <v>64</v>
      </c>
      <c r="E334" s="14">
        <v>28</v>
      </c>
      <c r="F334" s="14">
        <v>154</v>
      </c>
      <c r="G334" s="14">
        <v>181</v>
      </c>
      <c r="H334" s="14">
        <v>311</v>
      </c>
      <c r="I334" s="14">
        <v>188</v>
      </c>
      <c r="J334" s="14">
        <v>185</v>
      </c>
      <c r="K334" s="11">
        <f t="shared" si="18"/>
        <v>1047</v>
      </c>
      <c r="L334" s="11">
        <f t="shared" si="19"/>
        <v>684</v>
      </c>
    </row>
    <row r="335" spans="2:12" x14ac:dyDescent="0.2">
      <c r="B335" s="16" t="str">
        <f t="shared" si="20"/>
        <v>2015</v>
      </c>
      <c r="C335" s="2">
        <v>270</v>
      </c>
      <c r="D335" s="17" t="s">
        <v>57</v>
      </c>
      <c r="E335" s="15" t="s">
        <v>128</v>
      </c>
      <c r="F335" s="15" t="s">
        <v>128</v>
      </c>
      <c r="G335" s="15" t="s">
        <v>128</v>
      </c>
      <c r="H335" s="15" t="s">
        <v>128</v>
      </c>
      <c r="I335" s="15" t="s">
        <v>128</v>
      </c>
      <c r="J335" s="15" t="s">
        <v>128</v>
      </c>
      <c r="K335" s="11" t="s">
        <v>128</v>
      </c>
      <c r="L335" s="11" t="s">
        <v>128</v>
      </c>
    </row>
    <row r="336" spans="2:12" x14ac:dyDescent="0.2">
      <c r="B336" s="16" t="str">
        <f t="shared" si="20"/>
        <v>2015</v>
      </c>
      <c r="C336" s="2">
        <v>306</v>
      </c>
      <c r="D336" s="17" t="s">
        <v>38</v>
      </c>
      <c r="E336" s="14">
        <v>286</v>
      </c>
      <c r="F336" s="14">
        <v>487</v>
      </c>
      <c r="G336" s="14">
        <v>781</v>
      </c>
      <c r="H336" s="14">
        <v>804</v>
      </c>
      <c r="I336" s="14">
        <v>692</v>
      </c>
      <c r="J336" s="14">
        <v>833</v>
      </c>
      <c r="K336" s="11">
        <f t="shared" si="18"/>
        <v>3883</v>
      </c>
      <c r="L336" s="11">
        <f t="shared" si="19"/>
        <v>2329</v>
      </c>
    </row>
    <row r="337" spans="2:12" x14ac:dyDescent="0.2">
      <c r="B337" s="16" t="str">
        <f t="shared" si="20"/>
        <v>2015</v>
      </c>
      <c r="C337" s="2">
        <v>316</v>
      </c>
      <c r="D337" s="17" t="s">
        <v>77</v>
      </c>
      <c r="E337" s="14">
        <v>340</v>
      </c>
      <c r="F337" s="14">
        <v>846</v>
      </c>
      <c r="G337" s="14">
        <v>1609</v>
      </c>
      <c r="H337" s="14">
        <v>1700</v>
      </c>
      <c r="I337" s="14">
        <v>2321</v>
      </c>
      <c r="J337" s="14">
        <v>2332</v>
      </c>
      <c r="K337" s="11">
        <f t="shared" si="18"/>
        <v>9148</v>
      </c>
      <c r="L337" s="11">
        <f t="shared" si="19"/>
        <v>6353</v>
      </c>
    </row>
    <row r="338" spans="2:12" x14ac:dyDescent="0.2">
      <c r="B338" s="16" t="str">
        <f t="shared" si="20"/>
        <v>2015</v>
      </c>
      <c r="C338" s="2">
        <v>320</v>
      </c>
      <c r="D338" s="17" t="s">
        <v>33</v>
      </c>
      <c r="E338" s="14">
        <v>116</v>
      </c>
      <c r="F338" s="14">
        <v>291</v>
      </c>
      <c r="G338" s="14">
        <v>343</v>
      </c>
      <c r="H338" s="14">
        <v>575</v>
      </c>
      <c r="I338" s="14">
        <v>597</v>
      </c>
      <c r="J338" s="14">
        <v>744</v>
      </c>
      <c r="K338" s="11">
        <f t="shared" si="18"/>
        <v>2666</v>
      </c>
      <c r="L338" s="11">
        <f t="shared" si="19"/>
        <v>1916</v>
      </c>
    </row>
    <row r="339" spans="2:12" x14ac:dyDescent="0.2">
      <c r="B339" s="16" t="str">
        <f t="shared" si="20"/>
        <v>2015</v>
      </c>
      <c r="C339" s="2">
        <v>326</v>
      </c>
      <c r="D339" s="17" t="s">
        <v>95</v>
      </c>
      <c r="E339" s="14">
        <v>205</v>
      </c>
      <c r="F339" s="14">
        <v>556</v>
      </c>
      <c r="G339" s="14">
        <v>657</v>
      </c>
      <c r="H339" s="14">
        <v>859</v>
      </c>
      <c r="I339" s="14">
        <v>793</v>
      </c>
      <c r="J339" s="14">
        <v>1037</v>
      </c>
      <c r="K339" s="11">
        <f t="shared" si="18"/>
        <v>4107</v>
      </c>
      <c r="L339" s="11">
        <f t="shared" si="19"/>
        <v>2689</v>
      </c>
    </row>
    <row r="340" spans="2:12" x14ac:dyDescent="0.2">
      <c r="B340" s="16" t="str">
        <f t="shared" si="20"/>
        <v>2015</v>
      </c>
      <c r="C340" s="2">
        <v>329</v>
      </c>
      <c r="D340" s="17" t="s">
        <v>46</v>
      </c>
      <c r="E340" s="14">
        <v>148</v>
      </c>
      <c r="F340" s="14">
        <v>263</v>
      </c>
      <c r="G340" s="14">
        <v>356</v>
      </c>
      <c r="H340" s="14">
        <v>485</v>
      </c>
      <c r="I340" s="14">
        <v>443</v>
      </c>
      <c r="J340" s="14">
        <v>647</v>
      </c>
      <c r="K340" s="11">
        <f t="shared" si="18"/>
        <v>2342</v>
      </c>
      <c r="L340" s="11">
        <f t="shared" si="19"/>
        <v>1575</v>
      </c>
    </row>
    <row r="341" spans="2:12" x14ac:dyDescent="0.2">
      <c r="B341" s="16" t="str">
        <f t="shared" si="20"/>
        <v>2015</v>
      </c>
      <c r="C341" s="2">
        <v>330</v>
      </c>
      <c r="D341" s="17" t="s">
        <v>62</v>
      </c>
      <c r="E341" s="14">
        <v>516</v>
      </c>
      <c r="F341" s="14">
        <v>1115</v>
      </c>
      <c r="G341" s="14">
        <v>1291</v>
      </c>
      <c r="H341" s="14">
        <v>1709</v>
      </c>
      <c r="I341" s="14">
        <v>1888</v>
      </c>
      <c r="J341" s="14">
        <v>2293</v>
      </c>
      <c r="K341" s="11">
        <f t="shared" si="18"/>
        <v>8812</v>
      </c>
      <c r="L341" s="11">
        <f t="shared" si="19"/>
        <v>5890</v>
      </c>
    </row>
    <row r="342" spans="2:12" x14ac:dyDescent="0.2">
      <c r="B342" s="16" t="str">
        <f t="shared" si="20"/>
        <v>2015</v>
      </c>
      <c r="C342" s="2">
        <v>336</v>
      </c>
      <c r="D342" s="17" t="s">
        <v>68</v>
      </c>
      <c r="E342" s="15" t="s">
        <v>128</v>
      </c>
      <c r="F342" s="15" t="s">
        <v>128</v>
      </c>
      <c r="G342" s="15" t="s">
        <v>128</v>
      </c>
      <c r="H342" s="15" t="s">
        <v>128</v>
      </c>
      <c r="I342" s="15" t="s">
        <v>128</v>
      </c>
      <c r="J342" s="15" t="s">
        <v>128</v>
      </c>
      <c r="K342" s="11" t="s">
        <v>128</v>
      </c>
      <c r="L342" s="11" t="s">
        <v>128</v>
      </c>
    </row>
    <row r="343" spans="2:12" x14ac:dyDescent="0.2">
      <c r="B343" s="16" t="str">
        <f t="shared" si="20"/>
        <v>2015</v>
      </c>
      <c r="C343" s="2">
        <v>340</v>
      </c>
      <c r="D343" s="17" t="s">
        <v>66</v>
      </c>
      <c r="E343" s="14">
        <v>178</v>
      </c>
      <c r="F343" s="14">
        <v>486</v>
      </c>
      <c r="G343" s="14">
        <v>311</v>
      </c>
      <c r="H343" s="14">
        <v>480</v>
      </c>
      <c r="I343" s="14">
        <v>418</v>
      </c>
      <c r="J343" s="14">
        <v>515</v>
      </c>
      <c r="K343" s="11">
        <f t="shared" si="18"/>
        <v>2388</v>
      </c>
      <c r="L343" s="11">
        <f t="shared" si="19"/>
        <v>1413</v>
      </c>
    </row>
    <row r="344" spans="2:12" x14ac:dyDescent="0.2">
      <c r="B344" s="16" t="str">
        <f t="shared" si="20"/>
        <v>2015</v>
      </c>
      <c r="C344" s="2">
        <v>350</v>
      </c>
      <c r="D344" s="17" t="s">
        <v>10</v>
      </c>
      <c r="E344" s="14">
        <v>166</v>
      </c>
      <c r="F344" s="14">
        <v>264</v>
      </c>
      <c r="G344" s="14">
        <v>323</v>
      </c>
      <c r="H344" s="14">
        <v>512</v>
      </c>
      <c r="I344" s="14">
        <v>382</v>
      </c>
      <c r="J344" s="14">
        <v>629</v>
      </c>
      <c r="K344" s="11">
        <f t="shared" si="18"/>
        <v>2276</v>
      </c>
      <c r="L344" s="11">
        <f t="shared" si="19"/>
        <v>1523</v>
      </c>
    </row>
    <row r="345" spans="2:12" x14ac:dyDescent="0.2">
      <c r="B345" s="16" t="str">
        <f t="shared" si="20"/>
        <v>2015</v>
      </c>
      <c r="C345" s="2">
        <v>360</v>
      </c>
      <c r="D345" s="17" t="s">
        <v>14</v>
      </c>
      <c r="E345" s="14">
        <v>276</v>
      </c>
      <c r="F345" s="14">
        <v>559</v>
      </c>
      <c r="G345" s="14">
        <v>635</v>
      </c>
      <c r="H345" s="14">
        <v>903</v>
      </c>
      <c r="I345" s="14">
        <v>1072</v>
      </c>
      <c r="J345" s="14">
        <v>1092</v>
      </c>
      <c r="K345" s="11">
        <f t="shared" si="18"/>
        <v>4537</v>
      </c>
      <c r="L345" s="11">
        <f t="shared" si="19"/>
        <v>3067</v>
      </c>
    </row>
    <row r="346" spans="2:12" x14ac:dyDescent="0.2">
      <c r="B346" s="16" t="str">
        <f t="shared" si="20"/>
        <v>2015</v>
      </c>
      <c r="C346" s="2">
        <v>370</v>
      </c>
      <c r="D346" s="17" t="s">
        <v>32</v>
      </c>
      <c r="E346" s="15" t="s">
        <v>128</v>
      </c>
      <c r="F346" s="15" t="s">
        <v>128</v>
      </c>
      <c r="G346" s="15" t="s">
        <v>128</v>
      </c>
      <c r="H346" s="15" t="s">
        <v>128</v>
      </c>
      <c r="I346" s="15" t="s">
        <v>128</v>
      </c>
      <c r="J346" s="15" t="s">
        <v>128</v>
      </c>
      <c r="K346" s="11" t="s">
        <v>128</v>
      </c>
      <c r="L346" s="11" t="s">
        <v>128</v>
      </c>
    </row>
    <row r="347" spans="2:12" x14ac:dyDescent="0.2">
      <c r="B347" s="16" t="str">
        <f t="shared" si="20"/>
        <v>2015</v>
      </c>
      <c r="C347" s="2">
        <v>376</v>
      </c>
      <c r="D347" s="17" t="s">
        <v>59</v>
      </c>
      <c r="E347" s="14">
        <v>281</v>
      </c>
      <c r="F347" s="14">
        <v>576</v>
      </c>
      <c r="G347" s="14">
        <v>789</v>
      </c>
      <c r="H347" s="14">
        <v>1085</v>
      </c>
      <c r="I347" s="14">
        <v>1095</v>
      </c>
      <c r="J347" s="14">
        <v>1430</v>
      </c>
      <c r="K347" s="11">
        <f t="shared" si="18"/>
        <v>5256</v>
      </c>
      <c r="L347" s="11">
        <f t="shared" si="19"/>
        <v>3610</v>
      </c>
    </row>
    <row r="348" spans="2:12" x14ac:dyDescent="0.2">
      <c r="B348" s="16" t="str">
        <f t="shared" si="20"/>
        <v>2015</v>
      </c>
      <c r="C348" s="2">
        <v>390</v>
      </c>
      <c r="D348" s="17" t="s">
        <v>96</v>
      </c>
      <c r="E348" s="14">
        <v>192</v>
      </c>
      <c r="F348" s="14">
        <v>497</v>
      </c>
      <c r="G348" s="14">
        <v>583</v>
      </c>
      <c r="H348" s="14">
        <v>736</v>
      </c>
      <c r="I348" s="14">
        <v>980</v>
      </c>
      <c r="J348" s="14">
        <v>969</v>
      </c>
      <c r="K348" s="11">
        <f t="shared" si="18"/>
        <v>3957</v>
      </c>
      <c r="L348" s="11">
        <f t="shared" si="19"/>
        <v>2685</v>
      </c>
    </row>
    <row r="349" spans="2:12" x14ac:dyDescent="0.2">
      <c r="B349" s="16" t="str">
        <f t="shared" si="20"/>
        <v>2015</v>
      </c>
      <c r="C349" s="2">
        <v>400</v>
      </c>
      <c r="D349" s="17" t="s">
        <v>17</v>
      </c>
      <c r="E349" s="14">
        <v>167</v>
      </c>
      <c r="F349" s="14">
        <v>553</v>
      </c>
      <c r="G349" s="14">
        <v>703</v>
      </c>
      <c r="H349" s="14">
        <v>854</v>
      </c>
      <c r="I349" s="14">
        <v>901</v>
      </c>
      <c r="J349" s="14">
        <v>1081</v>
      </c>
      <c r="K349" s="11">
        <f t="shared" si="18"/>
        <v>4259</v>
      </c>
      <c r="L349" s="11">
        <f t="shared" si="19"/>
        <v>2836</v>
      </c>
    </row>
    <row r="350" spans="2:12" x14ac:dyDescent="0.2">
      <c r="B350" s="16" t="str">
        <f t="shared" si="20"/>
        <v>2015</v>
      </c>
      <c r="C350" s="2">
        <v>410</v>
      </c>
      <c r="D350" s="17" t="s">
        <v>22</v>
      </c>
      <c r="E350" s="14">
        <v>86</v>
      </c>
      <c r="F350" s="14">
        <v>277</v>
      </c>
      <c r="G350" s="14">
        <v>394</v>
      </c>
      <c r="H350" s="14">
        <v>438</v>
      </c>
      <c r="I350" s="14">
        <v>750</v>
      </c>
      <c r="J350" s="14">
        <v>588</v>
      </c>
      <c r="K350" s="11">
        <f t="shared" si="18"/>
        <v>2533</v>
      </c>
      <c r="L350" s="11">
        <f t="shared" si="19"/>
        <v>1776</v>
      </c>
    </row>
    <row r="351" spans="2:12" x14ac:dyDescent="0.2">
      <c r="B351" s="16" t="str">
        <f t="shared" si="20"/>
        <v>2015</v>
      </c>
      <c r="C351" s="2">
        <v>420</v>
      </c>
      <c r="D351" s="17" t="s">
        <v>11</v>
      </c>
      <c r="E351" s="14">
        <v>122</v>
      </c>
      <c r="F351" s="14">
        <v>360</v>
      </c>
      <c r="G351" s="14">
        <v>492</v>
      </c>
      <c r="H351" s="14">
        <v>754</v>
      </c>
      <c r="I351" s="14">
        <v>758</v>
      </c>
      <c r="J351" s="14">
        <v>786</v>
      </c>
      <c r="K351" s="11">
        <f t="shared" si="18"/>
        <v>3272</v>
      </c>
      <c r="L351" s="11">
        <f t="shared" si="19"/>
        <v>2298</v>
      </c>
    </row>
    <row r="352" spans="2:12" x14ac:dyDescent="0.2">
      <c r="B352" s="16" t="str">
        <f t="shared" si="20"/>
        <v>2015</v>
      </c>
      <c r="C352" s="2">
        <v>430</v>
      </c>
      <c r="D352" s="17" t="s">
        <v>47</v>
      </c>
      <c r="E352" s="14">
        <v>136</v>
      </c>
      <c r="F352" s="14">
        <v>458</v>
      </c>
      <c r="G352" s="14">
        <v>544</v>
      </c>
      <c r="H352" s="14">
        <v>715</v>
      </c>
      <c r="I352" s="14">
        <v>965</v>
      </c>
      <c r="J352" s="14">
        <v>1320</v>
      </c>
      <c r="K352" s="11">
        <f t="shared" si="18"/>
        <v>4138</v>
      </c>
      <c r="L352" s="11">
        <f t="shared" si="19"/>
        <v>3000</v>
      </c>
    </row>
    <row r="353" spans="2:12" x14ac:dyDescent="0.2">
      <c r="B353" s="16" t="str">
        <f t="shared" si="20"/>
        <v>2015</v>
      </c>
      <c r="C353" s="2">
        <v>440</v>
      </c>
      <c r="D353" s="17" t="s">
        <v>97</v>
      </c>
      <c r="E353" s="14">
        <v>124</v>
      </c>
      <c r="F353" s="14">
        <v>272</v>
      </c>
      <c r="G353" s="14">
        <v>453</v>
      </c>
      <c r="H353" s="14">
        <v>416</v>
      </c>
      <c r="I353" s="14">
        <v>327</v>
      </c>
      <c r="J353" s="14">
        <v>351</v>
      </c>
      <c r="K353" s="11">
        <f t="shared" si="18"/>
        <v>1943</v>
      </c>
      <c r="L353" s="11">
        <f t="shared" si="19"/>
        <v>1094</v>
      </c>
    </row>
    <row r="354" spans="2:12" x14ac:dyDescent="0.2">
      <c r="B354" s="16" t="str">
        <f t="shared" si="20"/>
        <v>2015</v>
      </c>
      <c r="C354" s="2">
        <v>450</v>
      </c>
      <c r="D354" s="17" t="s">
        <v>30</v>
      </c>
      <c r="E354" s="14">
        <v>122</v>
      </c>
      <c r="F354" s="14">
        <v>246</v>
      </c>
      <c r="G354" s="14">
        <v>358</v>
      </c>
      <c r="H354" s="14">
        <v>617</v>
      </c>
      <c r="I354" s="14">
        <v>781</v>
      </c>
      <c r="J354" s="14">
        <v>747</v>
      </c>
      <c r="K354" s="11">
        <f t="shared" si="18"/>
        <v>2871</v>
      </c>
      <c r="L354" s="11">
        <f t="shared" si="19"/>
        <v>2145</v>
      </c>
    </row>
    <row r="355" spans="2:12" x14ac:dyDescent="0.2">
      <c r="B355" s="16" t="str">
        <f t="shared" si="20"/>
        <v>2015</v>
      </c>
      <c r="C355" s="2">
        <v>461</v>
      </c>
      <c r="D355" s="17" t="s">
        <v>36</v>
      </c>
      <c r="E355" s="14">
        <v>558</v>
      </c>
      <c r="F355" s="14">
        <v>1256</v>
      </c>
      <c r="G355" s="14">
        <v>1550</v>
      </c>
      <c r="H355" s="14">
        <v>2239</v>
      </c>
      <c r="I355" s="14">
        <v>2352</v>
      </c>
      <c r="J355" s="14">
        <v>2757</v>
      </c>
      <c r="K355" s="11">
        <f t="shared" si="18"/>
        <v>10712</v>
      </c>
      <c r="L355" s="11">
        <f t="shared" si="19"/>
        <v>7348</v>
      </c>
    </row>
    <row r="356" spans="2:12" x14ac:dyDescent="0.2">
      <c r="B356" s="16" t="str">
        <f t="shared" si="20"/>
        <v>2015</v>
      </c>
      <c r="C356" s="2">
        <v>479</v>
      </c>
      <c r="D356" s="17" t="s">
        <v>72</v>
      </c>
      <c r="E356" s="14">
        <v>352</v>
      </c>
      <c r="F356" s="14">
        <v>697</v>
      </c>
      <c r="G356" s="14">
        <v>1040</v>
      </c>
      <c r="H356" s="14">
        <v>1260</v>
      </c>
      <c r="I356" s="14">
        <v>1541</v>
      </c>
      <c r="J356" s="14">
        <v>2084</v>
      </c>
      <c r="K356" s="11">
        <f t="shared" si="18"/>
        <v>6974</v>
      </c>
      <c r="L356" s="11">
        <f t="shared" si="19"/>
        <v>4885</v>
      </c>
    </row>
    <row r="357" spans="2:12" x14ac:dyDescent="0.2">
      <c r="B357" s="16" t="str">
        <f t="shared" si="20"/>
        <v>2015</v>
      </c>
      <c r="C357" s="2">
        <v>480</v>
      </c>
      <c r="D357" s="17" t="s">
        <v>226</v>
      </c>
      <c r="E357" s="14">
        <v>181</v>
      </c>
      <c r="F357" s="14">
        <v>353</v>
      </c>
      <c r="G357" s="14">
        <v>384</v>
      </c>
      <c r="H357" s="14">
        <v>527</v>
      </c>
      <c r="I357" s="14">
        <v>681</v>
      </c>
      <c r="J357" s="14">
        <v>505</v>
      </c>
      <c r="K357" s="11">
        <f t="shared" si="18"/>
        <v>2631</v>
      </c>
      <c r="L357" s="11">
        <f t="shared" si="19"/>
        <v>1713</v>
      </c>
    </row>
    <row r="358" spans="2:12" x14ac:dyDescent="0.2">
      <c r="B358" s="16" t="str">
        <f t="shared" si="20"/>
        <v>2015</v>
      </c>
      <c r="C358" s="2">
        <v>482</v>
      </c>
      <c r="D358" s="17" t="s">
        <v>8</v>
      </c>
      <c r="E358" s="14">
        <v>59</v>
      </c>
      <c r="F358" s="14">
        <v>112</v>
      </c>
      <c r="G358" s="14">
        <v>99</v>
      </c>
      <c r="H358" s="14">
        <v>199</v>
      </c>
      <c r="I358" s="14">
        <v>292</v>
      </c>
      <c r="J358" s="14">
        <v>267</v>
      </c>
      <c r="K358" s="11">
        <f t="shared" si="18"/>
        <v>1028</v>
      </c>
      <c r="L358" s="11">
        <f t="shared" si="19"/>
        <v>758</v>
      </c>
    </row>
    <row r="359" spans="2:12" x14ac:dyDescent="0.2">
      <c r="B359" s="16" t="str">
        <f t="shared" si="20"/>
        <v>2015</v>
      </c>
      <c r="C359" s="2">
        <v>492</v>
      </c>
      <c r="D359" s="17" t="s">
        <v>98</v>
      </c>
      <c r="E359" s="14">
        <v>11</v>
      </c>
      <c r="F359" s="14">
        <v>43</v>
      </c>
      <c r="G359" s="14">
        <v>111</v>
      </c>
      <c r="H359" s="14">
        <v>111</v>
      </c>
      <c r="I359" s="14">
        <v>95</v>
      </c>
      <c r="J359" s="14">
        <v>160</v>
      </c>
      <c r="K359" s="11">
        <f t="shared" si="18"/>
        <v>531</v>
      </c>
      <c r="L359" s="11">
        <f t="shared" si="19"/>
        <v>366</v>
      </c>
    </row>
    <row r="360" spans="2:12" x14ac:dyDescent="0.2">
      <c r="B360" s="16" t="str">
        <f t="shared" si="20"/>
        <v>2015</v>
      </c>
      <c r="C360" s="2">
        <v>510</v>
      </c>
      <c r="D360" s="17" t="s">
        <v>61</v>
      </c>
      <c r="E360" s="14">
        <v>161</v>
      </c>
      <c r="F360" s="14">
        <v>499</v>
      </c>
      <c r="G360" s="14">
        <v>762</v>
      </c>
      <c r="H360" s="14">
        <v>980</v>
      </c>
      <c r="I360" s="14">
        <v>1217</v>
      </c>
      <c r="J360" s="14">
        <v>1181</v>
      </c>
      <c r="K360" s="11">
        <f t="shared" si="18"/>
        <v>4800</v>
      </c>
      <c r="L360" s="11">
        <f t="shared" si="19"/>
        <v>3378</v>
      </c>
    </row>
    <row r="361" spans="2:12" x14ac:dyDescent="0.2">
      <c r="B361" s="16" t="str">
        <f t="shared" si="20"/>
        <v>2015</v>
      </c>
      <c r="C361" s="2">
        <v>530</v>
      </c>
      <c r="D361" s="17" t="s">
        <v>15</v>
      </c>
      <c r="E361" s="14">
        <v>61</v>
      </c>
      <c r="F361" s="14">
        <v>174</v>
      </c>
      <c r="G361" s="14">
        <v>179</v>
      </c>
      <c r="H361" s="14">
        <v>330</v>
      </c>
      <c r="I361" s="14">
        <v>379</v>
      </c>
      <c r="J361" s="14">
        <v>325</v>
      </c>
      <c r="K361" s="11">
        <f t="shared" si="18"/>
        <v>1448</v>
      </c>
      <c r="L361" s="11">
        <f t="shared" si="19"/>
        <v>1034</v>
      </c>
    </row>
    <row r="362" spans="2:12" x14ac:dyDescent="0.2">
      <c r="B362" s="16" t="str">
        <f t="shared" si="20"/>
        <v>2015</v>
      </c>
      <c r="C362" s="2">
        <v>540</v>
      </c>
      <c r="D362" s="17" t="s">
        <v>76</v>
      </c>
      <c r="E362" s="14">
        <v>263</v>
      </c>
      <c r="F362" s="14">
        <v>552</v>
      </c>
      <c r="G362" s="14">
        <v>950</v>
      </c>
      <c r="H362" s="14">
        <v>1385</v>
      </c>
      <c r="I362" s="14">
        <v>1410</v>
      </c>
      <c r="J362" s="14">
        <v>1695</v>
      </c>
      <c r="K362" s="11">
        <f t="shared" si="18"/>
        <v>6255</v>
      </c>
      <c r="L362" s="11">
        <f t="shared" si="19"/>
        <v>4490</v>
      </c>
    </row>
    <row r="363" spans="2:12" x14ac:dyDescent="0.2">
      <c r="B363" s="16" t="str">
        <f t="shared" si="20"/>
        <v>2015</v>
      </c>
      <c r="C363" s="2">
        <v>550</v>
      </c>
      <c r="D363" s="17" t="s">
        <v>80</v>
      </c>
      <c r="E363" s="14">
        <v>180</v>
      </c>
      <c r="F363" s="14">
        <v>325</v>
      </c>
      <c r="G363" s="14">
        <v>441</v>
      </c>
      <c r="H363" s="14">
        <v>721</v>
      </c>
      <c r="I363" s="14">
        <v>706</v>
      </c>
      <c r="J363" s="14">
        <v>889</v>
      </c>
      <c r="K363" s="11">
        <f t="shared" si="18"/>
        <v>3262</v>
      </c>
      <c r="L363" s="11">
        <f t="shared" si="19"/>
        <v>2316</v>
      </c>
    </row>
    <row r="364" spans="2:12" x14ac:dyDescent="0.2">
      <c r="B364" s="16" t="str">
        <f t="shared" si="20"/>
        <v>2015</v>
      </c>
      <c r="C364" s="2">
        <v>561</v>
      </c>
      <c r="D364" s="17" t="s">
        <v>27</v>
      </c>
      <c r="E364" s="14">
        <v>535</v>
      </c>
      <c r="F364" s="14">
        <v>1389</v>
      </c>
      <c r="G364" s="14">
        <v>1597</v>
      </c>
      <c r="H364" s="14">
        <v>2182</v>
      </c>
      <c r="I364" s="14">
        <v>2116</v>
      </c>
      <c r="J364" s="14">
        <v>2520</v>
      </c>
      <c r="K364" s="11">
        <f t="shared" si="18"/>
        <v>10339</v>
      </c>
      <c r="L364" s="11">
        <f t="shared" si="19"/>
        <v>6818</v>
      </c>
    </row>
    <row r="365" spans="2:12" x14ac:dyDescent="0.2">
      <c r="B365" s="16" t="str">
        <f t="shared" si="20"/>
        <v>2015</v>
      </c>
      <c r="C365" s="2">
        <v>563</v>
      </c>
      <c r="D365" s="17" t="s">
        <v>29</v>
      </c>
      <c r="E365" s="14">
        <v>21</v>
      </c>
      <c r="F365" s="14">
        <v>54</v>
      </c>
      <c r="G365" s="14">
        <v>80</v>
      </c>
      <c r="H365" s="14">
        <v>87</v>
      </c>
      <c r="I365" s="14">
        <v>69</v>
      </c>
      <c r="J365" s="14">
        <v>41</v>
      </c>
      <c r="K365" s="11">
        <f t="shared" si="18"/>
        <v>352</v>
      </c>
      <c r="L365" s="11">
        <f t="shared" si="19"/>
        <v>197</v>
      </c>
    </row>
    <row r="366" spans="2:12" x14ac:dyDescent="0.2">
      <c r="B366" s="16" t="str">
        <f t="shared" si="20"/>
        <v>2015</v>
      </c>
      <c r="C366" s="2">
        <v>573</v>
      </c>
      <c r="D366" s="17" t="s">
        <v>86</v>
      </c>
      <c r="E366" s="14">
        <v>152</v>
      </c>
      <c r="F366" s="14">
        <v>336</v>
      </c>
      <c r="G366" s="14">
        <v>286</v>
      </c>
      <c r="H366" s="14">
        <v>561</v>
      </c>
      <c r="I366" s="14">
        <v>624</v>
      </c>
      <c r="J366" s="14">
        <v>737</v>
      </c>
      <c r="K366" s="11">
        <f t="shared" si="18"/>
        <v>2696</v>
      </c>
      <c r="L366" s="11">
        <f t="shared" si="19"/>
        <v>1922</v>
      </c>
    </row>
    <row r="367" spans="2:12" x14ac:dyDescent="0.2">
      <c r="B367" s="16" t="str">
        <f t="shared" si="20"/>
        <v>2015</v>
      </c>
      <c r="C367" s="2">
        <v>575</v>
      </c>
      <c r="D367" s="17" t="s">
        <v>88</v>
      </c>
      <c r="E367" s="14">
        <v>140</v>
      </c>
      <c r="F367" s="14">
        <v>351</v>
      </c>
      <c r="G367" s="14">
        <v>442</v>
      </c>
      <c r="H367" s="14">
        <v>670</v>
      </c>
      <c r="I367" s="14">
        <v>785</v>
      </c>
      <c r="J367" s="14">
        <v>777</v>
      </c>
      <c r="K367" s="11">
        <f t="shared" si="18"/>
        <v>3165</v>
      </c>
      <c r="L367" s="11">
        <f t="shared" si="19"/>
        <v>2232</v>
      </c>
    </row>
    <row r="368" spans="2:12" x14ac:dyDescent="0.2">
      <c r="B368" s="16" t="str">
        <f t="shared" si="20"/>
        <v>2015</v>
      </c>
      <c r="C368" s="2">
        <v>580</v>
      </c>
      <c r="D368" s="17" t="s">
        <v>100</v>
      </c>
      <c r="E368" s="14">
        <v>246</v>
      </c>
      <c r="F368" s="14">
        <v>527</v>
      </c>
      <c r="G368" s="14">
        <v>695</v>
      </c>
      <c r="H368" s="14">
        <v>1043</v>
      </c>
      <c r="I368" s="14">
        <v>1178</v>
      </c>
      <c r="J368" s="14">
        <v>1102</v>
      </c>
      <c r="K368" s="11">
        <f t="shared" si="18"/>
        <v>4791</v>
      </c>
      <c r="L368" s="11">
        <f t="shared" si="19"/>
        <v>3323</v>
      </c>
    </row>
    <row r="369" spans="2:12" x14ac:dyDescent="0.2">
      <c r="B369" s="16" t="str">
        <f t="shared" si="20"/>
        <v>2015</v>
      </c>
      <c r="C369" s="2">
        <v>607</v>
      </c>
      <c r="D369" s="17" t="s">
        <v>37</v>
      </c>
      <c r="E369" s="14">
        <v>242</v>
      </c>
      <c r="F369" s="14">
        <v>681</v>
      </c>
      <c r="G369" s="14">
        <v>717</v>
      </c>
      <c r="H369" s="14">
        <v>983</v>
      </c>
      <c r="I369" s="14">
        <v>1084</v>
      </c>
      <c r="J369" s="14">
        <v>879</v>
      </c>
      <c r="K369" s="11">
        <f t="shared" ref="K369:K401" si="21">SUM(E369:J369)</f>
        <v>4586</v>
      </c>
      <c r="L369" s="11">
        <f t="shared" ref="L369:L401" si="22">SUM(H369:J369)</f>
        <v>2946</v>
      </c>
    </row>
    <row r="370" spans="2:12" x14ac:dyDescent="0.2">
      <c r="B370" s="16" t="str">
        <f t="shared" ref="B370:B401" si="23">B369</f>
        <v>2015</v>
      </c>
      <c r="C370" s="2">
        <v>615</v>
      </c>
      <c r="D370" s="17" t="s">
        <v>81</v>
      </c>
      <c r="E370" s="14">
        <v>498</v>
      </c>
      <c r="F370" s="14">
        <v>1053</v>
      </c>
      <c r="G370" s="14">
        <v>933</v>
      </c>
      <c r="H370" s="14">
        <v>1365</v>
      </c>
      <c r="I370" s="14">
        <v>1885</v>
      </c>
      <c r="J370" s="14">
        <v>2306</v>
      </c>
      <c r="K370" s="11">
        <f t="shared" si="21"/>
        <v>8040</v>
      </c>
      <c r="L370" s="11">
        <f t="shared" si="22"/>
        <v>5556</v>
      </c>
    </row>
    <row r="371" spans="2:12" x14ac:dyDescent="0.2">
      <c r="B371" s="16" t="str">
        <f t="shared" si="23"/>
        <v>2015</v>
      </c>
      <c r="C371" s="2">
        <v>621</v>
      </c>
      <c r="D371" s="17" t="s">
        <v>99</v>
      </c>
      <c r="E371" s="14">
        <v>329</v>
      </c>
      <c r="F371" s="14">
        <v>595</v>
      </c>
      <c r="G371" s="14">
        <v>715</v>
      </c>
      <c r="H371" s="14">
        <v>1111</v>
      </c>
      <c r="I371" s="14">
        <v>1194</v>
      </c>
      <c r="J371" s="14">
        <v>1290</v>
      </c>
      <c r="K371" s="11">
        <f t="shared" si="21"/>
        <v>5234</v>
      </c>
      <c r="L371" s="11">
        <f t="shared" si="22"/>
        <v>3595</v>
      </c>
    </row>
    <row r="372" spans="2:12" x14ac:dyDescent="0.2">
      <c r="B372" s="16" t="str">
        <f t="shared" si="23"/>
        <v>2015</v>
      </c>
      <c r="C372" s="2">
        <v>630</v>
      </c>
      <c r="D372" s="17" t="s">
        <v>90</v>
      </c>
      <c r="E372" s="14">
        <v>305</v>
      </c>
      <c r="F372" s="14">
        <v>576</v>
      </c>
      <c r="G372" s="14">
        <v>774</v>
      </c>
      <c r="H372" s="14">
        <v>1174</v>
      </c>
      <c r="I372" s="14">
        <v>1267</v>
      </c>
      <c r="J372" s="14">
        <v>1204</v>
      </c>
      <c r="K372" s="11">
        <f t="shared" si="21"/>
        <v>5300</v>
      </c>
      <c r="L372" s="11">
        <f t="shared" si="22"/>
        <v>3645</v>
      </c>
    </row>
    <row r="373" spans="2:12" x14ac:dyDescent="0.2">
      <c r="B373" s="16" t="str">
        <f t="shared" si="23"/>
        <v>2015</v>
      </c>
      <c r="C373" s="2">
        <v>657</v>
      </c>
      <c r="D373" s="17" t="s">
        <v>71</v>
      </c>
      <c r="E373" s="14">
        <v>248</v>
      </c>
      <c r="F373" s="14">
        <v>609</v>
      </c>
      <c r="G373" s="14">
        <v>560</v>
      </c>
      <c r="H373" s="14">
        <v>1004</v>
      </c>
      <c r="I373" s="14">
        <v>1202</v>
      </c>
      <c r="J373" s="14">
        <v>1064</v>
      </c>
      <c r="K373" s="11">
        <f t="shared" si="21"/>
        <v>4687</v>
      </c>
      <c r="L373" s="11">
        <f t="shared" si="22"/>
        <v>3270</v>
      </c>
    </row>
    <row r="374" spans="2:12" x14ac:dyDescent="0.2">
      <c r="B374" s="16" t="str">
        <f t="shared" si="23"/>
        <v>2015</v>
      </c>
      <c r="C374" s="2">
        <v>661</v>
      </c>
      <c r="D374" s="17" t="s">
        <v>79</v>
      </c>
      <c r="E374" s="14">
        <v>267</v>
      </c>
      <c r="F374" s="14">
        <v>410</v>
      </c>
      <c r="G374" s="14">
        <v>717</v>
      </c>
      <c r="H374" s="14">
        <v>884</v>
      </c>
      <c r="I374" s="14">
        <v>954</v>
      </c>
      <c r="J374" s="14">
        <v>821</v>
      </c>
      <c r="K374" s="11">
        <f t="shared" si="21"/>
        <v>4053</v>
      </c>
      <c r="L374" s="11">
        <f t="shared" si="22"/>
        <v>2659</v>
      </c>
    </row>
    <row r="375" spans="2:12" x14ac:dyDescent="0.2">
      <c r="B375" s="16" t="str">
        <f t="shared" si="23"/>
        <v>2015</v>
      </c>
      <c r="C375" s="2">
        <v>665</v>
      </c>
      <c r="D375" s="17" t="s">
        <v>12</v>
      </c>
      <c r="E375" s="14">
        <v>107</v>
      </c>
      <c r="F375" s="14">
        <v>168</v>
      </c>
      <c r="G375" s="14">
        <v>308</v>
      </c>
      <c r="H375" s="14">
        <v>414</v>
      </c>
      <c r="I375" s="14">
        <v>484</v>
      </c>
      <c r="J375" s="14">
        <v>607</v>
      </c>
      <c r="K375" s="11">
        <f t="shared" si="21"/>
        <v>2088</v>
      </c>
      <c r="L375" s="11">
        <f t="shared" si="22"/>
        <v>1505</v>
      </c>
    </row>
    <row r="376" spans="2:12" x14ac:dyDescent="0.2">
      <c r="B376" s="16" t="str">
        <f t="shared" si="23"/>
        <v>2015</v>
      </c>
      <c r="C376" s="2">
        <v>671</v>
      </c>
      <c r="D376" s="17" t="s">
        <v>70</v>
      </c>
      <c r="E376" s="15" t="s">
        <v>128</v>
      </c>
      <c r="F376" s="15" t="s">
        <v>128</v>
      </c>
      <c r="G376" s="15" t="s">
        <v>128</v>
      </c>
      <c r="H376" s="15" t="s">
        <v>128</v>
      </c>
      <c r="I376" s="15" t="s">
        <v>128</v>
      </c>
      <c r="J376" s="15" t="s">
        <v>128</v>
      </c>
      <c r="K376" s="11" t="s">
        <v>128</v>
      </c>
      <c r="L376" s="11" t="s">
        <v>128</v>
      </c>
    </row>
    <row r="377" spans="2:12" x14ac:dyDescent="0.2">
      <c r="B377" s="16" t="str">
        <f t="shared" si="23"/>
        <v>2015</v>
      </c>
      <c r="C377" s="2">
        <v>706</v>
      </c>
      <c r="D377" s="17" t="s">
        <v>74</v>
      </c>
      <c r="E377" s="14">
        <v>234</v>
      </c>
      <c r="F377" s="14">
        <v>395</v>
      </c>
      <c r="G377" s="14">
        <v>568</v>
      </c>
      <c r="H377" s="14">
        <v>700</v>
      </c>
      <c r="I377" s="14">
        <v>881</v>
      </c>
      <c r="J377" s="14">
        <v>1210</v>
      </c>
      <c r="K377" s="11">
        <f t="shared" si="21"/>
        <v>3988</v>
      </c>
      <c r="L377" s="11">
        <f t="shared" si="22"/>
        <v>2791</v>
      </c>
    </row>
    <row r="378" spans="2:12" x14ac:dyDescent="0.2">
      <c r="B378" s="16" t="str">
        <f t="shared" si="23"/>
        <v>2015</v>
      </c>
      <c r="C378" s="2">
        <v>707</v>
      </c>
      <c r="D378" s="17" t="s">
        <v>26</v>
      </c>
      <c r="E378" s="15" t="s">
        <v>128</v>
      </c>
      <c r="F378" s="15" t="s">
        <v>128</v>
      </c>
      <c r="G378" s="15" t="s">
        <v>128</v>
      </c>
      <c r="H378" s="15" t="s">
        <v>128</v>
      </c>
      <c r="I378" s="15" t="s">
        <v>128</v>
      </c>
      <c r="J378" s="15" t="s">
        <v>128</v>
      </c>
      <c r="K378" s="11" t="s">
        <v>128</v>
      </c>
      <c r="L378" s="11" t="s">
        <v>128</v>
      </c>
    </row>
    <row r="379" spans="2:12" x14ac:dyDescent="0.2">
      <c r="B379" s="16" t="str">
        <f t="shared" si="23"/>
        <v>2015</v>
      </c>
      <c r="C379" s="2">
        <v>710</v>
      </c>
      <c r="D379" s="17" t="s">
        <v>31</v>
      </c>
      <c r="E379" s="14">
        <v>284</v>
      </c>
      <c r="F379" s="14">
        <v>295</v>
      </c>
      <c r="G379" s="14">
        <v>255</v>
      </c>
      <c r="H379" s="14">
        <v>514</v>
      </c>
      <c r="I379" s="14">
        <v>455</v>
      </c>
      <c r="J379" s="14">
        <v>560</v>
      </c>
      <c r="K379" s="11">
        <f t="shared" si="21"/>
        <v>2363</v>
      </c>
      <c r="L379" s="11">
        <f t="shared" si="22"/>
        <v>1529</v>
      </c>
    </row>
    <row r="380" spans="2:12" x14ac:dyDescent="0.2">
      <c r="B380" s="16" t="str">
        <f t="shared" si="23"/>
        <v>2015</v>
      </c>
      <c r="C380" s="2">
        <v>727</v>
      </c>
      <c r="D380" s="17" t="s">
        <v>34</v>
      </c>
      <c r="E380" s="14">
        <v>122</v>
      </c>
      <c r="F380" s="14">
        <v>183</v>
      </c>
      <c r="G380" s="14">
        <v>367</v>
      </c>
      <c r="H380" s="14">
        <v>293</v>
      </c>
      <c r="I380" s="14">
        <v>424</v>
      </c>
      <c r="J380" s="14">
        <v>421</v>
      </c>
      <c r="K380" s="11">
        <f t="shared" si="21"/>
        <v>1810</v>
      </c>
      <c r="L380" s="11">
        <f t="shared" si="22"/>
        <v>1138</v>
      </c>
    </row>
    <row r="381" spans="2:12" x14ac:dyDescent="0.2">
      <c r="B381" s="16" t="str">
        <f t="shared" si="23"/>
        <v>2015</v>
      </c>
      <c r="C381" s="2">
        <v>730</v>
      </c>
      <c r="D381" s="17" t="s">
        <v>40</v>
      </c>
      <c r="E381" s="14">
        <v>362</v>
      </c>
      <c r="F381" s="14">
        <v>658</v>
      </c>
      <c r="G381" s="14">
        <v>842</v>
      </c>
      <c r="H381" s="14">
        <v>1092</v>
      </c>
      <c r="I381" s="14">
        <v>1207</v>
      </c>
      <c r="J381" s="14">
        <v>1320</v>
      </c>
      <c r="K381" s="11">
        <f t="shared" si="21"/>
        <v>5481</v>
      </c>
      <c r="L381" s="11">
        <f t="shared" si="22"/>
        <v>3619</v>
      </c>
    </row>
    <row r="382" spans="2:12" x14ac:dyDescent="0.2">
      <c r="B382" s="16" t="str">
        <f t="shared" si="23"/>
        <v>2015</v>
      </c>
      <c r="C382" s="2">
        <v>740</v>
      </c>
      <c r="D382" s="17" t="s">
        <v>56</v>
      </c>
      <c r="E382" s="14">
        <v>457</v>
      </c>
      <c r="F382" s="14">
        <v>1081</v>
      </c>
      <c r="G382" s="14">
        <v>1020</v>
      </c>
      <c r="H382" s="14">
        <v>1525</v>
      </c>
      <c r="I382" s="14">
        <v>1514</v>
      </c>
      <c r="J382" s="14">
        <v>1603</v>
      </c>
      <c r="K382" s="11">
        <f t="shared" si="21"/>
        <v>7200</v>
      </c>
      <c r="L382" s="11">
        <f t="shared" si="22"/>
        <v>4642</v>
      </c>
    </row>
    <row r="383" spans="2:12" x14ac:dyDescent="0.2">
      <c r="B383" s="16" t="str">
        <f t="shared" si="23"/>
        <v>2015</v>
      </c>
      <c r="C383" s="2">
        <v>741</v>
      </c>
      <c r="D383" s="17" t="s">
        <v>54</v>
      </c>
      <c r="E383" s="14">
        <v>8</v>
      </c>
      <c r="F383" s="14">
        <v>84</v>
      </c>
      <c r="G383" s="14">
        <v>84</v>
      </c>
      <c r="H383" s="14">
        <v>98</v>
      </c>
      <c r="I383" s="14">
        <v>109</v>
      </c>
      <c r="J383" s="14">
        <v>214</v>
      </c>
      <c r="K383" s="11">
        <f t="shared" si="21"/>
        <v>597</v>
      </c>
      <c r="L383" s="11">
        <f t="shared" si="22"/>
        <v>421</v>
      </c>
    </row>
    <row r="384" spans="2:12" x14ac:dyDescent="0.2">
      <c r="B384" s="16" t="str">
        <f t="shared" si="23"/>
        <v>2015</v>
      </c>
      <c r="C384" s="2">
        <v>746</v>
      </c>
      <c r="D384" s="17" t="s">
        <v>58</v>
      </c>
      <c r="E384" s="14">
        <v>279</v>
      </c>
      <c r="F384" s="14">
        <v>486</v>
      </c>
      <c r="G384" s="14">
        <v>644</v>
      </c>
      <c r="H384" s="14">
        <v>572</v>
      </c>
      <c r="I384" s="14">
        <v>770</v>
      </c>
      <c r="J384" s="14">
        <v>1017</v>
      </c>
      <c r="K384" s="11">
        <f t="shared" si="21"/>
        <v>3768</v>
      </c>
      <c r="L384" s="11">
        <f t="shared" si="22"/>
        <v>2359</v>
      </c>
    </row>
    <row r="385" spans="2:12" x14ac:dyDescent="0.2">
      <c r="B385" s="16" t="str">
        <f t="shared" si="23"/>
        <v>2015</v>
      </c>
      <c r="C385" s="2">
        <v>751</v>
      </c>
      <c r="D385" s="17" t="s">
        <v>104</v>
      </c>
      <c r="E385" s="14">
        <v>1539</v>
      </c>
      <c r="F385" s="14">
        <v>2553</v>
      </c>
      <c r="G385" s="14">
        <v>3820</v>
      </c>
      <c r="H385" s="14">
        <v>4831</v>
      </c>
      <c r="I385" s="14">
        <v>5959</v>
      </c>
      <c r="J385" s="14">
        <v>7546</v>
      </c>
      <c r="K385" s="11">
        <f t="shared" si="21"/>
        <v>26248</v>
      </c>
      <c r="L385" s="11">
        <f t="shared" si="22"/>
        <v>18336</v>
      </c>
    </row>
    <row r="386" spans="2:12" x14ac:dyDescent="0.2">
      <c r="B386" s="16" t="str">
        <f t="shared" si="23"/>
        <v>2015</v>
      </c>
      <c r="C386" s="2">
        <v>756</v>
      </c>
      <c r="D386" s="17" t="s">
        <v>89</v>
      </c>
      <c r="E386" s="14">
        <v>138</v>
      </c>
      <c r="F386" s="14">
        <v>486</v>
      </c>
      <c r="G386" s="14">
        <v>282</v>
      </c>
      <c r="H386" s="14">
        <v>621</v>
      </c>
      <c r="I386" s="14">
        <v>557</v>
      </c>
      <c r="J386" s="14">
        <v>700</v>
      </c>
      <c r="K386" s="11">
        <f t="shared" si="21"/>
        <v>2784</v>
      </c>
      <c r="L386" s="11">
        <f t="shared" si="22"/>
        <v>1878</v>
      </c>
    </row>
    <row r="387" spans="2:12" x14ac:dyDescent="0.2">
      <c r="B387" s="16" t="str">
        <f t="shared" si="23"/>
        <v>2015</v>
      </c>
      <c r="C387" s="2">
        <v>760</v>
      </c>
      <c r="D387" s="17" t="s">
        <v>44</v>
      </c>
      <c r="E387" s="14">
        <v>278</v>
      </c>
      <c r="F387" s="14">
        <v>563</v>
      </c>
      <c r="G387" s="14">
        <v>754</v>
      </c>
      <c r="H387" s="14">
        <v>1239</v>
      </c>
      <c r="I387" s="14">
        <v>1203</v>
      </c>
      <c r="J387" s="14">
        <v>1098</v>
      </c>
      <c r="K387" s="11">
        <f t="shared" si="21"/>
        <v>5135</v>
      </c>
      <c r="L387" s="11">
        <f t="shared" si="22"/>
        <v>3540</v>
      </c>
    </row>
    <row r="388" spans="2:12" x14ac:dyDescent="0.2">
      <c r="B388" s="16" t="str">
        <f t="shared" si="23"/>
        <v>2015</v>
      </c>
      <c r="C388" s="2">
        <v>766</v>
      </c>
      <c r="D388" s="17" t="s">
        <v>65</v>
      </c>
      <c r="E388" s="14">
        <v>161</v>
      </c>
      <c r="F388" s="14">
        <v>479</v>
      </c>
      <c r="G388" s="14">
        <v>766</v>
      </c>
      <c r="H388" s="14">
        <v>938</v>
      </c>
      <c r="I388" s="14">
        <v>1001</v>
      </c>
      <c r="J388" s="14">
        <v>1202</v>
      </c>
      <c r="K388" s="11">
        <f t="shared" si="21"/>
        <v>4547</v>
      </c>
      <c r="L388" s="11">
        <f t="shared" si="22"/>
        <v>3141</v>
      </c>
    </row>
    <row r="389" spans="2:12" x14ac:dyDescent="0.2">
      <c r="B389" s="16" t="str">
        <f t="shared" si="23"/>
        <v>2015</v>
      </c>
      <c r="C389" s="2">
        <v>773</v>
      </c>
      <c r="D389" s="17" t="s">
        <v>24</v>
      </c>
      <c r="E389" s="14">
        <v>88</v>
      </c>
      <c r="F389" s="14">
        <v>175</v>
      </c>
      <c r="G389" s="14">
        <v>211</v>
      </c>
      <c r="H389" s="14">
        <v>243</v>
      </c>
      <c r="I389" s="14">
        <v>363</v>
      </c>
      <c r="J389" s="14">
        <v>294</v>
      </c>
      <c r="K389" s="11">
        <f t="shared" si="21"/>
        <v>1374</v>
      </c>
      <c r="L389" s="11">
        <f t="shared" si="22"/>
        <v>900</v>
      </c>
    </row>
    <row r="390" spans="2:12" x14ac:dyDescent="0.2">
      <c r="B390" s="16" t="str">
        <f t="shared" si="23"/>
        <v>2015</v>
      </c>
      <c r="C390" s="2">
        <v>779</v>
      </c>
      <c r="D390" s="17" t="s">
        <v>60</v>
      </c>
      <c r="E390" s="14">
        <v>176</v>
      </c>
      <c r="F390" s="14">
        <v>383</v>
      </c>
      <c r="G390" s="14">
        <v>500</v>
      </c>
      <c r="H390" s="14">
        <v>636</v>
      </c>
      <c r="I390" s="14">
        <v>745</v>
      </c>
      <c r="J390" s="14">
        <v>632</v>
      </c>
      <c r="K390" s="11">
        <f t="shared" si="21"/>
        <v>3072</v>
      </c>
      <c r="L390" s="11">
        <f t="shared" si="22"/>
        <v>2013</v>
      </c>
    </row>
    <row r="391" spans="2:12" x14ac:dyDescent="0.2">
      <c r="B391" s="16" t="str">
        <f t="shared" si="23"/>
        <v>2015</v>
      </c>
      <c r="C391" s="2">
        <v>787</v>
      </c>
      <c r="D391" s="17" t="s">
        <v>78</v>
      </c>
      <c r="E391" s="14">
        <v>145</v>
      </c>
      <c r="F391" s="14">
        <v>490</v>
      </c>
      <c r="G391" s="14">
        <v>542</v>
      </c>
      <c r="H391" s="14">
        <v>745</v>
      </c>
      <c r="I391" s="14">
        <v>806</v>
      </c>
      <c r="J391" s="14">
        <v>629</v>
      </c>
      <c r="K391" s="11">
        <f t="shared" si="21"/>
        <v>3357</v>
      </c>
      <c r="L391" s="11">
        <f t="shared" si="22"/>
        <v>2180</v>
      </c>
    </row>
    <row r="392" spans="2:12" x14ac:dyDescent="0.2">
      <c r="B392" s="16" t="str">
        <f t="shared" si="23"/>
        <v>2015</v>
      </c>
      <c r="C392" s="2">
        <v>791</v>
      </c>
      <c r="D392" s="17" t="s">
        <v>94</v>
      </c>
      <c r="E392" s="14">
        <v>148</v>
      </c>
      <c r="F392" s="14">
        <v>565</v>
      </c>
      <c r="G392" s="14">
        <v>770</v>
      </c>
      <c r="H392" s="14">
        <v>1102</v>
      </c>
      <c r="I392" s="14">
        <v>1171</v>
      </c>
      <c r="J392" s="14">
        <v>1319</v>
      </c>
      <c r="K392" s="11">
        <f t="shared" si="21"/>
        <v>5075</v>
      </c>
      <c r="L392" s="11">
        <f t="shared" si="22"/>
        <v>3592</v>
      </c>
    </row>
    <row r="393" spans="2:12" x14ac:dyDescent="0.2">
      <c r="B393" s="16" t="str">
        <f t="shared" si="23"/>
        <v>2015</v>
      </c>
      <c r="C393" s="2">
        <v>810</v>
      </c>
      <c r="D393" s="17" t="s">
        <v>21</v>
      </c>
      <c r="E393" s="14">
        <v>252</v>
      </c>
      <c r="F393" s="14">
        <v>324</v>
      </c>
      <c r="G393" s="14">
        <v>472</v>
      </c>
      <c r="H393" s="14">
        <v>482</v>
      </c>
      <c r="I393" s="14">
        <v>825</v>
      </c>
      <c r="J393" s="14">
        <v>662</v>
      </c>
      <c r="K393" s="11">
        <f t="shared" si="21"/>
        <v>3017</v>
      </c>
      <c r="L393" s="11">
        <f t="shared" si="22"/>
        <v>1969</v>
      </c>
    </row>
    <row r="394" spans="2:12" x14ac:dyDescent="0.2">
      <c r="B394" s="16" t="str">
        <f t="shared" si="23"/>
        <v>2015</v>
      </c>
      <c r="C394" s="2">
        <v>813</v>
      </c>
      <c r="D394" s="17" t="s">
        <v>41</v>
      </c>
      <c r="E394" s="14">
        <v>381</v>
      </c>
      <c r="F394" s="14">
        <v>593</v>
      </c>
      <c r="G394" s="14">
        <v>1075</v>
      </c>
      <c r="H394" s="14">
        <v>1085</v>
      </c>
      <c r="I394" s="14">
        <v>1598</v>
      </c>
      <c r="J394" s="14">
        <v>1452</v>
      </c>
      <c r="K394" s="11">
        <f t="shared" si="21"/>
        <v>6184</v>
      </c>
      <c r="L394" s="11">
        <f t="shared" si="22"/>
        <v>4135</v>
      </c>
    </row>
    <row r="395" spans="2:12" x14ac:dyDescent="0.2">
      <c r="B395" s="16" t="str">
        <f t="shared" si="23"/>
        <v>2015</v>
      </c>
      <c r="C395" s="2">
        <v>820</v>
      </c>
      <c r="D395" s="17" t="s">
        <v>227</v>
      </c>
      <c r="E395" s="14">
        <v>133</v>
      </c>
      <c r="F395" s="14">
        <v>413</v>
      </c>
      <c r="G395" s="14">
        <v>386</v>
      </c>
      <c r="H395" s="14">
        <v>660</v>
      </c>
      <c r="I395" s="14">
        <v>660</v>
      </c>
      <c r="J395" s="14">
        <v>635</v>
      </c>
      <c r="K395" s="11">
        <f t="shared" si="21"/>
        <v>2887</v>
      </c>
      <c r="L395" s="11">
        <f t="shared" si="22"/>
        <v>1955</v>
      </c>
    </row>
    <row r="396" spans="2:12" x14ac:dyDescent="0.2">
      <c r="B396" s="16" t="str">
        <f t="shared" si="23"/>
        <v>2015</v>
      </c>
      <c r="C396" s="2">
        <v>825</v>
      </c>
      <c r="D396" s="17" t="s">
        <v>18</v>
      </c>
      <c r="E396" s="14">
        <v>17</v>
      </c>
      <c r="F396" s="14">
        <v>16</v>
      </c>
      <c r="G396" s="14">
        <v>49</v>
      </c>
      <c r="H396" s="14">
        <v>47</v>
      </c>
      <c r="I396" s="14">
        <v>134</v>
      </c>
      <c r="J396" s="14">
        <v>65</v>
      </c>
      <c r="K396" s="11">
        <f t="shared" si="21"/>
        <v>328</v>
      </c>
      <c r="L396" s="11">
        <f t="shared" si="22"/>
        <v>246</v>
      </c>
    </row>
    <row r="397" spans="2:12" x14ac:dyDescent="0.2">
      <c r="B397" s="16" t="str">
        <f t="shared" si="23"/>
        <v>2015</v>
      </c>
      <c r="C397" s="2">
        <v>840</v>
      </c>
      <c r="D397" s="17" t="s">
        <v>42</v>
      </c>
      <c r="E397" s="14">
        <v>228</v>
      </c>
      <c r="F397" s="14">
        <v>539</v>
      </c>
      <c r="G397" s="14">
        <v>383</v>
      </c>
      <c r="H397" s="14">
        <v>453</v>
      </c>
      <c r="I397" s="14">
        <v>465</v>
      </c>
      <c r="J397" s="14">
        <v>626</v>
      </c>
      <c r="K397" s="11">
        <f t="shared" si="21"/>
        <v>2694</v>
      </c>
      <c r="L397" s="11">
        <f t="shared" si="22"/>
        <v>1544</v>
      </c>
    </row>
    <row r="398" spans="2:12" x14ac:dyDescent="0.2">
      <c r="B398" s="16" t="str">
        <f t="shared" si="23"/>
        <v>2015</v>
      </c>
      <c r="C398" s="2">
        <v>846</v>
      </c>
      <c r="D398" s="17" t="s">
        <v>20</v>
      </c>
      <c r="E398" s="14">
        <v>255</v>
      </c>
      <c r="F398" s="14">
        <v>614</v>
      </c>
      <c r="G398" s="14">
        <v>583</v>
      </c>
      <c r="H398" s="14">
        <v>824</v>
      </c>
      <c r="I398" s="14">
        <v>850</v>
      </c>
      <c r="J398" s="14">
        <v>909</v>
      </c>
      <c r="K398" s="11">
        <f t="shared" si="21"/>
        <v>4035</v>
      </c>
      <c r="L398" s="11">
        <f t="shared" si="22"/>
        <v>2583</v>
      </c>
    </row>
    <row r="399" spans="2:12" x14ac:dyDescent="0.2">
      <c r="B399" s="16" t="str">
        <f t="shared" si="23"/>
        <v>2015</v>
      </c>
      <c r="C399" s="2">
        <v>849</v>
      </c>
      <c r="D399" s="17" t="s">
        <v>93</v>
      </c>
      <c r="E399" s="14">
        <v>228</v>
      </c>
      <c r="F399" s="14">
        <v>439</v>
      </c>
      <c r="G399" s="14">
        <v>669</v>
      </c>
      <c r="H399" s="14">
        <v>691</v>
      </c>
      <c r="I399" s="14">
        <v>714</v>
      </c>
      <c r="J399" s="14">
        <v>725</v>
      </c>
      <c r="K399" s="11">
        <f t="shared" si="21"/>
        <v>3466</v>
      </c>
      <c r="L399" s="11">
        <f t="shared" si="22"/>
        <v>2130</v>
      </c>
    </row>
    <row r="400" spans="2:12" x14ac:dyDescent="0.2">
      <c r="B400" s="16" t="str">
        <f t="shared" si="23"/>
        <v>2015</v>
      </c>
      <c r="C400" s="2">
        <v>851</v>
      </c>
      <c r="D400" s="17" t="s">
        <v>102</v>
      </c>
      <c r="E400" s="14">
        <v>943</v>
      </c>
      <c r="F400" s="14">
        <v>1810</v>
      </c>
      <c r="G400" s="14">
        <v>2381</v>
      </c>
      <c r="H400" s="14">
        <v>3073</v>
      </c>
      <c r="I400" s="14">
        <v>3138</v>
      </c>
      <c r="J400" s="14">
        <v>3487</v>
      </c>
      <c r="K400" s="11">
        <f t="shared" si="21"/>
        <v>14832</v>
      </c>
      <c r="L400" s="11">
        <f t="shared" si="22"/>
        <v>9698</v>
      </c>
    </row>
    <row r="401" spans="1:12" x14ac:dyDescent="0.2">
      <c r="B401" s="16" t="str">
        <f t="shared" si="23"/>
        <v>2015</v>
      </c>
      <c r="C401" s="2">
        <v>860</v>
      </c>
      <c r="D401" s="17" t="s">
        <v>75</v>
      </c>
      <c r="E401" s="14">
        <v>375</v>
      </c>
      <c r="F401" s="14">
        <v>662</v>
      </c>
      <c r="G401" s="14">
        <v>760</v>
      </c>
      <c r="H401" s="14">
        <v>1292</v>
      </c>
      <c r="I401" s="14">
        <v>1275</v>
      </c>
      <c r="J401" s="14">
        <v>1659</v>
      </c>
      <c r="K401" s="11">
        <f t="shared" si="21"/>
        <v>6023</v>
      </c>
      <c r="L401" s="11">
        <f t="shared" si="22"/>
        <v>4226</v>
      </c>
    </row>
    <row r="403" spans="1:12" x14ac:dyDescent="0.2">
      <c r="E403" s="16" t="s">
        <v>249</v>
      </c>
      <c r="F403" s="16" t="s">
        <v>250</v>
      </c>
      <c r="G403" s="16" t="s">
        <v>251</v>
      </c>
      <c r="H403" s="16" t="s">
        <v>231</v>
      </c>
      <c r="I403" s="16" t="s">
        <v>232</v>
      </c>
      <c r="J403" s="16" t="s">
        <v>233</v>
      </c>
      <c r="K403" s="16" t="s">
        <v>223</v>
      </c>
      <c r="L403" s="16" t="s">
        <v>224</v>
      </c>
    </row>
    <row r="404" spans="1:12" x14ac:dyDescent="0.2">
      <c r="A404" s="16" t="s">
        <v>252</v>
      </c>
      <c r="B404" s="13" t="s">
        <v>238</v>
      </c>
      <c r="D404" s="11" t="s">
        <v>239</v>
      </c>
      <c r="E404" s="25">
        <v>25320</v>
      </c>
      <c r="F404" s="25">
        <v>52076</v>
      </c>
      <c r="G404" s="25">
        <v>65097</v>
      </c>
      <c r="H404" s="25">
        <v>85600</v>
      </c>
      <c r="I404" s="25">
        <v>95029</v>
      </c>
      <c r="J404" s="25">
        <v>108649</v>
      </c>
      <c r="K404" s="11">
        <f>SUM(E404:J404)</f>
        <v>431771</v>
      </c>
      <c r="L404" s="11">
        <f>SUM(H404:J404)</f>
        <v>289278</v>
      </c>
    </row>
    <row r="405" spans="1:12" x14ac:dyDescent="0.2">
      <c r="A405" s="16" t="s">
        <v>252</v>
      </c>
      <c r="B405" s="13" t="s">
        <v>237</v>
      </c>
      <c r="D405" s="11" t="s">
        <v>239</v>
      </c>
      <c r="E405" s="25">
        <v>20206</v>
      </c>
      <c r="F405" s="25">
        <v>48606</v>
      </c>
      <c r="G405" s="25">
        <v>72801</v>
      </c>
      <c r="H405" s="25">
        <v>80412</v>
      </c>
      <c r="I405" s="25">
        <v>86419</v>
      </c>
      <c r="J405" s="25">
        <v>96479</v>
      </c>
      <c r="K405" s="11">
        <f t="shared" ref="K405:K406" si="24">SUM(E405:J405)</f>
        <v>404923</v>
      </c>
      <c r="L405" s="11">
        <f t="shared" ref="L405:L406" si="25">SUM(H405:J405)</f>
        <v>263310</v>
      </c>
    </row>
    <row r="406" spans="1:12" x14ac:dyDescent="0.2">
      <c r="A406" s="16" t="s">
        <v>252</v>
      </c>
      <c r="B406" s="13" t="s">
        <v>236</v>
      </c>
      <c r="D406" s="11" t="s">
        <v>239</v>
      </c>
      <c r="E406" s="25">
        <v>19811</v>
      </c>
      <c r="F406" s="25">
        <v>42145</v>
      </c>
      <c r="G406" s="25">
        <v>68794</v>
      </c>
      <c r="H406" s="25">
        <v>79006</v>
      </c>
      <c r="I406" s="25">
        <v>81247</v>
      </c>
      <c r="J406" s="25">
        <v>87010</v>
      </c>
      <c r="K406" s="11">
        <f t="shared" si="24"/>
        <v>378013</v>
      </c>
      <c r="L406" s="11">
        <f t="shared" si="25"/>
        <v>247263</v>
      </c>
    </row>
    <row r="407" spans="1:12" x14ac:dyDescent="0.2">
      <c r="A407" s="16" t="s">
        <v>252</v>
      </c>
      <c r="B407" s="13" t="s">
        <v>235</v>
      </c>
      <c r="D407" s="11" t="s">
        <v>239</v>
      </c>
      <c r="E407" s="25">
        <v>20515</v>
      </c>
      <c r="F407" s="25">
        <v>41841</v>
      </c>
      <c r="G407" s="25">
        <v>68081</v>
      </c>
      <c r="H407" s="25">
        <v>82252</v>
      </c>
      <c r="I407" s="25">
        <v>82047</v>
      </c>
      <c r="J407" s="25">
        <v>88458</v>
      </c>
      <c r="K407" s="11">
        <f t="shared" ref="K407" si="26">SUM(E407:J407)</f>
        <v>383194</v>
      </c>
      <c r="L407" s="11">
        <f t="shared" ref="L407" si="27">SUM(H407:J407)</f>
        <v>252757</v>
      </c>
    </row>
    <row r="408" spans="1:12" x14ac:dyDescent="0.2">
      <c r="A408" s="16"/>
    </row>
    <row r="409" spans="1:12" x14ac:dyDescent="0.2">
      <c r="A409" s="11" t="s">
        <v>253</v>
      </c>
    </row>
  </sheetData>
  <pageMargins left="0.70866141732283472" right="0.70866141732283472" top="0.74803149606299213" bottom="0.74803149606299213" header="0.31496062992125984" footer="0.31496062992125984"/>
  <pageSetup paperSize="9" scale="39" fitToHeight="3" orientation="portrait" r:id="rId1"/>
  <headerFooter>
    <oddHeader>&amp;CDataark 4a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AA9DF-5CA5-463C-917B-CB3C5CD0B711}">
  <sheetPr>
    <pageSetUpPr fitToPage="1"/>
  </sheetPr>
  <dimension ref="A1:G327"/>
  <sheetViews>
    <sheetView zoomScaleNormal="100" workbookViewId="0">
      <selection activeCell="A10" sqref="A10"/>
    </sheetView>
  </sheetViews>
  <sheetFormatPr defaultColWidth="18" defaultRowHeight="14.25" x14ac:dyDescent="0.2"/>
  <cols>
    <col min="1" max="1" width="36.77734375" customWidth="1"/>
  </cols>
  <sheetData>
    <row r="1" spans="1:7" x14ac:dyDescent="0.2">
      <c r="A1" s="16" t="s">
        <v>254</v>
      </c>
    </row>
    <row r="2" spans="1:7" x14ac:dyDescent="0.2">
      <c r="D2" s="16">
        <v>2015</v>
      </c>
      <c r="E2" s="16">
        <v>2021</v>
      </c>
      <c r="F2" s="16">
        <v>2023</v>
      </c>
      <c r="G2" s="16">
        <v>2024</v>
      </c>
    </row>
    <row r="3" spans="1:7" x14ac:dyDescent="0.2">
      <c r="A3" s="16" t="s">
        <v>255</v>
      </c>
      <c r="B3">
        <v>101</v>
      </c>
      <c r="C3" t="s">
        <v>101</v>
      </c>
      <c r="D3">
        <v>22821</v>
      </c>
      <c r="E3">
        <v>20147</v>
      </c>
      <c r="F3">
        <v>15134</v>
      </c>
      <c r="G3">
        <v>18598</v>
      </c>
    </row>
    <row r="4" spans="1:7" x14ac:dyDescent="0.2">
      <c r="B4">
        <v>147</v>
      </c>
      <c r="C4" t="s">
        <v>39</v>
      </c>
      <c r="D4">
        <v>6082</v>
      </c>
      <c r="E4">
        <v>6301</v>
      </c>
      <c r="F4">
        <v>4990</v>
      </c>
      <c r="G4">
        <v>4869</v>
      </c>
    </row>
    <row r="5" spans="1:7" x14ac:dyDescent="0.2">
      <c r="B5">
        <v>151</v>
      </c>
      <c r="C5" t="s">
        <v>13</v>
      </c>
      <c r="D5">
        <v>4260</v>
      </c>
      <c r="E5">
        <v>3537</v>
      </c>
      <c r="F5">
        <v>3299</v>
      </c>
      <c r="G5">
        <v>3457</v>
      </c>
    </row>
    <row r="6" spans="1:7" x14ac:dyDescent="0.2">
      <c r="B6">
        <v>153</v>
      </c>
      <c r="C6" t="s">
        <v>19</v>
      </c>
      <c r="D6">
        <v>2993</v>
      </c>
      <c r="E6">
        <v>1814</v>
      </c>
      <c r="F6">
        <v>1507</v>
      </c>
      <c r="G6">
        <v>1845</v>
      </c>
    </row>
    <row r="7" spans="1:7" x14ac:dyDescent="0.2">
      <c r="B7">
        <v>155</v>
      </c>
      <c r="C7" t="s">
        <v>23</v>
      </c>
      <c r="D7">
        <v>1202</v>
      </c>
      <c r="E7">
        <v>736</v>
      </c>
      <c r="F7">
        <v>961</v>
      </c>
      <c r="G7">
        <v>907</v>
      </c>
    </row>
    <row r="8" spans="1:7" x14ac:dyDescent="0.2">
      <c r="B8">
        <v>157</v>
      </c>
      <c r="C8" t="s">
        <v>49</v>
      </c>
      <c r="D8">
        <v>4794</v>
      </c>
      <c r="E8">
        <v>3329</v>
      </c>
      <c r="F8">
        <v>3045</v>
      </c>
      <c r="G8">
        <v>2578</v>
      </c>
    </row>
    <row r="9" spans="1:7" x14ac:dyDescent="0.2">
      <c r="B9">
        <v>159</v>
      </c>
      <c r="C9" t="s">
        <v>51</v>
      </c>
      <c r="D9">
        <v>4148</v>
      </c>
      <c r="E9">
        <v>3377</v>
      </c>
      <c r="F9">
        <v>3440</v>
      </c>
      <c r="G9">
        <v>3323</v>
      </c>
    </row>
    <row r="10" spans="1:7" x14ac:dyDescent="0.2">
      <c r="B10">
        <v>161</v>
      </c>
      <c r="C10" t="s">
        <v>53</v>
      </c>
      <c r="D10">
        <v>845</v>
      </c>
      <c r="E10">
        <v>1035</v>
      </c>
      <c r="F10">
        <v>909</v>
      </c>
      <c r="G10">
        <v>911</v>
      </c>
    </row>
    <row r="11" spans="1:7" x14ac:dyDescent="0.2">
      <c r="B11">
        <v>163</v>
      </c>
      <c r="C11" t="s">
        <v>69</v>
      </c>
      <c r="D11">
        <v>1311</v>
      </c>
      <c r="E11">
        <v>1510</v>
      </c>
      <c r="F11">
        <v>1636</v>
      </c>
      <c r="G11">
        <v>1897</v>
      </c>
    </row>
    <row r="12" spans="1:7" x14ac:dyDescent="0.2">
      <c r="B12">
        <v>165</v>
      </c>
      <c r="C12" t="s">
        <v>7</v>
      </c>
      <c r="D12">
        <v>1312</v>
      </c>
      <c r="E12">
        <v>2582</v>
      </c>
      <c r="F12">
        <v>2152</v>
      </c>
      <c r="G12">
        <v>1861</v>
      </c>
    </row>
    <row r="13" spans="1:7" x14ac:dyDescent="0.2">
      <c r="B13">
        <v>167</v>
      </c>
      <c r="C13" t="s">
        <v>83</v>
      </c>
      <c r="D13">
        <v>3018</v>
      </c>
      <c r="E13">
        <v>3414</v>
      </c>
      <c r="F13">
        <v>2801</v>
      </c>
      <c r="G13">
        <v>2708</v>
      </c>
    </row>
    <row r="14" spans="1:7" x14ac:dyDescent="0.2">
      <c r="B14">
        <v>169</v>
      </c>
      <c r="C14" t="s">
        <v>85</v>
      </c>
      <c r="D14">
        <v>2968</v>
      </c>
      <c r="E14">
        <v>3194</v>
      </c>
      <c r="F14">
        <v>3543</v>
      </c>
      <c r="G14">
        <v>3295</v>
      </c>
    </row>
    <row r="15" spans="1:7" x14ac:dyDescent="0.2">
      <c r="B15">
        <v>173</v>
      </c>
      <c r="C15" t="s">
        <v>16</v>
      </c>
      <c r="D15">
        <v>4132</v>
      </c>
      <c r="E15">
        <v>2594</v>
      </c>
      <c r="F15">
        <v>0</v>
      </c>
      <c r="G15">
        <v>0</v>
      </c>
    </row>
    <row r="16" spans="1:7" x14ac:dyDescent="0.2">
      <c r="B16">
        <v>175</v>
      </c>
      <c r="C16" t="s">
        <v>52</v>
      </c>
      <c r="D16">
        <v>2106</v>
      </c>
      <c r="E16">
        <v>2722</v>
      </c>
      <c r="F16">
        <v>2740</v>
      </c>
      <c r="G16">
        <v>2641</v>
      </c>
    </row>
    <row r="17" spans="2:7" x14ac:dyDescent="0.2">
      <c r="B17">
        <v>183</v>
      </c>
      <c r="C17" t="s">
        <v>91</v>
      </c>
      <c r="D17">
        <v>1065</v>
      </c>
      <c r="E17">
        <v>1234</v>
      </c>
      <c r="F17">
        <v>926</v>
      </c>
      <c r="G17">
        <v>882</v>
      </c>
    </row>
    <row r="18" spans="2:7" x14ac:dyDescent="0.2">
      <c r="B18">
        <v>185</v>
      </c>
      <c r="C18" t="s">
        <v>82</v>
      </c>
      <c r="D18">
        <v>2319</v>
      </c>
      <c r="E18">
        <v>1425</v>
      </c>
      <c r="F18">
        <v>1528</v>
      </c>
      <c r="G18">
        <v>1499</v>
      </c>
    </row>
    <row r="19" spans="2:7" x14ac:dyDescent="0.2">
      <c r="B19">
        <v>187</v>
      </c>
      <c r="C19" t="s">
        <v>84</v>
      </c>
      <c r="D19">
        <v>924</v>
      </c>
      <c r="E19">
        <v>840</v>
      </c>
      <c r="F19">
        <v>1111</v>
      </c>
      <c r="G19">
        <v>1156</v>
      </c>
    </row>
    <row r="20" spans="2:7" x14ac:dyDescent="0.2">
      <c r="B20">
        <v>190</v>
      </c>
      <c r="C20" t="s">
        <v>45</v>
      </c>
      <c r="D20">
        <v>1882</v>
      </c>
      <c r="E20">
        <v>2788</v>
      </c>
      <c r="F20">
        <v>2796</v>
      </c>
      <c r="G20">
        <v>2479</v>
      </c>
    </row>
    <row r="21" spans="2:7" x14ac:dyDescent="0.2">
      <c r="B21">
        <v>201</v>
      </c>
      <c r="C21" t="s">
        <v>9</v>
      </c>
      <c r="D21">
        <v>1267</v>
      </c>
      <c r="E21">
        <v>1340</v>
      </c>
      <c r="F21">
        <v>1274</v>
      </c>
      <c r="G21">
        <v>1348</v>
      </c>
    </row>
    <row r="22" spans="2:7" x14ac:dyDescent="0.2">
      <c r="B22">
        <v>210</v>
      </c>
      <c r="C22" t="s">
        <v>35</v>
      </c>
      <c r="D22">
        <v>0</v>
      </c>
      <c r="E22">
        <v>2131</v>
      </c>
      <c r="F22">
        <v>2055</v>
      </c>
      <c r="G22">
        <v>1627</v>
      </c>
    </row>
    <row r="23" spans="2:7" x14ac:dyDescent="0.2">
      <c r="B23">
        <v>217</v>
      </c>
      <c r="C23" t="s">
        <v>67</v>
      </c>
      <c r="D23">
        <v>4522</v>
      </c>
      <c r="E23">
        <v>4126</v>
      </c>
      <c r="F23">
        <v>3750</v>
      </c>
      <c r="G23">
        <v>3753</v>
      </c>
    </row>
    <row r="24" spans="2:7" x14ac:dyDescent="0.2">
      <c r="B24">
        <v>219</v>
      </c>
      <c r="C24" t="s">
        <v>73</v>
      </c>
      <c r="D24">
        <v>0</v>
      </c>
      <c r="E24">
        <v>1805</v>
      </c>
      <c r="F24">
        <v>1574</v>
      </c>
      <c r="G24">
        <v>1538</v>
      </c>
    </row>
    <row r="25" spans="2:7" x14ac:dyDescent="0.2">
      <c r="B25">
        <v>223</v>
      </c>
      <c r="C25" t="s">
        <v>87</v>
      </c>
      <c r="D25">
        <v>1362</v>
      </c>
      <c r="E25">
        <v>1875</v>
      </c>
      <c r="F25">
        <v>1373</v>
      </c>
      <c r="G25">
        <v>1331</v>
      </c>
    </row>
    <row r="26" spans="2:7" x14ac:dyDescent="0.2">
      <c r="B26">
        <v>230</v>
      </c>
      <c r="C26" t="s">
        <v>50</v>
      </c>
      <c r="D26">
        <v>3715</v>
      </c>
      <c r="E26">
        <v>3286</v>
      </c>
      <c r="F26">
        <v>3206</v>
      </c>
      <c r="G26">
        <v>2977</v>
      </c>
    </row>
    <row r="27" spans="2:7" x14ac:dyDescent="0.2">
      <c r="B27">
        <v>240</v>
      </c>
      <c r="C27" t="s">
        <v>25</v>
      </c>
      <c r="D27">
        <v>2030</v>
      </c>
      <c r="E27">
        <v>1754</v>
      </c>
      <c r="F27">
        <v>2141</v>
      </c>
      <c r="G27">
        <v>2183</v>
      </c>
    </row>
    <row r="28" spans="2:7" x14ac:dyDescent="0.2">
      <c r="B28">
        <v>250</v>
      </c>
      <c r="C28" t="s">
        <v>43</v>
      </c>
      <c r="D28">
        <v>2624</v>
      </c>
      <c r="E28">
        <v>2832</v>
      </c>
      <c r="F28">
        <v>3011</v>
      </c>
      <c r="G28">
        <v>3540</v>
      </c>
    </row>
    <row r="29" spans="2:7" x14ac:dyDescent="0.2">
      <c r="B29">
        <v>253</v>
      </c>
      <c r="C29" t="s">
        <v>55</v>
      </c>
      <c r="D29">
        <v>2035</v>
      </c>
      <c r="E29">
        <v>2319</v>
      </c>
      <c r="F29">
        <v>2738</v>
      </c>
      <c r="G29">
        <v>2628</v>
      </c>
    </row>
    <row r="30" spans="2:7" x14ac:dyDescent="0.2">
      <c r="B30">
        <v>259</v>
      </c>
      <c r="C30" t="s">
        <v>103</v>
      </c>
      <c r="D30">
        <v>3119</v>
      </c>
      <c r="E30">
        <v>3914</v>
      </c>
      <c r="F30">
        <v>3814</v>
      </c>
      <c r="G30">
        <v>3097</v>
      </c>
    </row>
    <row r="31" spans="2:7" x14ac:dyDescent="0.2">
      <c r="B31">
        <v>260</v>
      </c>
      <c r="C31" t="s">
        <v>63</v>
      </c>
      <c r="D31">
        <v>0</v>
      </c>
      <c r="E31">
        <v>1899</v>
      </c>
      <c r="F31">
        <v>1976</v>
      </c>
      <c r="G31">
        <v>2150</v>
      </c>
    </row>
    <row r="32" spans="2:7" x14ac:dyDescent="0.2">
      <c r="B32">
        <v>265</v>
      </c>
      <c r="C32" t="s">
        <v>48</v>
      </c>
      <c r="D32">
        <v>5399</v>
      </c>
      <c r="E32">
        <v>4709</v>
      </c>
      <c r="F32">
        <v>5066</v>
      </c>
      <c r="G32">
        <v>5043</v>
      </c>
    </row>
    <row r="33" spans="2:7" x14ac:dyDescent="0.2">
      <c r="B33">
        <v>269</v>
      </c>
      <c r="C33" t="s">
        <v>64</v>
      </c>
      <c r="D33">
        <v>963</v>
      </c>
      <c r="E33">
        <v>982</v>
      </c>
      <c r="F33">
        <v>1160</v>
      </c>
      <c r="G33">
        <v>1191</v>
      </c>
    </row>
    <row r="34" spans="2:7" x14ac:dyDescent="0.2">
      <c r="B34">
        <v>270</v>
      </c>
      <c r="C34" t="s">
        <v>57</v>
      </c>
      <c r="D34">
        <v>0</v>
      </c>
      <c r="E34">
        <v>0</v>
      </c>
      <c r="F34">
        <v>2166</v>
      </c>
      <c r="G34">
        <v>2517</v>
      </c>
    </row>
    <row r="35" spans="2:7" x14ac:dyDescent="0.2">
      <c r="B35">
        <v>306</v>
      </c>
      <c r="C35" t="s">
        <v>38</v>
      </c>
      <c r="D35">
        <v>3520</v>
      </c>
      <c r="E35">
        <v>1743</v>
      </c>
      <c r="F35">
        <v>1455</v>
      </c>
      <c r="G35">
        <v>1636</v>
      </c>
    </row>
    <row r="36" spans="2:7" x14ac:dyDescent="0.2">
      <c r="B36">
        <v>316</v>
      </c>
      <c r="C36" t="s">
        <v>77</v>
      </c>
      <c r="D36">
        <v>6764</v>
      </c>
      <c r="E36">
        <v>4801</v>
      </c>
      <c r="F36">
        <v>4267</v>
      </c>
      <c r="G36">
        <v>4142</v>
      </c>
    </row>
    <row r="37" spans="2:7" x14ac:dyDescent="0.2">
      <c r="B37">
        <v>320</v>
      </c>
      <c r="C37" t="s">
        <v>33</v>
      </c>
      <c r="D37">
        <v>1739</v>
      </c>
      <c r="E37">
        <v>1809</v>
      </c>
      <c r="F37">
        <v>1588</v>
      </c>
      <c r="G37">
        <v>1564</v>
      </c>
    </row>
    <row r="38" spans="2:7" x14ac:dyDescent="0.2">
      <c r="B38">
        <v>326</v>
      </c>
      <c r="C38" t="s">
        <v>95</v>
      </c>
      <c r="D38">
        <v>3444</v>
      </c>
      <c r="E38">
        <v>3468</v>
      </c>
      <c r="F38">
        <v>3409</v>
      </c>
      <c r="G38">
        <v>3632</v>
      </c>
    </row>
    <row r="39" spans="2:7" x14ac:dyDescent="0.2">
      <c r="B39">
        <v>329</v>
      </c>
      <c r="C39" t="s">
        <v>46</v>
      </c>
      <c r="D39">
        <v>1894</v>
      </c>
      <c r="E39">
        <v>1269</v>
      </c>
      <c r="F39">
        <v>1257</v>
      </c>
      <c r="G39">
        <v>1124</v>
      </c>
    </row>
    <row r="40" spans="2:7" x14ac:dyDescent="0.2">
      <c r="B40">
        <v>330</v>
      </c>
      <c r="C40" t="s">
        <v>62</v>
      </c>
      <c r="D40">
        <v>7807</v>
      </c>
      <c r="E40">
        <v>6630</v>
      </c>
      <c r="F40">
        <v>6771</v>
      </c>
      <c r="G40">
        <v>6371</v>
      </c>
    </row>
    <row r="41" spans="2:7" x14ac:dyDescent="0.2">
      <c r="B41">
        <v>336</v>
      </c>
      <c r="C41" t="s">
        <v>68</v>
      </c>
      <c r="D41">
        <v>0</v>
      </c>
      <c r="E41">
        <v>2185</v>
      </c>
      <c r="F41">
        <v>2259</v>
      </c>
      <c r="G41">
        <v>2037</v>
      </c>
    </row>
    <row r="42" spans="2:7" x14ac:dyDescent="0.2">
      <c r="B42">
        <v>340</v>
      </c>
      <c r="C42" t="s">
        <v>66</v>
      </c>
      <c r="D42">
        <v>1805</v>
      </c>
      <c r="E42">
        <v>1909</v>
      </c>
      <c r="F42">
        <v>1883</v>
      </c>
      <c r="G42">
        <v>2103</v>
      </c>
    </row>
    <row r="43" spans="2:7" x14ac:dyDescent="0.2">
      <c r="B43">
        <v>350</v>
      </c>
      <c r="C43" t="s">
        <v>10</v>
      </c>
      <c r="D43">
        <v>1951</v>
      </c>
      <c r="E43">
        <v>1442</v>
      </c>
      <c r="F43">
        <v>1345</v>
      </c>
      <c r="G43">
        <v>1242</v>
      </c>
    </row>
    <row r="44" spans="2:7" x14ac:dyDescent="0.2">
      <c r="B44">
        <v>360</v>
      </c>
      <c r="C44" t="s">
        <v>14</v>
      </c>
      <c r="D44">
        <v>3995</v>
      </c>
      <c r="E44">
        <v>2848</v>
      </c>
      <c r="F44">
        <v>2385</v>
      </c>
      <c r="G44">
        <v>2381</v>
      </c>
    </row>
    <row r="45" spans="2:7" x14ac:dyDescent="0.2">
      <c r="B45">
        <v>370</v>
      </c>
      <c r="C45" t="s">
        <v>32</v>
      </c>
      <c r="D45">
        <v>0</v>
      </c>
      <c r="E45">
        <v>4737</v>
      </c>
      <c r="F45">
        <v>5180</v>
      </c>
      <c r="G45">
        <v>5688</v>
      </c>
    </row>
    <row r="46" spans="2:7" x14ac:dyDescent="0.2">
      <c r="B46">
        <v>376</v>
      </c>
      <c r="C46" t="s">
        <v>59</v>
      </c>
      <c r="D46">
        <v>3166</v>
      </c>
      <c r="E46">
        <v>3057</v>
      </c>
      <c r="F46">
        <v>2960</v>
      </c>
      <c r="G46">
        <v>2806</v>
      </c>
    </row>
    <row r="47" spans="2:7" x14ac:dyDescent="0.2">
      <c r="B47">
        <v>390</v>
      </c>
      <c r="C47" t="s">
        <v>96</v>
      </c>
      <c r="D47">
        <v>2620</v>
      </c>
      <c r="E47">
        <v>3811</v>
      </c>
      <c r="F47">
        <v>1696</v>
      </c>
      <c r="G47">
        <v>1591</v>
      </c>
    </row>
    <row r="48" spans="2:7" x14ac:dyDescent="0.2">
      <c r="B48">
        <v>400</v>
      </c>
      <c r="C48" t="s">
        <v>17</v>
      </c>
      <c r="D48">
        <v>3898</v>
      </c>
      <c r="E48">
        <v>2479</v>
      </c>
      <c r="F48">
        <v>1878</v>
      </c>
      <c r="G48">
        <v>1922</v>
      </c>
    </row>
    <row r="49" spans="2:7" x14ac:dyDescent="0.2">
      <c r="B49">
        <v>410</v>
      </c>
      <c r="C49" t="s">
        <v>22</v>
      </c>
      <c r="D49">
        <v>2303</v>
      </c>
      <c r="E49">
        <v>1603</v>
      </c>
      <c r="F49">
        <v>1494</v>
      </c>
      <c r="G49">
        <v>1542</v>
      </c>
    </row>
    <row r="50" spans="2:7" x14ac:dyDescent="0.2">
      <c r="B50">
        <v>420</v>
      </c>
      <c r="C50" t="s">
        <v>11</v>
      </c>
      <c r="D50">
        <v>2838</v>
      </c>
      <c r="E50">
        <v>1317</v>
      </c>
      <c r="F50">
        <v>1390</v>
      </c>
      <c r="G50">
        <v>1410</v>
      </c>
    </row>
    <row r="51" spans="2:7" x14ac:dyDescent="0.2">
      <c r="B51">
        <v>430</v>
      </c>
      <c r="C51" t="s">
        <v>47</v>
      </c>
      <c r="D51">
        <v>3631</v>
      </c>
      <c r="E51">
        <v>2929</v>
      </c>
      <c r="F51">
        <v>2613</v>
      </c>
      <c r="G51">
        <v>2677</v>
      </c>
    </row>
    <row r="52" spans="2:7" x14ac:dyDescent="0.2">
      <c r="B52">
        <v>440</v>
      </c>
      <c r="C52" t="s">
        <v>97</v>
      </c>
      <c r="D52">
        <v>1755</v>
      </c>
      <c r="E52">
        <v>1003</v>
      </c>
      <c r="F52">
        <v>918</v>
      </c>
      <c r="G52">
        <v>805</v>
      </c>
    </row>
    <row r="53" spans="2:7" x14ac:dyDescent="0.2">
      <c r="B53">
        <v>450</v>
      </c>
      <c r="C53" t="s">
        <v>30</v>
      </c>
      <c r="D53">
        <v>2514</v>
      </c>
      <c r="E53">
        <v>2738</v>
      </c>
      <c r="F53">
        <v>2052</v>
      </c>
      <c r="G53">
        <v>2107</v>
      </c>
    </row>
    <row r="54" spans="2:7" x14ac:dyDescent="0.2">
      <c r="B54">
        <v>461</v>
      </c>
      <c r="C54" t="s">
        <v>36</v>
      </c>
      <c r="D54">
        <v>8648</v>
      </c>
      <c r="E54">
        <v>6926</v>
      </c>
      <c r="F54">
        <v>5713</v>
      </c>
      <c r="G54">
        <v>5878</v>
      </c>
    </row>
    <row r="55" spans="2:7" x14ac:dyDescent="0.2">
      <c r="B55">
        <v>479</v>
      </c>
      <c r="C55" t="s">
        <v>72</v>
      </c>
      <c r="D55">
        <v>6249</v>
      </c>
      <c r="E55">
        <v>4188</v>
      </c>
      <c r="F55">
        <v>3266</v>
      </c>
      <c r="G55">
        <v>3035</v>
      </c>
    </row>
    <row r="56" spans="2:7" x14ac:dyDescent="0.2">
      <c r="B56">
        <v>480</v>
      </c>
      <c r="C56" t="s">
        <v>226</v>
      </c>
      <c r="D56">
        <v>2300</v>
      </c>
      <c r="E56">
        <v>2254</v>
      </c>
      <c r="F56">
        <v>1721</v>
      </c>
      <c r="G56">
        <v>1946</v>
      </c>
    </row>
    <row r="57" spans="2:7" x14ac:dyDescent="0.2">
      <c r="B57">
        <v>482</v>
      </c>
      <c r="C57" t="s">
        <v>8</v>
      </c>
      <c r="D57">
        <v>733</v>
      </c>
      <c r="E57">
        <v>1188</v>
      </c>
      <c r="F57">
        <v>774</v>
      </c>
      <c r="G57">
        <v>697</v>
      </c>
    </row>
    <row r="58" spans="2:7" x14ac:dyDescent="0.2">
      <c r="B58">
        <v>492</v>
      </c>
      <c r="C58" t="s">
        <v>98</v>
      </c>
      <c r="D58">
        <v>386</v>
      </c>
      <c r="E58">
        <v>320</v>
      </c>
      <c r="F58">
        <v>391</v>
      </c>
      <c r="G58">
        <v>475</v>
      </c>
    </row>
    <row r="59" spans="2:7" x14ac:dyDescent="0.2">
      <c r="B59">
        <v>510</v>
      </c>
      <c r="C59" t="s">
        <v>61</v>
      </c>
      <c r="D59">
        <v>4361</v>
      </c>
      <c r="E59">
        <v>2946</v>
      </c>
      <c r="F59">
        <v>2748</v>
      </c>
      <c r="G59">
        <v>2860</v>
      </c>
    </row>
    <row r="60" spans="2:7" x14ac:dyDescent="0.2">
      <c r="B60">
        <v>530</v>
      </c>
      <c r="C60" t="s">
        <v>15</v>
      </c>
      <c r="D60">
        <v>1103</v>
      </c>
      <c r="E60">
        <v>1024</v>
      </c>
      <c r="F60">
        <v>1153</v>
      </c>
      <c r="G60">
        <v>1193</v>
      </c>
    </row>
    <row r="61" spans="2:7" x14ac:dyDescent="0.2">
      <c r="B61">
        <v>540</v>
      </c>
      <c r="C61" t="s">
        <v>76</v>
      </c>
      <c r="D61">
        <v>5470</v>
      </c>
      <c r="E61">
        <v>4626</v>
      </c>
      <c r="F61">
        <v>4004</v>
      </c>
      <c r="G61">
        <v>2988</v>
      </c>
    </row>
    <row r="62" spans="2:7" x14ac:dyDescent="0.2">
      <c r="B62">
        <v>550</v>
      </c>
      <c r="C62" t="s">
        <v>80</v>
      </c>
      <c r="D62">
        <v>2910</v>
      </c>
      <c r="E62">
        <v>1920</v>
      </c>
      <c r="F62">
        <v>1816</v>
      </c>
      <c r="G62">
        <v>1892</v>
      </c>
    </row>
    <row r="63" spans="2:7" x14ac:dyDescent="0.2">
      <c r="B63">
        <v>561</v>
      </c>
      <c r="C63" t="s">
        <v>27</v>
      </c>
      <c r="D63">
        <v>8809</v>
      </c>
      <c r="E63">
        <v>7588</v>
      </c>
      <c r="F63">
        <v>7365</v>
      </c>
      <c r="G63">
        <v>6810</v>
      </c>
    </row>
    <row r="64" spans="2:7" x14ac:dyDescent="0.2">
      <c r="B64">
        <v>563</v>
      </c>
      <c r="C64" t="s">
        <v>29</v>
      </c>
      <c r="D64">
        <v>296</v>
      </c>
      <c r="E64">
        <v>0</v>
      </c>
      <c r="F64">
        <v>174</v>
      </c>
      <c r="G64">
        <v>120</v>
      </c>
    </row>
    <row r="65" spans="2:7" x14ac:dyDescent="0.2">
      <c r="B65">
        <v>573</v>
      </c>
      <c r="C65" t="s">
        <v>86</v>
      </c>
      <c r="D65">
        <v>2236</v>
      </c>
      <c r="E65">
        <v>2054</v>
      </c>
      <c r="F65">
        <v>1914</v>
      </c>
      <c r="G65">
        <v>1989</v>
      </c>
    </row>
    <row r="66" spans="2:7" x14ac:dyDescent="0.2">
      <c r="B66">
        <v>575</v>
      </c>
      <c r="C66" t="s">
        <v>88</v>
      </c>
      <c r="D66">
        <v>2832</v>
      </c>
      <c r="E66">
        <v>1808</v>
      </c>
      <c r="F66">
        <v>1440</v>
      </c>
      <c r="G66">
        <v>1611</v>
      </c>
    </row>
    <row r="67" spans="2:7" x14ac:dyDescent="0.2">
      <c r="B67">
        <v>580</v>
      </c>
      <c r="C67" t="s">
        <v>100</v>
      </c>
      <c r="D67">
        <v>4301</v>
      </c>
      <c r="E67">
        <v>4157</v>
      </c>
      <c r="F67">
        <v>3319</v>
      </c>
      <c r="G67">
        <v>3461</v>
      </c>
    </row>
    <row r="68" spans="2:7" x14ac:dyDescent="0.2">
      <c r="B68">
        <v>607</v>
      </c>
      <c r="C68" t="s">
        <v>37</v>
      </c>
      <c r="D68">
        <v>3925</v>
      </c>
      <c r="E68">
        <v>2850</v>
      </c>
      <c r="F68">
        <v>2517</v>
      </c>
      <c r="G68">
        <v>2315</v>
      </c>
    </row>
    <row r="69" spans="2:7" x14ac:dyDescent="0.2">
      <c r="B69">
        <v>615</v>
      </c>
      <c r="C69" t="s">
        <v>81</v>
      </c>
      <c r="D69">
        <v>6976</v>
      </c>
      <c r="E69">
        <v>5973</v>
      </c>
      <c r="F69">
        <v>5205</v>
      </c>
      <c r="G69">
        <v>5247</v>
      </c>
    </row>
    <row r="70" spans="2:7" x14ac:dyDescent="0.2">
      <c r="B70">
        <v>621</v>
      </c>
      <c r="C70" t="s">
        <v>99</v>
      </c>
      <c r="D70">
        <v>4333</v>
      </c>
      <c r="E70">
        <v>4363</v>
      </c>
      <c r="F70">
        <v>4302</v>
      </c>
      <c r="G70">
        <v>4226</v>
      </c>
    </row>
    <row r="71" spans="2:7" x14ac:dyDescent="0.2">
      <c r="B71">
        <v>630</v>
      </c>
      <c r="C71" t="s">
        <v>90</v>
      </c>
      <c r="D71">
        <v>4370</v>
      </c>
      <c r="E71">
        <v>0</v>
      </c>
      <c r="F71">
        <v>4587</v>
      </c>
      <c r="G71">
        <v>4828</v>
      </c>
    </row>
    <row r="72" spans="2:7" x14ac:dyDescent="0.2">
      <c r="B72">
        <v>657</v>
      </c>
      <c r="C72" t="s">
        <v>71</v>
      </c>
      <c r="D72">
        <v>4143</v>
      </c>
      <c r="E72">
        <v>4177</v>
      </c>
      <c r="F72">
        <v>4234</v>
      </c>
      <c r="G72">
        <v>4400</v>
      </c>
    </row>
    <row r="73" spans="2:7" x14ac:dyDescent="0.2">
      <c r="B73">
        <v>661</v>
      </c>
      <c r="C73" t="s">
        <v>79</v>
      </c>
      <c r="D73">
        <v>2894</v>
      </c>
      <c r="E73">
        <v>2023</v>
      </c>
      <c r="F73">
        <v>1844</v>
      </c>
      <c r="G73">
        <v>1852</v>
      </c>
    </row>
    <row r="74" spans="2:7" x14ac:dyDescent="0.2">
      <c r="B74">
        <v>665</v>
      </c>
      <c r="C74" t="s">
        <v>12</v>
      </c>
      <c r="D74">
        <v>1833</v>
      </c>
      <c r="E74">
        <v>1246</v>
      </c>
      <c r="F74">
        <v>1042</v>
      </c>
      <c r="G74">
        <v>991</v>
      </c>
    </row>
    <row r="75" spans="2:7" x14ac:dyDescent="0.2">
      <c r="B75">
        <v>671</v>
      </c>
      <c r="C75" t="s">
        <v>70</v>
      </c>
      <c r="D75">
        <v>0</v>
      </c>
      <c r="E75">
        <v>1030</v>
      </c>
      <c r="F75">
        <v>1085</v>
      </c>
      <c r="G75">
        <v>1195</v>
      </c>
    </row>
    <row r="76" spans="2:7" x14ac:dyDescent="0.2">
      <c r="B76">
        <v>706</v>
      </c>
      <c r="C76" t="s">
        <v>74</v>
      </c>
      <c r="D76">
        <v>3547</v>
      </c>
      <c r="E76">
        <v>2861</v>
      </c>
      <c r="F76">
        <v>2741</v>
      </c>
      <c r="G76">
        <v>2769</v>
      </c>
    </row>
    <row r="77" spans="2:7" x14ac:dyDescent="0.2">
      <c r="B77">
        <v>707</v>
      </c>
      <c r="C77" t="s">
        <v>26</v>
      </c>
      <c r="D77">
        <v>0</v>
      </c>
      <c r="E77">
        <v>2541</v>
      </c>
      <c r="F77">
        <v>1817</v>
      </c>
      <c r="G77">
        <v>1892</v>
      </c>
    </row>
    <row r="78" spans="2:7" x14ac:dyDescent="0.2">
      <c r="B78">
        <v>710</v>
      </c>
      <c r="C78" t="s">
        <v>31</v>
      </c>
      <c r="D78">
        <v>2192</v>
      </c>
      <c r="E78">
        <v>1902</v>
      </c>
      <c r="F78">
        <v>1428</v>
      </c>
      <c r="G78">
        <v>1549</v>
      </c>
    </row>
    <row r="79" spans="2:7" x14ac:dyDescent="0.2">
      <c r="B79">
        <v>727</v>
      </c>
      <c r="C79" t="s">
        <v>34</v>
      </c>
      <c r="D79">
        <v>1582</v>
      </c>
      <c r="E79">
        <v>1245</v>
      </c>
      <c r="F79">
        <v>1218</v>
      </c>
      <c r="G79">
        <v>1311</v>
      </c>
    </row>
    <row r="80" spans="2:7" x14ac:dyDescent="0.2">
      <c r="B80">
        <v>730</v>
      </c>
      <c r="C80" t="s">
        <v>40</v>
      </c>
      <c r="D80">
        <v>4524</v>
      </c>
      <c r="E80">
        <v>4346</v>
      </c>
      <c r="F80">
        <v>4170</v>
      </c>
      <c r="G80">
        <v>4222</v>
      </c>
    </row>
    <row r="81" spans="2:7" x14ac:dyDescent="0.2">
      <c r="B81">
        <v>740</v>
      </c>
      <c r="C81" t="s">
        <v>56</v>
      </c>
      <c r="D81">
        <v>6377</v>
      </c>
      <c r="E81">
        <v>4298</v>
      </c>
      <c r="F81">
        <v>3869</v>
      </c>
      <c r="G81">
        <v>3997</v>
      </c>
    </row>
    <row r="82" spans="2:7" x14ac:dyDescent="0.2">
      <c r="B82">
        <v>741</v>
      </c>
      <c r="C82" t="s">
        <v>54</v>
      </c>
      <c r="D82">
        <v>410</v>
      </c>
      <c r="E82">
        <v>321</v>
      </c>
      <c r="F82">
        <v>242</v>
      </c>
      <c r="G82">
        <v>288</v>
      </c>
    </row>
    <row r="83" spans="2:7" x14ac:dyDescent="0.2">
      <c r="B83">
        <v>746</v>
      </c>
      <c r="C83" t="s">
        <v>58</v>
      </c>
      <c r="D83">
        <v>2739</v>
      </c>
      <c r="E83">
        <v>2905</v>
      </c>
      <c r="F83">
        <v>2955</v>
      </c>
      <c r="G83">
        <v>2625</v>
      </c>
    </row>
    <row r="84" spans="2:7" x14ac:dyDescent="0.2">
      <c r="B84">
        <v>751</v>
      </c>
      <c r="C84" t="s">
        <v>104</v>
      </c>
      <c r="D84">
        <v>23925</v>
      </c>
      <c r="E84">
        <v>15986</v>
      </c>
      <c r="F84">
        <v>9969</v>
      </c>
      <c r="G84">
        <v>9752</v>
      </c>
    </row>
    <row r="85" spans="2:7" x14ac:dyDescent="0.2">
      <c r="B85">
        <v>756</v>
      </c>
      <c r="C85" t="s">
        <v>89</v>
      </c>
      <c r="D85">
        <v>2520</v>
      </c>
      <c r="E85">
        <v>2105</v>
      </c>
      <c r="F85">
        <v>2059</v>
      </c>
      <c r="G85">
        <v>1639</v>
      </c>
    </row>
    <row r="86" spans="2:7" x14ac:dyDescent="0.2">
      <c r="B86">
        <v>760</v>
      </c>
      <c r="C86" t="s">
        <v>44</v>
      </c>
      <c r="D86">
        <v>3802</v>
      </c>
      <c r="E86">
        <v>3518</v>
      </c>
      <c r="F86">
        <v>3307</v>
      </c>
      <c r="G86">
        <v>3259</v>
      </c>
    </row>
    <row r="87" spans="2:7" x14ac:dyDescent="0.2">
      <c r="B87">
        <v>766</v>
      </c>
      <c r="C87" t="s">
        <v>65</v>
      </c>
      <c r="D87">
        <v>4044</v>
      </c>
      <c r="E87">
        <v>1391</v>
      </c>
      <c r="F87">
        <v>1302</v>
      </c>
      <c r="G87">
        <v>1292</v>
      </c>
    </row>
    <row r="88" spans="2:7" x14ac:dyDescent="0.2">
      <c r="B88">
        <v>773</v>
      </c>
      <c r="C88" t="s">
        <v>24</v>
      </c>
      <c r="D88">
        <v>1074</v>
      </c>
      <c r="E88">
        <v>716</v>
      </c>
      <c r="F88">
        <v>616</v>
      </c>
      <c r="G88">
        <v>542</v>
      </c>
    </row>
    <row r="89" spans="2:7" x14ac:dyDescent="0.2">
      <c r="B89">
        <v>779</v>
      </c>
      <c r="C89" t="s">
        <v>60</v>
      </c>
      <c r="D89">
        <v>2474</v>
      </c>
      <c r="E89">
        <v>2648</v>
      </c>
      <c r="F89">
        <v>2803</v>
      </c>
      <c r="G89">
        <v>2800</v>
      </c>
    </row>
    <row r="90" spans="2:7" x14ac:dyDescent="0.2">
      <c r="B90">
        <v>787</v>
      </c>
      <c r="C90" t="s">
        <v>78</v>
      </c>
      <c r="D90">
        <v>3021</v>
      </c>
      <c r="E90">
        <v>2373</v>
      </c>
      <c r="F90">
        <v>1752</v>
      </c>
      <c r="G90">
        <v>1851</v>
      </c>
    </row>
    <row r="91" spans="2:7" x14ac:dyDescent="0.2">
      <c r="B91">
        <v>791</v>
      </c>
      <c r="C91" t="s">
        <v>94</v>
      </c>
      <c r="D91">
        <v>4152</v>
      </c>
      <c r="E91">
        <v>4160</v>
      </c>
      <c r="F91">
        <v>4211</v>
      </c>
      <c r="G91">
        <v>4003</v>
      </c>
    </row>
    <row r="92" spans="2:7" x14ac:dyDescent="0.2">
      <c r="B92">
        <v>810</v>
      </c>
      <c r="C92" t="s">
        <v>21</v>
      </c>
      <c r="D92">
        <v>2733</v>
      </c>
      <c r="E92">
        <v>2334</v>
      </c>
      <c r="F92">
        <v>2157</v>
      </c>
      <c r="G92">
        <v>2345</v>
      </c>
    </row>
    <row r="93" spans="2:7" x14ac:dyDescent="0.2">
      <c r="B93">
        <v>813</v>
      </c>
      <c r="C93" t="s">
        <v>41</v>
      </c>
      <c r="D93">
        <v>5174</v>
      </c>
      <c r="E93">
        <v>5636</v>
      </c>
      <c r="F93">
        <v>5342</v>
      </c>
      <c r="G93">
        <v>5112</v>
      </c>
    </row>
    <row r="94" spans="2:7" x14ac:dyDescent="0.2">
      <c r="B94">
        <v>820</v>
      </c>
      <c r="C94" t="s">
        <v>227</v>
      </c>
      <c r="D94">
        <v>2498</v>
      </c>
      <c r="E94">
        <v>1749</v>
      </c>
      <c r="F94">
        <v>1405</v>
      </c>
      <c r="G94">
        <v>1552</v>
      </c>
    </row>
    <row r="95" spans="2:7" x14ac:dyDescent="0.2">
      <c r="B95">
        <v>825</v>
      </c>
      <c r="C95" t="s">
        <v>18</v>
      </c>
      <c r="D95">
        <v>288</v>
      </c>
      <c r="E95">
        <v>196</v>
      </c>
      <c r="F95">
        <v>183</v>
      </c>
      <c r="G95">
        <v>286</v>
      </c>
    </row>
    <row r="96" spans="2:7" x14ac:dyDescent="0.2">
      <c r="B96">
        <v>840</v>
      </c>
      <c r="C96" t="s">
        <v>42</v>
      </c>
      <c r="D96">
        <v>2366</v>
      </c>
      <c r="E96">
        <v>1167</v>
      </c>
      <c r="F96">
        <v>1065</v>
      </c>
      <c r="G96">
        <v>1052</v>
      </c>
    </row>
    <row r="97" spans="1:7" x14ac:dyDescent="0.2">
      <c r="B97">
        <v>846</v>
      </c>
      <c r="C97" t="s">
        <v>20</v>
      </c>
      <c r="D97">
        <v>3482</v>
      </c>
      <c r="E97">
        <v>1472</v>
      </c>
      <c r="F97">
        <v>1549</v>
      </c>
      <c r="G97">
        <v>1604</v>
      </c>
    </row>
    <row r="98" spans="1:7" x14ac:dyDescent="0.2">
      <c r="B98">
        <v>849</v>
      </c>
      <c r="C98" t="s">
        <v>93</v>
      </c>
      <c r="D98">
        <v>3027</v>
      </c>
      <c r="E98">
        <v>2636</v>
      </c>
      <c r="F98">
        <v>2335</v>
      </c>
      <c r="G98">
        <v>2490</v>
      </c>
    </row>
    <row r="99" spans="1:7" x14ac:dyDescent="0.2">
      <c r="B99">
        <v>851</v>
      </c>
      <c r="C99" t="s">
        <v>102</v>
      </c>
      <c r="D99">
        <v>11692</v>
      </c>
      <c r="E99">
        <v>8148</v>
      </c>
      <c r="F99">
        <v>5691</v>
      </c>
      <c r="G99">
        <v>9498</v>
      </c>
    </row>
    <row r="100" spans="1:7" x14ac:dyDescent="0.2">
      <c r="B100">
        <v>860</v>
      </c>
      <c r="C100" t="s">
        <v>75</v>
      </c>
      <c r="D100">
        <v>5408</v>
      </c>
      <c r="E100">
        <v>5295</v>
      </c>
      <c r="F100">
        <v>4837</v>
      </c>
      <c r="G100">
        <v>4991</v>
      </c>
    </row>
    <row r="102" spans="1:7" x14ac:dyDescent="0.2">
      <c r="D102" s="16">
        <v>2015</v>
      </c>
      <c r="E102" s="16">
        <v>2021</v>
      </c>
      <c r="F102" s="16">
        <v>2023</v>
      </c>
      <c r="G102" s="16">
        <v>2024</v>
      </c>
    </row>
    <row r="103" spans="1:7" x14ac:dyDescent="0.2">
      <c r="A103" s="16" t="s">
        <v>256</v>
      </c>
      <c r="B103">
        <v>101</v>
      </c>
      <c r="C103" t="s">
        <v>101</v>
      </c>
      <c r="D103">
        <v>5215</v>
      </c>
      <c r="E103">
        <v>5359</v>
      </c>
      <c r="F103">
        <v>6685</v>
      </c>
      <c r="G103">
        <v>5403</v>
      </c>
    </row>
    <row r="104" spans="1:7" x14ac:dyDescent="0.2">
      <c r="B104">
        <v>147</v>
      </c>
      <c r="C104" t="s">
        <v>39</v>
      </c>
      <c r="D104">
        <v>2874</v>
      </c>
      <c r="E104">
        <v>1993</v>
      </c>
      <c r="F104">
        <v>1673</v>
      </c>
      <c r="G104">
        <v>1508</v>
      </c>
    </row>
    <row r="105" spans="1:7" x14ac:dyDescent="0.2">
      <c r="B105">
        <v>151</v>
      </c>
      <c r="C105" t="s">
        <v>13</v>
      </c>
      <c r="D105">
        <v>877</v>
      </c>
      <c r="E105">
        <v>1814</v>
      </c>
      <c r="F105">
        <v>1761</v>
      </c>
      <c r="G105">
        <v>1710</v>
      </c>
    </row>
    <row r="106" spans="1:7" x14ac:dyDescent="0.2">
      <c r="B106">
        <v>153</v>
      </c>
      <c r="C106" t="s">
        <v>19</v>
      </c>
      <c r="D106">
        <v>532</v>
      </c>
      <c r="E106">
        <v>868</v>
      </c>
      <c r="F106">
        <v>706</v>
      </c>
      <c r="G106">
        <v>803</v>
      </c>
    </row>
    <row r="107" spans="1:7" x14ac:dyDescent="0.2">
      <c r="B107">
        <v>155</v>
      </c>
      <c r="C107" t="s">
        <v>23</v>
      </c>
      <c r="D107">
        <v>153</v>
      </c>
      <c r="E107">
        <v>392</v>
      </c>
      <c r="F107">
        <v>467</v>
      </c>
      <c r="G107">
        <v>428</v>
      </c>
    </row>
    <row r="108" spans="1:7" x14ac:dyDescent="0.2">
      <c r="B108">
        <v>157</v>
      </c>
      <c r="C108" t="s">
        <v>49</v>
      </c>
      <c r="D108">
        <v>1329</v>
      </c>
      <c r="E108">
        <v>1903</v>
      </c>
      <c r="F108">
        <v>1810</v>
      </c>
      <c r="G108">
        <v>1860</v>
      </c>
    </row>
    <row r="109" spans="1:7" x14ac:dyDescent="0.2">
      <c r="B109">
        <v>159</v>
      </c>
      <c r="C109" t="s">
        <v>51</v>
      </c>
      <c r="D109">
        <v>1013</v>
      </c>
      <c r="E109">
        <v>2124</v>
      </c>
      <c r="F109">
        <v>2245</v>
      </c>
      <c r="G109">
        <v>2252</v>
      </c>
    </row>
    <row r="110" spans="1:7" x14ac:dyDescent="0.2">
      <c r="B110">
        <v>161</v>
      </c>
      <c r="C110" t="s">
        <v>53</v>
      </c>
      <c r="D110">
        <v>285</v>
      </c>
      <c r="E110">
        <v>538</v>
      </c>
      <c r="F110">
        <v>438</v>
      </c>
      <c r="G110">
        <v>413</v>
      </c>
    </row>
    <row r="111" spans="1:7" x14ac:dyDescent="0.2">
      <c r="B111">
        <v>163</v>
      </c>
      <c r="C111" t="s">
        <v>69</v>
      </c>
      <c r="D111">
        <v>297</v>
      </c>
      <c r="E111">
        <v>795</v>
      </c>
      <c r="F111">
        <v>776</v>
      </c>
      <c r="G111">
        <v>787</v>
      </c>
    </row>
    <row r="112" spans="1:7" x14ac:dyDescent="0.2">
      <c r="B112">
        <v>165</v>
      </c>
      <c r="C112" t="s">
        <v>7</v>
      </c>
      <c r="D112">
        <v>195</v>
      </c>
      <c r="E112">
        <v>846</v>
      </c>
      <c r="F112">
        <v>548</v>
      </c>
      <c r="G112">
        <v>517</v>
      </c>
    </row>
    <row r="113" spans="2:7" x14ac:dyDescent="0.2">
      <c r="B113">
        <v>167</v>
      </c>
      <c r="C113" t="s">
        <v>83</v>
      </c>
      <c r="D113">
        <v>1077</v>
      </c>
      <c r="E113">
        <v>1613</v>
      </c>
      <c r="F113">
        <v>1291</v>
      </c>
      <c r="G113">
        <v>1155</v>
      </c>
    </row>
    <row r="114" spans="2:7" x14ac:dyDescent="0.2">
      <c r="B114">
        <v>169</v>
      </c>
      <c r="C114" t="s">
        <v>85</v>
      </c>
      <c r="D114">
        <v>618</v>
      </c>
      <c r="E114">
        <v>915</v>
      </c>
      <c r="F114">
        <v>916</v>
      </c>
      <c r="G114">
        <v>1323</v>
      </c>
    </row>
    <row r="115" spans="2:7" x14ac:dyDescent="0.2">
      <c r="B115">
        <v>173</v>
      </c>
      <c r="C115" t="s">
        <v>16</v>
      </c>
      <c r="D115">
        <v>1675</v>
      </c>
      <c r="E115">
        <v>1414</v>
      </c>
      <c r="F115">
        <v>0</v>
      </c>
      <c r="G115">
        <v>0</v>
      </c>
    </row>
    <row r="116" spans="2:7" x14ac:dyDescent="0.2">
      <c r="B116">
        <v>175</v>
      </c>
      <c r="C116" t="s">
        <v>52</v>
      </c>
      <c r="D116">
        <v>1764</v>
      </c>
      <c r="E116">
        <v>1566</v>
      </c>
      <c r="F116">
        <v>1614</v>
      </c>
      <c r="G116">
        <v>1570</v>
      </c>
    </row>
    <row r="117" spans="2:7" x14ac:dyDescent="0.2">
      <c r="B117">
        <v>183</v>
      </c>
      <c r="C117" t="s">
        <v>91</v>
      </c>
      <c r="D117">
        <v>335</v>
      </c>
      <c r="E117">
        <v>494</v>
      </c>
      <c r="F117">
        <v>397</v>
      </c>
      <c r="G117">
        <v>370</v>
      </c>
    </row>
    <row r="118" spans="2:7" x14ac:dyDescent="0.2">
      <c r="B118">
        <v>185</v>
      </c>
      <c r="C118" t="s">
        <v>82</v>
      </c>
      <c r="D118">
        <v>356</v>
      </c>
      <c r="E118">
        <v>1143</v>
      </c>
      <c r="F118">
        <v>1153</v>
      </c>
      <c r="G118">
        <v>1127</v>
      </c>
    </row>
    <row r="119" spans="2:7" x14ac:dyDescent="0.2">
      <c r="B119">
        <v>187</v>
      </c>
      <c r="C119" t="s">
        <v>84</v>
      </c>
      <c r="D119">
        <v>186</v>
      </c>
      <c r="E119">
        <v>445</v>
      </c>
      <c r="F119">
        <v>461</v>
      </c>
      <c r="G119">
        <v>482</v>
      </c>
    </row>
    <row r="120" spans="2:7" x14ac:dyDescent="0.2">
      <c r="B120">
        <v>190</v>
      </c>
      <c r="C120" t="s">
        <v>45</v>
      </c>
      <c r="D120">
        <v>388</v>
      </c>
      <c r="E120">
        <v>379</v>
      </c>
      <c r="F120">
        <v>787</v>
      </c>
      <c r="G120">
        <v>1022</v>
      </c>
    </row>
    <row r="121" spans="2:7" x14ac:dyDescent="0.2">
      <c r="B121">
        <v>201</v>
      </c>
      <c r="C121" t="s">
        <v>9</v>
      </c>
      <c r="D121">
        <v>132</v>
      </c>
      <c r="E121">
        <v>362</v>
      </c>
      <c r="F121">
        <v>408</v>
      </c>
      <c r="G121">
        <v>465</v>
      </c>
    </row>
    <row r="122" spans="2:7" x14ac:dyDescent="0.2">
      <c r="B122">
        <v>210</v>
      </c>
      <c r="C122" t="s">
        <v>35</v>
      </c>
      <c r="D122">
        <v>0</v>
      </c>
      <c r="E122">
        <v>541</v>
      </c>
      <c r="F122">
        <v>548</v>
      </c>
      <c r="G122">
        <v>399</v>
      </c>
    </row>
    <row r="123" spans="2:7" x14ac:dyDescent="0.2">
      <c r="B123">
        <v>217</v>
      </c>
      <c r="C123" t="s">
        <v>67</v>
      </c>
      <c r="D123">
        <v>1187</v>
      </c>
      <c r="E123">
        <v>1667</v>
      </c>
      <c r="F123">
        <v>1458</v>
      </c>
      <c r="G123">
        <v>1347</v>
      </c>
    </row>
    <row r="124" spans="2:7" x14ac:dyDescent="0.2">
      <c r="B124">
        <v>219</v>
      </c>
      <c r="C124" t="s">
        <v>73</v>
      </c>
      <c r="D124">
        <v>0</v>
      </c>
      <c r="E124">
        <v>771</v>
      </c>
      <c r="F124">
        <v>716</v>
      </c>
      <c r="G124">
        <v>687</v>
      </c>
    </row>
    <row r="125" spans="2:7" x14ac:dyDescent="0.2">
      <c r="B125">
        <v>223</v>
      </c>
      <c r="C125" t="s">
        <v>87</v>
      </c>
      <c r="D125">
        <v>849</v>
      </c>
      <c r="E125">
        <v>914</v>
      </c>
      <c r="F125">
        <v>765</v>
      </c>
      <c r="G125">
        <v>703</v>
      </c>
    </row>
    <row r="126" spans="2:7" x14ac:dyDescent="0.2">
      <c r="B126">
        <v>230</v>
      </c>
      <c r="C126" t="s">
        <v>50</v>
      </c>
      <c r="D126">
        <v>2782</v>
      </c>
      <c r="E126">
        <v>1981</v>
      </c>
      <c r="F126">
        <v>1928</v>
      </c>
      <c r="G126">
        <v>1850</v>
      </c>
    </row>
    <row r="127" spans="2:7" x14ac:dyDescent="0.2">
      <c r="B127">
        <v>240</v>
      </c>
      <c r="C127" t="s">
        <v>25</v>
      </c>
      <c r="D127">
        <v>336</v>
      </c>
      <c r="E127">
        <v>563</v>
      </c>
      <c r="F127">
        <v>548</v>
      </c>
      <c r="G127">
        <v>506</v>
      </c>
    </row>
    <row r="128" spans="2:7" x14ac:dyDescent="0.2">
      <c r="B128">
        <v>250</v>
      </c>
      <c r="C128" t="s">
        <v>43</v>
      </c>
      <c r="D128">
        <v>285</v>
      </c>
      <c r="E128">
        <v>527</v>
      </c>
      <c r="F128">
        <v>537</v>
      </c>
      <c r="G128">
        <v>533</v>
      </c>
    </row>
    <row r="129" spans="2:7" x14ac:dyDescent="0.2">
      <c r="B129">
        <v>253</v>
      </c>
      <c r="C129" t="s">
        <v>55</v>
      </c>
      <c r="D129">
        <v>373</v>
      </c>
      <c r="E129">
        <v>1406</v>
      </c>
      <c r="F129">
        <v>1587</v>
      </c>
      <c r="G129">
        <v>1145</v>
      </c>
    </row>
    <row r="130" spans="2:7" x14ac:dyDescent="0.2">
      <c r="B130">
        <v>259</v>
      </c>
      <c r="C130" t="s">
        <v>103</v>
      </c>
      <c r="D130">
        <v>681</v>
      </c>
      <c r="E130">
        <v>734</v>
      </c>
      <c r="F130">
        <v>1783</v>
      </c>
      <c r="G130">
        <v>1575</v>
      </c>
    </row>
    <row r="131" spans="2:7" x14ac:dyDescent="0.2">
      <c r="B131">
        <v>260</v>
      </c>
      <c r="C131" t="s">
        <v>63</v>
      </c>
      <c r="D131">
        <v>0</v>
      </c>
      <c r="E131">
        <v>873</v>
      </c>
      <c r="F131">
        <v>857</v>
      </c>
      <c r="G131">
        <v>891</v>
      </c>
    </row>
    <row r="132" spans="2:7" x14ac:dyDescent="0.2">
      <c r="B132">
        <v>265</v>
      </c>
      <c r="C132" t="s">
        <v>48</v>
      </c>
      <c r="D132">
        <v>1045</v>
      </c>
      <c r="E132">
        <v>1113</v>
      </c>
      <c r="F132">
        <v>1255</v>
      </c>
      <c r="G132">
        <v>1256</v>
      </c>
    </row>
    <row r="133" spans="2:7" x14ac:dyDescent="0.2">
      <c r="B133">
        <v>269</v>
      </c>
      <c r="C133" t="s">
        <v>64</v>
      </c>
      <c r="D133">
        <v>84</v>
      </c>
      <c r="E133">
        <v>200</v>
      </c>
      <c r="F133">
        <v>202</v>
      </c>
      <c r="G133">
        <v>169</v>
      </c>
    </row>
    <row r="134" spans="2:7" x14ac:dyDescent="0.2">
      <c r="B134">
        <v>270</v>
      </c>
      <c r="C134" t="s">
        <v>57</v>
      </c>
      <c r="D134">
        <v>0</v>
      </c>
      <c r="E134">
        <v>0</v>
      </c>
      <c r="F134">
        <v>276</v>
      </c>
      <c r="G134">
        <v>264</v>
      </c>
    </row>
    <row r="135" spans="2:7" x14ac:dyDescent="0.2">
      <c r="B135">
        <v>306</v>
      </c>
      <c r="C135" t="s">
        <v>38</v>
      </c>
      <c r="D135">
        <v>364</v>
      </c>
      <c r="E135">
        <v>790</v>
      </c>
      <c r="F135">
        <v>739</v>
      </c>
      <c r="G135">
        <v>823</v>
      </c>
    </row>
    <row r="136" spans="2:7" x14ac:dyDescent="0.2">
      <c r="B136">
        <v>316</v>
      </c>
      <c r="C136" t="s">
        <v>77</v>
      </c>
      <c r="D136">
        <v>2381</v>
      </c>
      <c r="E136">
        <v>2323</v>
      </c>
      <c r="F136">
        <v>2269</v>
      </c>
      <c r="G136">
        <v>2128</v>
      </c>
    </row>
    <row r="137" spans="2:7" x14ac:dyDescent="0.2">
      <c r="B137">
        <v>320</v>
      </c>
      <c r="C137" t="s">
        <v>33</v>
      </c>
      <c r="D137">
        <v>926</v>
      </c>
      <c r="E137">
        <v>941</v>
      </c>
      <c r="F137">
        <v>774</v>
      </c>
      <c r="G137">
        <v>773</v>
      </c>
    </row>
    <row r="138" spans="2:7" x14ac:dyDescent="0.2">
      <c r="B138">
        <v>326</v>
      </c>
      <c r="C138" t="s">
        <v>95</v>
      </c>
      <c r="D138">
        <v>663</v>
      </c>
      <c r="E138">
        <v>772</v>
      </c>
      <c r="F138">
        <v>766</v>
      </c>
      <c r="G138">
        <v>780</v>
      </c>
    </row>
    <row r="139" spans="2:7" x14ac:dyDescent="0.2">
      <c r="B139">
        <v>329</v>
      </c>
      <c r="C139" t="s">
        <v>46</v>
      </c>
      <c r="D139">
        <v>448</v>
      </c>
      <c r="E139">
        <v>694</v>
      </c>
      <c r="F139">
        <v>727</v>
      </c>
      <c r="G139">
        <v>626</v>
      </c>
    </row>
    <row r="140" spans="2:7" x14ac:dyDescent="0.2">
      <c r="B140">
        <v>330</v>
      </c>
      <c r="C140" t="s">
        <v>62</v>
      </c>
      <c r="D140">
        <v>1006</v>
      </c>
      <c r="E140">
        <v>2675</v>
      </c>
      <c r="F140">
        <v>2253</v>
      </c>
      <c r="G140">
        <v>1845</v>
      </c>
    </row>
    <row r="141" spans="2:7" x14ac:dyDescent="0.2">
      <c r="B141">
        <v>336</v>
      </c>
      <c r="C141" t="s">
        <v>68</v>
      </c>
      <c r="D141">
        <v>0</v>
      </c>
      <c r="E141">
        <v>171</v>
      </c>
      <c r="F141">
        <v>182</v>
      </c>
      <c r="G141">
        <v>175</v>
      </c>
    </row>
    <row r="142" spans="2:7" x14ac:dyDescent="0.2">
      <c r="B142">
        <v>340</v>
      </c>
      <c r="C142" t="s">
        <v>66</v>
      </c>
      <c r="D142">
        <v>584</v>
      </c>
      <c r="E142">
        <v>642</v>
      </c>
      <c r="F142">
        <v>566</v>
      </c>
      <c r="G142">
        <v>584</v>
      </c>
    </row>
    <row r="143" spans="2:7" x14ac:dyDescent="0.2">
      <c r="B143">
        <v>350</v>
      </c>
      <c r="C143" t="s">
        <v>10</v>
      </c>
      <c r="D143">
        <v>326</v>
      </c>
      <c r="E143">
        <v>675</v>
      </c>
      <c r="F143">
        <v>687</v>
      </c>
      <c r="G143">
        <v>683</v>
      </c>
    </row>
    <row r="144" spans="2:7" x14ac:dyDescent="0.2">
      <c r="B144">
        <v>360</v>
      </c>
      <c r="C144" t="s">
        <v>14</v>
      </c>
      <c r="D144">
        <v>541</v>
      </c>
      <c r="E144">
        <v>764</v>
      </c>
      <c r="F144">
        <v>862</v>
      </c>
      <c r="G144">
        <v>844</v>
      </c>
    </row>
    <row r="145" spans="2:7" x14ac:dyDescent="0.2">
      <c r="B145">
        <v>370</v>
      </c>
      <c r="C145" t="s">
        <v>32</v>
      </c>
      <c r="D145">
        <v>0</v>
      </c>
      <c r="E145">
        <v>1404</v>
      </c>
      <c r="F145">
        <v>1165</v>
      </c>
      <c r="G145">
        <v>614</v>
      </c>
    </row>
    <row r="146" spans="2:7" x14ac:dyDescent="0.2">
      <c r="B146">
        <v>376</v>
      </c>
      <c r="C146" t="s">
        <v>59</v>
      </c>
      <c r="D146">
        <v>2088</v>
      </c>
      <c r="E146">
        <v>1679</v>
      </c>
      <c r="F146">
        <v>1804</v>
      </c>
      <c r="G146">
        <v>1609</v>
      </c>
    </row>
    <row r="147" spans="2:7" x14ac:dyDescent="0.2">
      <c r="B147">
        <v>390</v>
      </c>
      <c r="C147" t="s">
        <v>96</v>
      </c>
      <c r="D147">
        <v>1337</v>
      </c>
      <c r="E147">
        <v>1459</v>
      </c>
      <c r="F147">
        <v>1039</v>
      </c>
      <c r="G147">
        <v>946</v>
      </c>
    </row>
    <row r="148" spans="2:7" x14ac:dyDescent="0.2">
      <c r="B148">
        <v>400</v>
      </c>
      <c r="C148" t="s">
        <v>17</v>
      </c>
      <c r="D148">
        <v>362</v>
      </c>
      <c r="E148">
        <v>822</v>
      </c>
      <c r="F148">
        <v>654</v>
      </c>
      <c r="G148">
        <v>579</v>
      </c>
    </row>
    <row r="149" spans="2:7" x14ac:dyDescent="0.2">
      <c r="B149">
        <v>410</v>
      </c>
      <c r="C149" t="s">
        <v>22</v>
      </c>
      <c r="D149">
        <v>229</v>
      </c>
      <c r="E149">
        <v>968</v>
      </c>
      <c r="F149">
        <v>940</v>
      </c>
      <c r="G149">
        <v>874</v>
      </c>
    </row>
    <row r="150" spans="2:7" x14ac:dyDescent="0.2">
      <c r="B150">
        <v>420</v>
      </c>
      <c r="C150" t="s">
        <v>11</v>
      </c>
      <c r="D150">
        <v>435</v>
      </c>
      <c r="E150">
        <v>537</v>
      </c>
      <c r="F150">
        <v>588</v>
      </c>
      <c r="G150">
        <v>594</v>
      </c>
    </row>
    <row r="151" spans="2:7" x14ac:dyDescent="0.2">
      <c r="B151">
        <v>430</v>
      </c>
      <c r="C151" t="s">
        <v>47</v>
      </c>
      <c r="D151">
        <v>507</v>
      </c>
      <c r="E151">
        <v>766</v>
      </c>
      <c r="F151">
        <v>709</v>
      </c>
      <c r="G151">
        <v>671</v>
      </c>
    </row>
    <row r="152" spans="2:7" x14ac:dyDescent="0.2">
      <c r="B152">
        <v>440</v>
      </c>
      <c r="C152" t="s">
        <v>97</v>
      </c>
      <c r="D152">
        <v>188</v>
      </c>
      <c r="E152">
        <v>374</v>
      </c>
      <c r="F152">
        <v>392</v>
      </c>
      <c r="G152">
        <v>358</v>
      </c>
    </row>
    <row r="153" spans="2:7" x14ac:dyDescent="0.2">
      <c r="B153">
        <v>450</v>
      </c>
      <c r="C153" t="s">
        <v>30</v>
      </c>
      <c r="D153">
        <v>358</v>
      </c>
      <c r="E153">
        <v>1080</v>
      </c>
      <c r="F153">
        <v>921</v>
      </c>
      <c r="G153">
        <v>910</v>
      </c>
    </row>
    <row r="154" spans="2:7" x14ac:dyDescent="0.2">
      <c r="B154">
        <v>461</v>
      </c>
      <c r="C154" t="s">
        <v>36</v>
      </c>
      <c r="D154">
        <v>2067</v>
      </c>
      <c r="E154">
        <v>3417</v>
      </c>
      <c r="F154">
        <v>5529</v>
      </c>
      <c r="G154">
        <v>5638</v>
      </c>
    </row>
    <row r="155" spans="2:7" x14ac:dyDescent="0.2">
      <c r="B155">
        <v>479</v>
      </c>
      <c r="C155" t="s">
        <v>72</v>
      </c>
      <c r="D155">
        <v>723</v>
      </c>
      <c r="E155">
        <v>1731</v>
      </c>
      <c r="F155">
        <v>1703</v>
      </c>
      <c r="G155">
        <v>1634</v>
      </c>
    </row>
    <row r="156" spans="2:7" x14ac:dyDescent="0.2">
      <c r="B156">
        <v>480</v>
      </c>
      <c r="C156" t="s">
        <v>226</v>
      </c>
      <c r="D156">
        <v>331</v>
      </c>
      <c r="E156">
        <v>781</v>
      </c>
      <c r="F156">
        <v>645</v>
      </c>
      <c r="G156">
        <v>729</v>
      </c>
    </row>
    <row r="157" spans="2:7" x14ac:dyDescent="0.2">
      <c r="B157">
        <v>482</v>
      </c>
      <c r="C157" t="s">
        <v>8</v>
      </c>
      <c r="D157">
        <v>297</v>
      </c>
      <c r="E157">
        <v>475</v>
      </c>
      <c r="F157">
        <v>368</v>
      </c>
      <c r="G157">
        <v>355</v>
      </c>
    </row>
    <row r="158" spans="2:7" x14ac:dyDescent="0.2">
      <c r="B158">
        <v>492</v>
      </c>
      <c r="C158" t="s">
        <v>98</v>
      </c>
      <c r="D158">
        <v>144</v>
      </c>
      <c r="E158">
        <v>356</v>
      </c>
      <c r="F158">
        <v>213</v>
      </c>
      <c r="G158">
        <v>185</v>
      </c>
    </row>
    <row r="159" spans="2:7" x14ac:dyDescent="0.2">
      <c r="B159">
        <v>510</v>
      </c>
      <c r="C159" t="s">
        <v>61</v>
      </c>
      <c r="D159">
        <v>439</v>
      </c>
      <c r="E159">
        <v>406</v>
      </c>
      <c r="F159">
        <v>690</v>
      </c>
      <c r="G159">
        <v>860</v>
      </c>
    </row>
    <row r="160" spans="2:7" x14ac:dyDescent="0.2">
      <c r="B160">
        <v>530</v>
      </c>
      <c r="C160" t="s">
        <v>15</v>
      </c>
      <c r="D160">
        <v>344</v>
      </c>
      <c r="E160">
        <v>374</v>
      </c>
      <c r="F160">
        <v>373</v>
      </c>
      <c r="G160">
        <v>381</v>
      </c>
    </row>
    <row r="161" spans="2:7" x14ac:dyDescent="0.2">
      <c r="B161">
        <v>540</v>
      </c>
      <c r="C161" t="s">
        <v>76</v>
      </c>
      <c r="D161">
        <v>788</v>
      </c>
      <c r="E161">
        <v>1762</v>
      </c>
      <c r="F161">
        <v>1493</v>
      </c>
      <c r="G161">
        <v>1033</v>
      </c>
    </row>
    <row r="162" spans="2:7" x14ac:dyDescent="0.2">
      <c r="B162">
        <v>550</v>
      </c>
      <c r="C162" t="s">
        <v>80</v>
      </c>
      <c r="D162">
        <v>351</v>
      </c>
      <c r="E162">
        <v>691</v>
      </c>
      <c r="F162">
        <v>661</v>
      </c>
      <c r="G162">
        <v>678</v>
      </c>
    </row>
    <row r="163" spans="2:7" x14ac:dyDescent="0.2">
      <c r="B163">
        <v>561</v>
      </c>
      <c r="C163" t="s">
        <v>27</v>
      </c>
      <c r="D163">
        <v>1532</v>
      </c>
      <c r="E163">
        <v>1825</v>
      </c>
      <c r="F163">
        <v>1842</v>
      </c>
      <c r="G163">
        <v>1911</v>
      </c>
    </row>
    <row r="164" spans="2:7" x14ac:dyDescent="0.2">
      <c r="B164">
        <v>563</v>
      </c>
      <c r="C164" t="s">
        <v>29</v>
      </c>
      <c r="D164">
        <v>54</v>
      </c>
      <c r="E164">
        <v>0</v>
      </c>
      <c r="F164">
        <v>97</v>
      </c>
      <c r="G164">
        <v>75</v>
      </c>
    </row>
    <row r="165" spans="2:7" x14ac:dyDescent="0.2">
      <c r="B165">
        <v>573</v>
      </c>
      <c r="C165" t="s">
        <v>86</v>
      </c>
      <c r="D165">
        <v>461</v>
      </c>
      <c r="E165">
        <v>1114</v>
      </c>
      <c r="F165">
        <v>861</v>
      </c>
      <c r="G165">
        <v>825</v>
      </c>
    </row>
    <row r="166" spans="2:7" x14ac:dyDescent="0.2">
      <c r="B166">
        <v>575</v>
      </c>
      <c r="C166" t="s">
        <v>88</v>
      </c>
      <c r="D166">
        <v>333</v>
      </c>
      <c r="E166">
        <v>965</v>
      </c>
      <c r="F166">
        <v>826</v>
      </c>
      <c r="G166">
        <v>815</v>
      </c>
    </row>
    <row r="167" spans="2:7" x14ac:dyDescent="0.2">
      <c r="B167">
        <v>580</v>
      </c>
      <c r="C167" t="s">
        <v>100</v>
      </c>
      <c r="D167">
        <v>490</v>
      </c>
      <c r="E167">
        <v>562</v>
      </c>
      <c r="F167">
        <v>529</v>
      </c>
      <c r="G167">
        <v>549</v>
      </c>
    </row>
    <row r="168" spans="2:7" x14ac:dyDescent="0.2">
      <c r="B168">
        <v>607</v>
      </c>
      <c r="C168" t="s">
        <v>37</v>
      </c>
      <c r="D168">
        <v>663</v>
      </c>
      <c r="E168">
        <v>1566</v>
      </c>
      <c r="F168">
        <v>1774</v>
      </c>
      <c r="G168">
        <v>1534</v>
      </c>
    </row>
    <row r="169" spans="2:7" x14ac:dyDescent="0.2">
      <c r="B169">
        <v>615</v>
      </c>
      <c r="C169" t="s">
        <v>81</v>
      </c>
      <c r="D169">
        <v>1065</v>
      </c>
      <c r="E169">
        <v>930</v>
      </c>
      <c r="F169">
        <v>1811</v>
      </c>
      <c r="G169">
        <v>1885</v>
      </c>
    </row>
    <row r="170" spans="2:7" x14ac:dyDescent="0.2">
      <c r="B170">
        <v>621</v>
      </c>
      <c r="C170" t="s">
        <v>99</v>
      </c>
      <c r="D170">
        <v>900</v>
      </c>
      <c r="E170">
        <v>1774</v>
      </c>
      <c r="F170">
        <v>1750</v>
      </c>
      <c r="G170">
        <v>1667</v>
      </c>
    </row>
    <row r="171" spans="2:7" x14ac:dyDescent="0.2">
      <c r="B171">
        <v>630</v>
      </c>
      <c r="C171" t="s">
        <v>90</v>
      </c>
      <c r="D171">
        <v>929</v>
      </c>
      <c r="E171">
        <v>0</v>
      </c>
      <c r="F171">
        <v>1108</v>
      </c>
      <c r="G171">
        <v>983</v>
      </c>
    </row>
    <row r="172" spans="2:7" x14ac:dyDescent="0.2">
      <c r="B172">
        <v>657</v>
      </c>
      <c r="C172" t="s">
        <v>71</v>
      </c>
      <c r="D172">
        <v>544</v>
      </c>
      <c r="E172">
        <v>1335</v>
      </c>
      <c r="F172">
        <v>1270</v>
      </c>
      <c r="G172">
        <v>1256</v>
      </c>
    </row>
    <row r="173" spans="2:7" x14ac:dyDescent="0.2">
      <c r="B173">
        <v>661</v>
      </c>
      <c r="C173" t="s">
        <v>79</v>
      </c>
      <c r="D173">
        <v>1158</v>
      </c>
      <c r="E173">
        <v>898</v>
      </c>
      <c r="F173">
        <v>913</v>
      </c>
      <c r="G173">
        <v>815</v>
      </c>
    </row>
    <row r="174" spans="2:7" x14ac:dyDescent="0.2">
      <c r="B174">
        <v>665</v>
      </c>
      <c r="C174" t="s">
        <v>12</v>
      </c>
      <c r="D174">
        <v>256</v>
      </c>
      <c r="E174">
        <v>533</v>
      </c>
      <c r="F174">
        <v>422</v>
      </c>
      <c r="G174">
        <v>353</v>
      </c>
    </row>
    <row r="175" spans="2:7" x14ac:dyDescent="0.2">
      <c r="B175">
        <v>671</v>
      </c>
      <c r="C175" t="s">
        <v>70</v>
      </c>
      <c r="D175">
        <v>0</v>
      </c>
      <c r="E175">
        <v>576</v>
      </c>
      <c r="F175">
        <v>543</v>
      </c>
      <c r="G175">
        <v>585</v>
      </c>
    </row>
    <row r="176" spans="2:7" x14ac:dyDescent="0.2">
      <c r="B176">
        <v>706</v>
      </c>
      <c r="C176" t="s">
        <v>74</v>
      </c>
      <c r="D176">
        <v>442</v>
      </c>
      <c r="E176">
        <v>910</v>
      </c>
      <c r="F176">
        <v>972</v>
      </c>
      <c r="G176">
        <v>973</v>
      </c>
    </row>
    <row r="177" spans="2:7" x14ac:dyDescent="0.2">
      <c r="B177">
        <v>707</v>
      </c>
      <c r="C177" t="s">
        <v>26</v>
      </c>
      <c r="D177">
        <v>0</v>
      </c>
      <c r="E177">
        <v>490</v>
      </c>
      <c r="F177">
        <v>849</v>
      </c>
      <c r="G177">
        <v>840</v>
      </c>
    </row>
    <row r="178" spans="2:7" x14ac:dyDescent="0.2">
      <c r="B178">
        <v>710</v>
      </c>
      <c r="C178" t="s">
        <v>31</v>
      </c>
      <c r="D178">
        <v>170</v>
      </c>
      <c r="E178">
        <v>727</v>
      </c>
      <c r="F178">
        <v>719</v>
      </c>
      <c r="G178">
        <v>719</v>
      </c>
    </row>
    <row r="179" spans="2:7" x14ac:dyDescent="0.2">
      <c r="B179">
        <v>727</v>
      </c>
      <c r="C179" t="s">
        <v>34</v>
      </c>
      <c r="D179">
        <v>228</v>
      </c>
      <c r="E179">
        <v>593</v>
      </c>
      <c r="F179">
        <v>461</v>
      </c>
      <c r="G179">
        <v>471</v>
      </c>
    </row>
    <row r="180" spans="2:7" x14ac:dyDescent="0.2">
      <c r="B180">
        <v>730</v>
      </c>
      <c r="C180" t="s">
        <v>40</v>
      </c>
      <c r="D180">
        <v>956</v>
      </c>
      <c r="E180">
        <v>1848</v>
      </c>
      <c r="F180">
        <v>1981</v>
      </c>
      <c r="G180">
        <v>1990</v>
      </c>
    </row>
    <row r="181" spans="2:7" x14ac:dyDescent="0.2">
      <c r="B181">
        <v>740</v>
      </c>
      <c r="C181" t="s">
        <v>56</v>
      </c>
      <c r="D181">
        <v>821</v>
      </c>
      <c r="E181">
        <v>1349</v>
      </c>
      <c r="F181">
        <v>1510</v>
      </c>
      <c r="G181">
        <v>1613</v>
      </c>
    </row>
    <row r="182" spans="2:7" x14ac:dyDescent="0.2">
      <c r="B182">
        <v>741</v>
      </c>
      <c r="C182" t="s">
        <v>54</v>
      </c>
      <c r="D182">
        <v>185</v>
      </c>
      <c r="E182">
        <v>247</v>
      </c>
      <c r="F182">
        <v>216</v>
      </c>
      <c r="G182">
        <v>212</v>
      </c>
    </row>
    <row r="183" spans="2:7" x14ac:dyDescent="0.2">
      <c r="B183">
        <v>746</v>
      </c>
      <c r="C183" t="s">
        <v>58</v>
      </c>
      <c r="D183">
        <v>1028</v>
      </c>
      <c r="E183">
        <v>1276</v>
      </c>
      <c r="F183">
        <v>1271</v>
      </c>
      <c r="G183">
        <v>1279</v>
      </c>
    </row>
    <row r="184" spans="2:7" x14ac:dyDescent="0.2">
      <c r="B184">
        <v>751</v>
      </c>
      <c r="C184" t="s">
        <v>104</v>
      </c>
      <c r="D184">
        <v>2322</v>
      </c>
      <c r="E184">
        <v>2665</v>
      </c>
      <c r="F184">
        <v>6899</v>
      </c>
      <c r="G184">
        <v>6932</v>
      </c>
    </row>
    <row r="185" spans="2:7" x14ac:dyDescent="0.2">
      <c r="B185">
        <v>756</v>
      </c>
      <c r="C185" t="s">
        <v>89</v>
      </c>
      <c r="D185">
        <v>264</v>
      </c>
      <c r="E185">
        <v>735</v>
      </c>
      <c r="F185">
        <v>696</v>
      </c>
      <c r="G185">
        <v>627</v>
      </c>
    </row>
    <row r="186" spans="2:7" x14ac:dyDescent="0.2">
      <c r="B186">
        <v>760</v>
      </c>
      <c r="C186" t="s">
        <v>44</v>
      </c>
      <c r="D186">
        <v>1334</v>
      </c>
      <c r="E186">
        <v>1581</v>
      </c>
      <c r="F186">
        <v>1581</v>
      </c>
      <c r="G186">
        <v>1591</v>
      </c>
    </row>
    <row r="187" spans="2:7" x14ac:dyDescent="0.2">
      <c r="B187">
        <v>766</v>
      </c>
      <c r="C187" t="s">
        <v>65</v>
      </c>
      <c r="D187">
        <v>503</v>
      </c>
      <c r="E187">
        <v>185</v>
      </c>
      <c r="F187">
        <v>165</v>
      </c>
      <c r="G187">
        <v>189</v>
      </c>
    </row>
    <row r="188" spans="2:7" x14ac:dyDescent="0.2">
      <c r="B188">
        <v>773</v>
      </c>
      <c r="C188" t="s">
        <v>24</v>
      </c>
      <c r="D188">
        <v>301</v>
      </c>
      <c r="E188">
        <v>471</v>
      </c>
      <c r="F188">
        <v>463</v>
      </c>
      <c r="G188">
        <v>451</v>
      </c>
    </row>
    <row r="189" spans="2:7" x14ac:dyDescent="0.2">
      <c r="B189">
        <v>779</v>
      </c>
      <c r="C189" t="s">
        <v>60</v>
      </c>
      <c r="D189">
        <v>598</v>
      </c>
      <c r="E189">
        <v>614</v>
      </c>
      <c r="F189">
        <v>603</v>
      </c>
      <c r="G189">
        <v>521</v>
      </c>
    </row>
    <row r="190" spans="2:7" x14ac:dyDescent="0.2">
      <c r="B190">
        <v>787</v>
      </c>
      <c r="C190" t="s">
        <v>78</v>
      </c>
      <c r="D190">
        <v>337</v>
      </c>
      <c r="E190">
        <v>894</v>
      </c>
      <c r="F190">
        <v>778</v>
      </c>
      <c r="G190">
        <v>842</v>
      </c>
    </row>
    <row r="191" spans="2:7" x14ac:dyDescent="0.2">
      <c r="B191">
        <v>791</v>
      </c>
      <c r="C191" t="s">
        <v>94</v>
      </c>
      <c r="D191">
        <v>924</v>
      </c>
      <c r="E191">
        <v>1063</v>
      </c>
      <c r="F191">
        <v>1125</v>
      </c>
      <c r="G191">
        <v>1153</v>
      </c>
    </row>
    <row r="192" spans="2:7" x14ac:dyDescent="0.2">
      <c r="B192">
        <v>810</v>
      </c>
      <c r="C192" t="s">
        <v>21</v>
      </c>
      <c r="D192">
        <v>283</v>
      </c>
      <c r="E192">
        <v>622</v>
      </c>
      <c r="F192">
        <v>655</v>
      </c>
      <c r="G192">
        <v>612</v>
      </c>
    </row>
    <row r="193" spans="1:7" x14ac:dyDescent="0.2">
      <c r="B193">
        <v>813</v>
      </c>
      <c r="C193" t="s">
        <v>41</v>
      </c>
      <c r="D193">
        <v>1010</v>
      </c>
      <c r="E193">
        <v>957</v>
      </c>
      <c r="F193">
        <v>1784</v>
      </c>
      <c r="G193">
        <v>1827</v>
      </c>
    </row>
    <row r="194" spans="1:7" x14ac:dyDescent="0.2">
      <c r="B194">
        <v>820</v>
      </c>
      <c r="C194" t="s">
        <v>227</v>
      </c>
      <c r="D194">
        <v>390</v>
      </c>
      <c r="E194">
        <v>751</v>
      </c>
      <c r="F194">
        <v>694</v>
      </c>
      <c r="G194">
        <v>744</v>
      </c>
    </row>
    <row r="195" spans="1:7" x14ac:dyDescent="0.2">
      <c r="B195">
        <v>825</v>
      </c>
      <c r="C195" t="s">
        <v>18</v>
      </c>
      <c r="D195">
        <v>38</v>
      </c>
      <c r="E195">
        <v>40</v>
      </c>
      <c r="F195">
        <v>33</v>
      </c>
      <c r="G195">
        <v>27</v>
      </c>
    </row>
    <row r="196" spans="1:7" x14ac:dyDescent="0.2">
      <c r="B196">
        <v>840</v>
      </c>
      <c r="C196" t="s">
        <v>42</v>
      </c>
      <c r="D196">
        <v>328</v>
      </c>
      <c r="E196">
        <v>449</v>
      </c>
      <c r="F196">
        <v>432</v>
      </c>
      <c r="G196">
        <v>458</v>
      </c>
    </row>
    <row r="197" spans="1:7" x14ac:dyDescent="0.2">
      <c r="B197">
        <v>846</v>
      </c>
      <c r="C197" t="s">
        <v>20</v>
      </c>
      <c r="D197">
        <v>552</v>
      </c>
      <c r="E197">
        <v>731</v>
      </c>
      <c r="F197">
        <v>836</v>
      </c>
      <c r="G197">
        <v>813</v>
      </c>
    </row>
    <row r="198" spans="1:7" x14ac:dyDescent="0.2">
      <c r="B198">
        <v>849</v>
      </c>
      <c r="C198" t="s">
        <v>93</v>
      </c>
      <c r="D198">
        <v>439</v>
      </c>
      <c r="E198">
        <v>958</v>
      </c>
      <c r="F198">
        <v>999</v>
      </c>
      <c r="G198">
        <v>1029</v>
      </c>
    </row>
    <row r="199" spans="1:7" x14ac:dyDescent="0.2">
      <c r="B199">
        <v>851</v>
      </c>
      <c r="C199" t="s">
        <v>102</v>
      </c>
      <c r="D199">
        <v>3140</v>
      </c>
      <c r="E199">
        <v>2322</v>
      </c>
      <c r="F199">
        <v>3327</v>
      </c>
      <c r="G199">
        <v>3149</v>
      </c>
    </row>
    <row r="200" spans="1:7" x14ac:dyDescent="0.2">
      <c r="B200">
        <v>860</v>
      </c>
      <c r="C200" t="s">
        <v>75</v>
      </c>
      <c r="D200">
        <v>616</v>
      </c>
      <c r="E200">
        <v>619</v>
      </c>
      <c r="F200">
        <v>544</v>
      </c>
      <c r="G200">
        <v>511</v>
      </c>
    </row>
    <row r="202" spans="1:7" x14ac:dyDescent="0.2">
      <c r="F202" s="16">
        <v>2023</v>
      </c>
      <c r="G202" s="16">
        <v>2024</v>
      </c>
    </row>
    <row r="203" spans="1:7" x14ac:dyDescent="0.2">
      <c r="A203" s="16" t="s">
        <v>257</v>
      </c>
      <c r="B203">
        <v>101</v>
      </c>
      <c r="C203" t="s">
        <v>101</v>
      </c>
      <c r="F203">
        <v>5</v>
      </c>
      <c r="G203">
        <v>4</v>
      </c>
    </row>
    <row r="204" spans="1:7" x14ac:dyDescent="0.2">
      <c r="B204">
        <v>147</v>
      </c>
      <c r="C204" t="s">
        <v>39</v>
      </c>
      <c r="F204">
        <v>0</v>
      </c>
      <c r="G204">
        <v>0</v>
      </c>
    </row>
    <row r="205" spans="1:7" x14ac:dyDescent="0.2">
      <c r="B205">
        <v>151</v>
      </c>
      <c r="C205" t="s">
        <v>13</v>
      </c>
      <c r="F205">
        <v>0</v>
      </c>
      <c r="G205">
        <v>0</v>
      </c>
    </row>
    <row r="206" spans="1:7" x14ac:dyDescent="0.2">
      <c r="B206">
        <v>153</v>
      </c>
      <c r="C206" t="s">
        <v>19</v>
      </c>
      <c r="F206">
        <v>0</v>
      </c>
      <c r="G206">
        <v>0</v>
      </c>
    </row>
    <row r="207" spans="1:7" x14ac:dyDescent="0.2">
      <c r="B207">
        <v>155</v>
      </c>
      <c r="C207" t="s">
        <v>23</v>
      </c>
      <c r="F207">
        <v>0</v>
      </c>
      <c r="G207">
        <v>0</v>
      </c>
    </row>
    <row r="208" spans="1:7" x14ac:dyDescent="0.2">
      <c r="B208">
        <v>157</v>
      </c>
      <c r="C208" t="s">
        <v>49</v>
      </c>
      <c r="F208">
        <v>0</v>
      </c>
      <c r="G208">
        <v>0</v>
      </c>
    </row>
    <row r="209" spans="2:7" x14ac:dyDescent="0.2">
      <c r="B209">
        <v>159</v>
      </c>
      <c r="C209" t="s">
        <v>51</v>
      </c>
      <c r="F209">
        <v>0</v>
      </c>
      <c r="G209">
        <v>0</v>
      </c>
    </row>
    <row r="210" spans="2:7" x14ac:dyDescent="0.2">
      <c r="B210">
        <v>161</v>
      </c>
      <c r="C210" t="s">
        <v>53</v>
      </c>
      <c r="F210">
        <v>0</v>
      </c>
      <c r="G210">
        <v>0</v>
      </c>
    </row>
    <row r="211" spans="2:7" x14ac:dyDescent="0.2">
      <c r="B211">
        <v>163</v>
      </c>
      <c r="C211" t="s">
        <v>69</v>
      </c>
      <c r="F211">
        <v>0</v>
      </c>
      <c r="G211">
        <v>0</v>
      </c>
    </row>
    <row r="212" spans="2:7" x14ac:dyDescent="0.2">
      <c r="B212">
        <v>165</v>
      </c>
      <c r="C212" t="s">
        <v>7</v>
      </c>
      <c r="F212">
        <v>0</v>
      </c>
      <c r="G212">
        <v>0</v>
      </c>
    </row>
    <row r="213" spans="2:7" x14ac:dyDescent="0.2">
      <c r="B213">
        <v>167</v>
      </c>
      <c r="C213" t="s">
        <v>83</v>
      </c>
      <c r="F213">
        <v>0</v>
      </c>
      <c r="G213">
        <v>0</v>
      </c>
    </row>
    <row r="214" spans="2:7" x14ac:dyDescent="0.2">
      <c r="B214">
        <v>169</v>
      </c>
      <c r="C214" t="s">
        <v>85</v>
      </c>
      <c r="F214">
        <v>0</v>
      </c>
      <c r="G214">
        <v>0</v>
      </c>
    </row>
    <row r="215" spans="2:7" x14ac:dyDescent="0.2">
      <c r="B215">
        <v>173</v>
      </c>
      <c r="C215" t="s">
        <v>16</v>
      </c>
      <c r="F215">
        <v>0</v>
      </c>
      <c r="G215">
        <v>0</v>
      </c>
    </row>
    <row r="216" spans="2:7" x14ac:dyDescent="0.2">
      <c r="B216">
        <v>175</v>
      </c>
      <c r="C216" t="s">
        <v>52</v>
      </c>
      <c r="F216">
        <v>0</v>
      </c>
      <c r="G216">
        <v>0</v>
      </c>
    </row>
    <row r="217" spans="2:7" x14ac:dyDescent="0.2">
      <c r="B217">
        <v>183</v>
      </c>
      <c r="C217" t="s">
        <v>91</v>
      </c>
      <c r="F217">
        <v>0</v>
      </c>
      <c r="G217">
        <v>0</v>
      </c>
    </row>
    <row r="218" spans="2:7" x14ac:dyDescent="0.2">
      <c r="B218">
        <v>185</v>
      </c>
      <c r="C218" t="s">
        <v>82</v>
      </c>
      <c r="F218">
        <v>0</v>
      </c>
      <c r="G218">
        <v>0</v>
      </c>
    </row>
    <row r="219" spans="2:7" x14ac:dyDescent="0.2">
      <c r="B219">
        <v>187</v>
      </c>
      <c r="C219" t="s">
        <v>84</v>
      </c>
      <c r="F219">
        <v>0</v>
      </c>
      <c r="G219">
        <v>0</v>
      </c>
    </row>
    <row r="220" spans="2:7" x14ac:dyDescent="0.2">
      <c r="B220">
        <v>190</v>
      </c>
      <c r="C220" t="s">
        <v>45</v>
      </c>
      <c r="F220">
        <v>0</v>
      </c>
      <c r="G220">
        <v>0</v>
      </c>
    </row>
    <row r="221" spans="2:7" x14ac:dyDescent="0.2">
      <c r="B221">
        <v>201</v>
      </c>
      <c r="C221" t="s">
        <v>9</v>
      </c>
      <c r="F221">
        <v>0</v>
      </c>
      <c r="G221">
        <v>0</v>
      </c>
    </row>
    <row r="222" spans="2:7" x14ac:dyDescent="0.2">
      <c r="B222">
        <v>210</v>
      </c>
      <c r="C222" t="s">
        <v>35</v>
      </c>
      <c r="F222">
        <v>0</v>
      </c>
      <c r="G222">
        <v>0</v>
      </c>
    </row>
    <row r="223" spans="2:7" x14ac:dyDescent="0.2">
      <c r="B223">
        <v>217</v>
      </c>
      <c r="C223" t="s">
        <v>67</v>
      </c>
      <c r="F223">
        <v>0</v>
      </c>
      <c r="G223">
        <v>0</v>
      </c>
    </row>
    <row r="224" spans="2:7" x14ac:dyDescent="0.2">
      <c r="B224">
        <v>219</v>
      </c>
      <c r="C224" t="s">
        <v>73</v>
      </c>
      <c r="F224">
        <v>0</v>
      </c>
      <c r="G224">
        <v>1</v>
      </c>
    </row>
    <row r="225" spans="2:7" x14ac:dyDescent="0.2">
      <c r="B225">
        <v>223</v>
      </c>
      <c r="C225" t="s">
        <v>87</v>
      </c>
      <c r="F225">
        <v>0</v>
      </c>
      <c r="G225">
        <v>0</v>
      </c>
    </row>
    <row r="226" spans="2:7" x14ac:dyDescent="0.2">
      <c r="B226">
        <v>230</v>
      </c>
      <c r="C226" t="s">
        <v>50</v>
      </c>
      <c r="F226">
        <v>0</v>
      </c>
      <c r="G226">
        <v>2</v>
      </c>
    </row>
    <row r="227" spans="2:7" x14ac:dyDescent="0.2">
      <c r="B227">
        <v>240</v>
      </c>
      <c r="C227" t="s">
        <v>25</v>
      </c>
      <c r="F227">
        <v>0</v>
      </c>
      <c r="G227">
        <v>0</v>
      </c>
    </row>
    <row r="228" spans="2:7" x14ac:dyDescent="0.2">
      <c r="B228">
        <v>250</v>
      </c>
      <c r="C228" t="s">
        <v>43</v>
      </c>
      <c r="F228">
        <v>0</v>
      </c>
      <c r="G228">
        <v>0</v>
      </c>
    </row>
    <row r="229" spans="2:7" x14ac:dyDescent="0.2">
      <c r="B229">
        <v>253</v>
      </c>
      <c r="C229" t="s">
        <v>55</v>
      </c>
      <c r="F229">
        <v>0</v>
      </c>
      <c r="G229">
        <v>0</v>
      </c>
    </row>
    <row r="230" spans="2:7" x14ac:dyDescent="0.2">
      <c r="B230">
        <v>259</v>
      </c>
      <c r="C230" t="s">
        <v>103</v>
      </c>
      <c r="F230">
        <v>0</v>
      </c>
      <c r="G230">
        <v>0</v>
      </c>
    </row>
    <row r="231" spans="2:7" x14ac:dyDescent="0.2">
      <c r="B231">
        <v>260</v>
      </c>
      <c r="C231" t="s">
        <v>63</v>
      </c>
      <c r="F231">
        <v>0</v>
      </c>
      <c r="G231">
        <v>0</v>
      </c>
    </row>
    <row r="232" spans="2:7" x14ac:dyDescent="0.2">
      <c r="B232">
        <v>265</v>
      </c>
      <c r="C232" t="s">
        <v>48</v>
      </c>
      <c r="F232">
        <v>0</v>
      </c>
      <c r="G232">
        <v>0</v>
      </c>
    </row>
    <row r="233" spans="2:7" x14ac:dyDescent="0.2">
      <c r="B233">
        <v>269</v>
      </c>
      <c r="C233" t="s">
        <v>64</v>
      </c>
      <c r="F233">
        <v>0</v>
      </c>
      <c r="G233">
        <v>0</v>
      </c>
    </row>
    <row r="234" spans="2:7" x14ac:dyDescent="0.2">
      <c r="B234">
        <v>270</v>
      </c>
      <c r="C234" t="s">
        <v>57</v>
      </c>
      <c r="F234">
        <v>0</v>
      </c>
      <c r="G234">
        <v>0</v>
      </c>
    </row>
    <row r="235" spans="2:7" x14ac:dyDescent="0.2">
      <c r="B235">
        <v>306</v>
      </c>
      <c r="C235" t="s">
        <v>38</v>
      </c>
      <c r="F235">
        <v>0</v>
      </c>
      <c r="G235">
        <v>0</v>
      </c>
    </row>
    <row r="236" spans="2:7" x14ac:dyDescent="0.2">
      <c r="B236">
        <v>316</v>
      </c>
      <c r="C236" t="s">
        <v>77</v>
      </c>
      <c r="F236">
        <v>0</v>
      </c>
      <c r="G236">
        <v>1</v>
      </c>
    </row>
    <row r="237" spans="2:7" x14ac:dyDescent="0.2">
      <c r="B237">
        <v>320</v>
      </c>
      <c r="C237" t="s">
        <v>33</v>
      </c>
      <c r="F237">
        <v>0</v>
      </c>
      <c r="G237">
        <v>0</v>
      </c>
    </row>
    <row r="238" spans="2:7" x14ac:dyDescent="0.2">
      <c r="B238">
        <v>326</v>
      </c>
      <c r="C238" t="s">
        <v>95</v>
      </c>
      <c r="F238">
        <v>0</v>
      </c>
      <c r="G238">
        <v>1</v>
      </c>
    </row>
    <row r="239" spans="2:7" x14ac:dyDescent="0.2">
      <c r="B239">
        <v>329</v>
      </c>
      <c r="C239" t="s">
        <v>46</v>
      </c>
      <c r="F239">
        <v>0</v>
      </c>
      <c r="G239">
        <v>0</v>
      </c>
    </row>
    <row r="240" spans="2:7" x14ac:dyDescent="0.2">
      <c r="B240">
        <v>330</v>
      </c>
      <c r="C240" t="s">
        <v>62</v>
      </c>
      <c r="F240">
        <v>0</v>
      </c>
      <c r="G240">
        <v>1</v>
      </c>
    </row>
    <row r="241" spans="2:7" x14ac:dyDescent="0.2">
      <c r="B241">
        <v>336</v>
      </c>
      <c r="C241" t="s">
        <v>68</v>
      </c>
      <c r="F241">
        <v>0</v>
      </c>
      <c r="G241">
        <v>0</v>
      </c>
    </row>
    <row r="242" spans="2:7" x14ac:dyDescent="0.2">
      <c r="B242">
        <v>340</v>
      </c>
      <c r="C242" t="s">
        <v>66</v>
      </c>
      <c r="F242">
        <v>0</v>
      </c>
      <c r="G242">
        <v>0</v>
      </c>
    </row>
    <row r="243" spans="2:7" x14ac:dyDescent="0.2">
      <c r="B243">
        <v>350</v>
      </c>
      <c r="C243" t="s">
        <v>10</v>
      </c>
      <c r="F243">
        <v>0</v>
      </c>
      <c r="G243">
        <v>0</v>
      </c>
    </row>
    <row r="244" spans="2:7" x14ac:dyDescent="0.2">
      <c r="B244">
        <v>360</v>
      </c>
      <c r="C244" t="s">
        <v>14</v>
      </c>
      <c r="F244">
        <v>0</v>
      </c>
      <c r="G244">
        <v>0</v>
      </c>
    </row>
    <row r="245" spans="2:7" x14ac:dyDescent="0.2">
      <c r="B245">
        <v>370</v>
      </c>
      <c r="C245" t="s">
        <v>32</v>
      </c>
      <c r="F245">
        <v>0</v>
      </c>
      <c r="G245">
        <v>5</v>
      </c>
    </row>
    <row r="246" spans="2:7" x14ac:dyDescent="0.2">
      <c r="B246">
        <v>376</v>
      </c>
      <c r="C246" t="s">
        <v>59</v>
      </c>
      <c r="F246">
        <v>0</v>
      </c>
      <c r="G246">
        <v>1</v>
      </c>
    </row>
    <row r="247" spans="2:7" x14ac:dyDescent="0.2">
      <c r="B247">
        <v>390</v>
      </c>
      <c r="C247" t="s">
        <v>96</v>
      </c>
      <c r="F247">
        <v>0</v>
      </c>
      <c r="G247">
        <v>4</v>
      </c>
    </row>
    <row r="248" spans="2:7" x14ac:dyDescent="0.2">
      <c r="B248">
        <v>400</v>
      </c>
      <c r="C248" t="s">
        <v>17</v>
      </c>
      <c r="F248">
        <v>4</v>
      </c>
      <c r="G248">
        <v>5</v>
      </c>
    </row>
    <row r="249" spans="2:7" x14ac:dyDescent="0.2">
      <c r="B249">
        <v>410</v>
      </c>
      <c r="C249" t="s">
        <v>22</v>
      </c>
      <c r="F249">
        <v>0</v>
      </c>
      <c r="G249">
        <v>0</v>
      </c>
    </row>
    <row r="250" spans="2:7" x14ac:dyDescent="0.2">
      <c r="B250">
        <v>420</v>
      </c>
      <c r="C250" t="s">
        <v>11</v>
      </c>
      <c r="F250">
        <v>0</v>
      </c>
      <c r="G250">
        <v>0</v>
      </c>
    </row>
    <row r="251" spans="2:7" x14ac:dyDescent="0.2">
      <c r="B251">
        <v>430</v>
      </c>
      <c r="C251" t="s">
        <v>47</v>
      </c>
      <c r="F251">
        <v>0</v>
      </c>
      <c r="G251">
        <v>3</v>
      </c>
    </row>
    <row r="252" spans="2:7" x14ac:dyDescent="0.2">
      <c r="B252">
        <v>440</v>
      </c>
      <c r="C252" t="s">
        <v>97</v>
      </c>
      <c r="F252">
        <v>0</v>
      </c>
      <c r="G252">
        <v>2</v>
      </c>
    </row>
    <row r="253" spans="2:7" x14ac:dyDescent="0.2">
      <c r="B253">
        <v>450</v>
      </c>
      <c r="C253" t="s">
        <v>30</v>
      </c>
      <c r="F253">
        <v>0</v>
      </c>
      <c r="G253">
        <v>0</v>
      </c>
    </row>
    <row r="254" spans="2:7" x14ac:dyDescent="0.2">
      <c r="B254">
        <v>461</v>
      </c>
      <c r="C254" t="s">
        <v>36</v>
      </c>
      <c r="F254">
        <v>4</v>
      </c>
      <c r="G254">
        <v>4</v>
      </c>
    </row>
    <row r="255" spans="2:7" x14ac:dyDescent="0.2">
      <c r="B255">
        <v>479</v>
      </c>
      <c r="C255" t="s">
        <v>72</v>
      </c>
      <c r="F255">
        <v>0</v>
      </c>
      <c r="G255">
        <v>8</v>
      </c>
    </row>
    <row r="256" spans="2:7" x14ac:dyDescent="0.2">
      <c r="B256">
        <v>480</v>
      </c>
      <c r="C256" t="s">
        <v>226</v>
      </c>
      <c r="F256">
        <v>0</v>
      </c>
      <c r="G256">
        <v>0</v>
      </c>
    </row>
    <row r="257" spans="2:7" x14ac:dyDescent="0.2">
      <c r="B257">
        <v>482</v>
      </c>
      <c r="C257" t="s">
        <v>8</v>
      </c>
      <c r="F257">
        <v>0</v>
      </c>
      <c r="G257">
        <v>0</v>
      </c>
    </row>
    <row r="258" spans="2:7" x14ac:dyDescent="0.2">
      <c r="B258">
        <v>492</v>
      </c>
      <c r="C258" t="s">
        <v>98</v>
      </c>
      <c r="F258">
        <v>0</v>
      </c>
      <c r="G258">
        <v>2</v>
      </c>
    </row>
    <row r="259" spans="2:7" x14ac:dyDescent="0.2">
      <c r="B259">
        <v>510</v>
      </c>
      <c r="C259" t="s">
        <v>61</v>
      </c>
      <c r="F259">
        <v>0</v>
      </c>
      <c r="G259">
        <v>0</v>
      </c>
    </row>
    <row r="260" spans="2:7" x14ac:dyDescent="0.2">
      <c r="B260">
        <v>530</v>
      </c>
      <c r="C260" t="s">
        <v>15</v>
      </c>
      <c r="F260">
        <v>0</v>
      </c>
      <c r="G260">
        <v>0</v>
      </c>
    </row>
    <row r="261" spans="2:7" x14ac:dyDescent="0.2">
      <c r="B261">
        <v>540</v>
      </c>
      <c r="C261" t="s">
        <v>76</v>
      </c>
      <c r="F261">
        <v>0</v>
      </c>
      <c r="G261">
        <v>6</v>
      </c>
    </row>
    <row r="262" spans="2:7" x14ac:dyDescent="0.2">
      <c r="B262">
        <v>550</v>
      </c>
      <c r="C262" t="s">
        <v>80</v>
      </c>
      <c r="F262">
        <v>0</v>
      </c>
      <c r="G262">
        <v>0</v>
      </c>
    </row>
    <row r="263" spans="2:7" x14ac:dyDescent="0.2">
      <c r="B263">
        <v>561</v>
      </c>
      <c r="C263" t="s">
        <v>27</v>
      </c>
      <c r="F263">
        <v>6</v>
      </c>
      <c r="G263">
        <v>7</v>
      </c>
    </row>
    <row r="264" spans="2:7" x14ac:dyDescent="0.2">
      <c r="B264">
        <v>563</v>
      </c>
      <c r="C264" t="s">
        <v>29</v>
      </c>
      <c r="F264">
        <v>0</v>
      </c>
      <c r="G264">
        <v>0</v>
      </c>
    </row>
    <row r="265" spans="2:7" x14ac:dyDescent="0.2">
      <c r="B265">
        <v>573</v>
      </c>
      <c r="C265" t="s">
        <v>86</v>
      </c>
      <c r="F265">
        <v>0</v>
      </c>
      <c r="G265">
        <v>1</v>
      </c>
    </row>
    <row r="266" spans="2:7" x14ac:dyDescent="0.2">
      <c r="B266">
        <v>575</v>
      </c>
      <c r="C266" t="s">
        <v>88</v>
      </c>
      <c r="F266">
        <v>0</v>
      </c>
      <c r="G266">
        <v>2</v>
      </c>
    </row>
    <row r="267" spans="2:7" x14ac:dyDescent="0.2">
      <c r="B267">
        <v>580</v>
      </c>
      <c r="C267" t="s">
        <v>100</v>
      </c>
      <c r="F267">
        <v>0</v>
      </c>
      <c r="G267">
        <v>3</v>
      </c>
    </row>
    <row r="268" spans="2:7" x14ac:dyDescent="0.2">
      <c r="B268">
        <v>607</v>
      </c>
      <c r="C268" t="s">
        <v>37</v>
      </c>
      <c r="F268">
        <v>0</v>
      </c>
      <c r="G268">
        <v>0</v>
      </c>
    </row>
    <row r="269" spans="2:7" x14ac:dyDescent="0.2">
      <c r="B269">
        <v>615</v>
      </c>
      <c r="C269" t="s">
        <v>81</v>
      </c>
      <c r="F269">
        <v>0</v>
      </c>
      <c r="G269">
        <v>2</v>
      </c>
    </row>
    <row r="270" spans="2:7" x14ac:dyDescent="0.2">
      <c r="B270">
        <v>621</v>
      </c>
      <c r="C270" t="s">
        <v>99</v>
      </c>
      <c r="F270">
        <v>0</v>
      </c>
      <c r="G270">
        <v>2</v>
      </c>
    </row>
    <row r="271" spans="2:7" x14ac:dyDescent="0.2">
      <c r="B271">
        <v>630</v>
      </c>
      <c r="C271" t="s">
        <v>90</v>
      </c>
      <c r="F271">
        <v>0</v>
      </c>
      <c r="G271">
        <v>0</v>
      </c>
    </row>
    <row r="272" spans="2:7" x14ac:dyDescent="0.2">
      <c r="B272">
        <v>657</v>
      </c>
      <c r="C272" t="s">
        <v>71</v>
      </c>
      <c r="F272">
        <v>3</v>
      </c>
      <c r="G272">
        <v>0</v>
      </c>
    </row>
    <row r="273" spans="2:7" x14ac:dyDescent="0.2">
      <c r="B273">
        <v>661</v>
      </c>
      <c r="C273" t="s">
        <v>79</v>
      </c>
      <c r="F273">
        <v>0</v>
      </c>
      <c r="G273">
        <v>4</v>
      </c>
    </row>
    <row r="274" spans="2:7" x14ac:dyDescent="0.2">
      <c r="B274">
        <v>665</v>
      </c>
      <c r="C274" t="s">
        <v>12</v>
      </c>
      <c r="F274">
        <v>0</v>
      </c>
      <c r="G274">
        <v>0</v>
      </c>
    </row>
    <row r="275" spans="2:7" x14ac:dyDescent="0.2">
      <c r="B275">
        <v>671</v>
      </c>
      <c r="C275" t="s">
        <v>70</v>
      </c>
      <c r="F275">
        <v>0</v>
      </c>
      <c r="G275">
        <v>0</v>
      </c>
    </row>
    <row r="276" spans="2:7" x14ac:dyDescent="0.2">
      <c r="B276">
        <v>706</v>
      </c>
      <c r="C276" t="s">
        <v>74</v>
      </c>
      <c r="F276">
        <v>0</v>
      </c>
      <c r="G276">
        <v>1</v>
      </c>
    </row>
    <row r="277" spans="2:7" x14ac:dyDescent="0.2">
      <c r="B277">
        <v>707</v>
      </c>
      <c r="C277" t="s">
        <v>26</v>
      </c>
      <c r="F277">
        <v>0</v>
      </c>
      <c r="G277">
        <v>0</v>
      </c>
    </row>
    <row r="278" spans="2:7" x14ac:dyDescent="0.2">
      <c r="B278">
        <v>710</v>
      </c>
      <c r="C278" t="s">
        <v>31</v>
      </c>
      <c r="F278">
        <v>2</v>
      </c>
      <c r="G278">
        <v>2</v>
      </c>
    </row>
    <row r="279" spans="2:7" x14ac:dyDescent="0.2">
      <c r="B279">
        <v>727</v>
      </c>
      <c r="C279" t="s">
        <v>34</v>
      </c>
      <c r="F279">
        <v>0</v>
      </c>
      <c r="G279">
        <v>0</v>
      </c>
    </row>
    <row r="280" spans="2:7" x14ac:dyDescent="0.2">
      <c r="B280">
        <v>730</v>
      </c>
      <c r="C280" t="s">
        <v>40</v>
      </c>
      <c r="F280">
        <v>1</v>
      </c>
      <c r="G280">
        <v>8</v>
      </c>
    </row>
    <row r="281" spans="2:7" x14ac:dyDescent="0.2">
      <c r="B281">
        <v>740</v>
      </c>
      <c r="C281" t="s">
        <v>56</v>
      </c>
      <c r="F281">
        <v>0</v>
      </c>
      <c r="G281">
        <v>2</v>
      </c>
    </row>
    <row r="282" spans="2:7" x14ac:dyDescent="0.2">
      <c r="B282">
        <v>741</v>
      </c>
      <c r="C282" t="s">
        <v>54</v>
      </c>
      <c r="F282">
        <v>0</v>
      </c>
      <c r="G282">
        <v>0</v>
      </c>
    </row>
    <row r="283" spans="2:7" x14ac:dyDescent="0.2">
      <c r="B283">
        <v>746</v>
      </c>
      <c r="C283" t="s">
        <v>58</v>
      </c>
      <c r="F283">
        <v>0</v>
      </c>
      <c r="G283">
        <v>0</v>
      </c>
    </row>
    <row r="284" spans="2:7" x14ac:dyDescent="0.2">
      <c r="B284">
        <v>751</v>
      </c>
      <c r="C284" t="s">
        <v>104</v>
      </c>
      <c r="F284">
        <v>5</v>
      </c>
      <c r="G284">
        <v>6</v>
      </c>
    </row>
    <row r="285" spans="2:7" x14ac:dyDescent="0.2">
      <c r="B285">
        <v>756</v>
      </c>
      <c r="C285" t="s">
        <v>89</v>
      </c>
      <c r="F285">
        <v>1</v>
      </c>
      <c r="G285">
        <v>0</v>
      </c>
    </row>
    <row r="286" spans="2:7" x14ac:dyDescent="0.2">
      <c r="B286">
        <v>760</v>
      </c>
      <c r="C286" t="s">
        <v>44</v>
      </c>
      <c r="F286">
        <v>5</v>
      </c>
      <c r="G286">
        <v>6</v>
      </c>
    </row>
    <row r="287" spans="2:7" x14ac:dyDescent="0.2">
      <c r="B287">
        <v>766</v>
      </c>
      <c r="C287" t="s">
        <v>65</v>
      </c>
      <c r="F287">
        <v>0</v>
      </c>
      <c r="G287">
        <v>1</v>
      </c>
    </row>
    <row r="288" spans="2:7" x14ac:dyDescent="0.2">
      <c r="B288">
        <v>773</v>
      </c>
      <c r="C288" t="s">
        <v>24</v>
      </c>
      <c r="F288">
        <v>0</v>
      </c>
      <c r="G288">
        <v>2</v>
      </c>
    </row>
    <row r="289" spans="1:7" x14ac:dyDescent="0.2">
      <c r="B289">
        <v>779</v>
      </c>
      <c r="C289" t="s">
        <v>60</v>
      </c>
      <c r="F289">
        <v>0</v>
      </c>
      <c r="G289">
        <v>0</v>
      </c>
    </row>
    <row r="290" spans="1:7" x14ac:dyDescent="0.2">
      <c r="B290">
        <v>787</v>
      </c>
      <c r="C290" t="s">
        <v>78</v>
      </c>
      <c r="F290">
        <v>0</v>
      </c>
      <c r="G290">
        <v>1</v>
      </c>
    </row>
    <row r="291" spans="1:7" x14ac:dyDescent="0.2">
      <c r="B291">
        <v>791</v>
      </c>
      <c r="C291" t="s">
        <v>94</v>
      </c>
      <c r="F291">
        <v>0</v>
      </c>
      <c r="G291">
        <v>3</v>
      </c>
    </row>
    <row r="292" spans="1:7" x14ac:dyDescent="0.2">
      <c r="B292">
        <v>810</v>
      </c>
      <c r="C292" t="s">
        <v>21</v>
      </c>
      <c r="F292">
        <v>0</v>
      </c>
      <c r="G292">
        <v>0</v>
      </c>
    </row>
    <row r="293" spans="1:7" x14ac:dyDescent="0.2">
      <c r="B293">
        <v>813</v>
      </c>
      <c r="C293" t="s">
        <v>41</v>
      </c>
      <c r="F293">
        <v>0</v>
      </c>
      <c r="G293">
        <v>0</v>
      </c>
    </row>
    <row r="294" spans="1:7" x14ac:dyDescent="0.2">
      <c r="B294">
        <v>820</v>
      </c>
      <c r="C294" t="s">
        <v>227</v>
      </c>
      <c r="F294">
        <v>0</v>
      </c>
      <c r="G294">
        <v>0</v>
      </c>
    </row>
    <row r="295" spans="1:7" x14ac:dyDescent="0.2">
      <c r="B295">
        <v>825</v>
      </c>
      <c r="C295" t="s">
        <v>18</v>
      </c>
      <c r="F295">
        <v>0</v>
      </c>
      <c r="G295">
        <v>0</v>
      </c>
    </row>
    <row r="296" spans="1:7" x14ac:dyDescent="0.2">
      <c r="B296">
        <v>840</v>
      </c>
      <c r="C296" t="s">
        <v>42</v>
      </c>
      <c r="F296">
        <v>0</v>
      </c>
      <c r="G296">
        <v>0</v>
      </c>
    </row>
    <row r="297" spans="1:7" x14ac:dyDescent="0.2">
      <c r="B297">
        <v>846</v>
      </c>
      <c r="C297" t="s">
        <v>20</v>
      </c>
      <c r="F297">
        <v>0</v>
      </c>
      <c r="G297">
        <v>0</v>
      </c>
    </row>
    <row r="298" spans="1:7" x14ac:dyDescent="0.2">
      <c r="B298">
        <v>849</v>
      </c>
      <c r="C298" t="s">
        <v>93</v>
      </c>
      <c r="F298">
        <v>0</v>
      </c>
      <c r="G298">
        <v>0</v>
      </c>
    </row>
    <row r="299" spans="1:7" x14ac:dyDescent="0.2">
      <c r="B299">
        <v>851</v>
      </c>
      <c r="C299" t="s">
        <v>102</v>
      </c>
      <c r="F299">
        <v>4</v>
      </c>
      <c r="G299">
        <v>4</v>
      </c>
    </row>
    <row r="300" spans="1:7" x14ac:dyDescent="0.2">
      <c r="B300">
        <v>860</v>
      </c>
      <c r="C300" t="s">
        <v>75</v>
      </c>
      <c r="F300">
        <v>5</v>
      </c>
      <c r="G300">
        <v>5</v>
      </c>
    </row>
    <row r="302" spans="1:7" x14ac:dyDescent="0.2">
      <c r="A302" t="s">
        <v>239</v>
      </c>
    </row>
    <row r="303" spans="1:7" x14ac:dyDescent="0.2">
      <c r="A303" t="s">
        <v>248</v>
      </c>
    </row>
    <row r="304" spans="1:7" x14ac:dyDescent="0.2">
      <c r="D304" s="16" t="s">
        <v>238</v>
      </c>
      <c r="E304" s="16" t="s">
        <v>237</v>
      </c>
      <c r="F304" s="16" t="s">
        <v>236</v>
      </c>
      <c r="G304" s="16" t="s">
        <v>235</v>
      </c>
    </row>
    <row r="305" spans="1:7" x14ac:dyDescent="0.2">
      <c r="A305" t="s">
        <v>255</v>
      </c>
      <c r="C305" t="s">
        <v>249</v>
      </c>
      <c r="D305">
        <v>21103</v>
      </c>
      <c r="E305">
        <v>15091</v>
      </c>
      <c r="F305">
        <v>14013</v>
      </c>
      <c r="G305">
        <v>14872</v>
      </c>
    </row>
    <row r="306" spans="1:7" x14ac:dyDescent="0.2">
      <c r="C306" t="s">
        <v>250</v>
      </c>
      <c r="D306">
        <v>43359</v>
      </c>
      <c r="E306">
        <v>37374</v>
      </c>
      <c r="F306">
        <v>30370</v>
      </c>
      <c r="G306">
        <v>30433</v>
      </c>
    </row>
    <row r="307" spans="1:7" x14ac:dyDescent="0.2">
      <c r="C307" t="s">
        <v>251</v>
      </c>
      <c r="D307">
        <v>53810</v>
      </c>
      <c r="E307">
        <v>55457</v>
      </c>
      <c r="F307">
        <v>50059</v>
      </c>
      <c r="G307">
        <v>50514</v>
      </c>
    </row>
    <row r="308" spans="1:7" x14ac:dyDescent="0.2">
      <c r="C308" t="s">
        <v>231</v>
      </c>
      <c r="D308">
        <v>69906</v>
      </c>
      <c r="E308">
        <v>60053</v>
      </c>
      <c r="F308">
        <v>56185</v>
      </c>
      <c r="G308">
        <v>59709</v>
      </c>
    </row>
    <row r="309" spans="1:7" x14ac:dyDescent="0.2">
      <c r="C309" t="s">
        <v>232</v>
      </c>
      <c r="D309">
        <v>77161</v>
      </c>
      <c r="E309">
        <v>63575</v>
      </c>
      <c r="F309">
        <v>56077</v>
      </c>
      <c r="G309">
        <v>57570</v>
      </c>
    </row>
    <row r="310" spans="1:7" x14ac:dyDescent="0.2">
      <c r="C310" t="s">
        <v>233</v>
      </c>
      <c r="D310">
        <v>90094</v>
      </c>
      <c r="E310">
        <v>70839</v>
      </c>
      <c r="F310">
        <v>60210</v>
      </c>
      <c r="G310">
        <v>61802</v>
      </c>
    </row>
    <row r="311" spans="1:7" x14ac:dyDescent="0.2">
      <c r="C311" t="s">
        <v>223</v>
      </c>
      <c r="D311">
        <v>355433</v>
      </c>
      <c r="E311">
        <v>302389</v>
      </c>
      <c r="F311">
        <v>266914</v>
      </c>
      <c r="G311">
        <v>274900</v>
      </c>
    </row>
    <row r="312" spans="1:7" x14ac:dyDescent="0.2">
      <c r="A312" t="s">
        <v>256</v>
      </c>
      <c r="C312" t="s">
        <v>249</v>
      </c>
      <c r="D312">
        <v>4217</v>
      </c>
      <c r="E312">
        <v>5115</v>
      </c>
      <c r="F312">
        <v>5794</v>
      </c>
      <c r="G312">
        <v>5636</v>
      </c>
    </row>
    <row r="313" spans="1:7" x14ac:dyDescent="0.2">
      <c r="C313" t="s">
        <v>250</v>
      </c>
      <c r="D313">
        <v>8718</v>
      </c>
      <c r="E313">
        <v>11232</v>
      </c>
      <c r="F313">
        <v>11767</v>
      </c>
      <c r="G313">
        <v>11392</v>
      </c>
    </row>
    <row r="314" spans="1:7" x14ac:dyDescent="0.2">
      <c r="C314" t="s">
        <v>251</v>
      </c>
      <c r="D314">
        <v>11287</v>
      </c>
      <c r="E314">
        <v>17344</v>
      </c>
      <c r="F314">
        <v>18719</v>
      </c>
      <c r="G314">
        <v>17539</v>
      </c>
    </row>
    <row r="315" spans="1:7" x14ac:dyDescent="0.2">
      <c r="C315" t="s">
        <v>231</v>
      </c>
      <c r="D315">
        <v>15694</v>
      </c>
      <c r="E315">
        <v>20359</v>
      </c>
      <c r="F315">
        <v>22801</v>
      </c>
      <c r="G315">
        <v>22504</v>
      </c>
    </row>
    <row r="316" spans="1:7" x14ac:dyDescent="0.2">
      <c r="C316" t="s">
        <v>232</v>
      </c>
      <c r="D316">
        <v>17868</v>
      </c>
      <c r="E316">
        <v>22844</v>
      </c>
      <c r="F316">
        <v>25150</v>
      </c>
      <c r="G316">
        <v>24437</v>
      </c>
    </row>
    <row r="317" spans="1:7" x14ac:dyDescent="0.2">
      <c r="C317" t="s">
        <v>233</v>
      </c>
      <c r="D317">
        <v>18555</v>
      </c>
      <c r="E317">
        <v>25641</v>
      </c>
      <c r="F317">
        <v>26787</v>
      </c>
      <c r="G317">
        <v>26629</v>
      </c>
    </row>
    <row r="318" spans="1:7" x14ac:dyDescent="0.2">
      <c r="C318" t="s">
        <v>223</v>
      </c>
      <c r="D318">
        <v>76339</v>
      </c>
      <c r="E318">
        <v>102535</v>
      </c>
      <c r="F318">
        <v>111018</v>
      </c>
      <c r="G318">
        <v>108137</v>
      </c>
    </row>
    <row r="319" spans="1:7" x14ac:dyDescent="0.2">
      <c r="A319" t="s">
        <v>257</v>
      </c>
      <c r="C319" t="s">
        <v>249</v>
      </c>
      <c r="F319">
        <v>4</v>
      </c>
      <c r="G319">
        <v>7</v>
      </c>
    </row>
    <row r="320" spans="1:7" x14ac:dyDescent="0.2">
      <c r="C320" t="s">
        <v>250</v>
      </c>
      <c r="F320">
        <v>9</v>
      </c>
      <c r="G320">
        <v>17</v>
      </c>
    </row>
    <row r="321" spans="1:7" x14ac:dyDescent="0.2">
      <c r="C321" t="s">
        <v>251</v>
      </c>
      <c r="F321">
        <v>16</v>
      </c>
      <c r="G321">
        <v>28</v>
      </c>
    </row>
    <row r="322" spans="1:7" x14ac:dyDescent="0.2">
      <c r="C322" t="s">
        <v>231</v>
      </c>
      <c r="F322">
        <v>20</v>
      </c>
      <c r="G322">
        <v>39</v>
      </c>
    </row>
    <row r="323" spans="1:7" x14ac:dyDescent="0.2">
      <c r="C323" t="s">
        <v>232</v>
      </c>
      <c r="F323">
        <v>20</v>
      </c>
      <c r="G323">
        <v>39</v>
      </c>
    </row>
    <row r="324" spans="1:7" x14ac:dyDescent="0.2">
      <c r="C324" t="s">
        <v>233</v>
      </c>
      <c r="F324">
        <v>13</v>
      </c>
      <c r="G324">
        <v>27</v>
      </c>
    </row>
    <row r="325" spans="1:7" x14ac:dyDescent="0.2">
      <c r="C325" t="s">
        <v>223</v>
      </c>
      <c r="F325">
        <v>82</v>
      </c>
      <c r="G325">
        <v>157</v>
      </c>
    </row>
    <row r="327" spans="1:7" x14ac:dyDescent="0.2">
      <c r="A327" t="s">
        <v>258</v>
      </c>
    </row>
  </sheetData>
  <pageMargins left="0.70866141732283472" right="0.70866141732283472" top="0.74803149606299213" bottom="0.74803149606299213" header="0.31496062992125984" footer="0.31496062992125984"/>
  <pageSetup paperSize="9" scale="75" fitToHeight="8" orientation="landscape" r:id="rId1"/>
  <headerFooter>
    <oddHeader>&amp;CDataark 4b</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F3877-A607-4F15-8C35-0FCBFA0351BA}">
  <sheetPr>
    <pageSetUpPr fitToPage="1"/>
  </sheetPr>
  <dimension ref="A1:H408"/>
  <sheetViews>
    <sheetView zoomScaleNormal="100" workbookViewId="0">
      <selection activeCell="C7" sqref="C7"/>
    </sheetView>
  </sheetViews>
  <sheetFormatPr defaultColWidth="14.33203125" defaultRowHeight="14.25" x14ac:dyDescent="0.2"/>
  <cols>
    <col min="1" max="1" width="7.33203125" style="11" customWidth="1"/>
    <col min="2" max="2" width="6" style="11" customWidth="1"/>
    <col min="3" max="16384" width="14.33203125" style="11"/>
  </cols>
  <sheetData>
    <row r="1" spans="1:8" ht="30.6" customHeight="1" x14ac:dyDescent="0.2">
      <c r="A1" s="110" t="s">
        <v>259</v>
      </c>
      <c r="B1" s="105"/>
      <c r="C1" s="105"/>
      <c r="D1" s="105"/>
      <c r="E1" s="105"/>
      <c r="F1" s="105"/>
      <c r="G1" s="105"/>
      <c r="H1" s="105"/>
    </row>
    <row r="2" spans="1:8" x14ac:dyDescent="0.2">
      <c r="A2" s="26" t="s">
        <v>211</v>
      </c>
      <c r="B2" s="26"/>
    </row>
    <row r="3" spans="1:8" x14ac:dyDescent="0.2">
      <c r="A3" s="17"/>
      <c r="B3" s="17"/>
      <c r="D3" s="16" t="s">
        <v>230</v>
      </c>
      <c r="E3" s="16" t="s">
        <v>231</v>
      </c>
      <c r="F3" s="16" t="s">
        <v>232</v>
      </c>
      <c r="G3" s="16" t="s">
        <v>233</v>
      </c>
      <c r="H3" s="16" t="s">
        <v>224</v>
      </c>
    </row>
    <row r="4" spans="1:8" x14ac:dyDescent="0.2">
      <c r="A4" s="13" t="s">
        <v>235</v>
      </c>
      <c r="B4" s="17">
        <v>101</v>
      </c>
      <c r="C4" s="11" t="s">
        <v>101</v>
      </c>
      <c r="D4" s="11">
        <v>3212.4</v>
      </c>
      <c r="E4" s="11">
        <v>710.1</v>
      </c>
      <c r="F4" s="11">
        <v>660.7</v>
      </c>
      <c r="G4" s="11">
        <v>813.4</v>
      </c>
      <c r="H4" s="11">
        <f>SUM(E4:G4)</f>
        <v>2184.2000000000003</v>
      </c>
    </row>
    <row r="5" spans="1:8" x14ac:dyDescent="0.2">
      <c r="A5" s="13" t="str">
        <f>A4</f>
        <v>2024</v>
      </c>
      <c r="B5" s="17">
        <v>147</v>
      </c>
      <c r="C5" s="11" t="s">
        <v>39</v>
      </c>
      <c r="D5" s="11">
        <v>763.7</v>
      </c>
      <c r="E5" s="11">
        <v>164.1</v>
      </c>
      <c r="F5" s="11">
        <v>182.9</v>
      </c>
      <c r="G5" s="11">
        <v>214.7</v>
      </c>
      <c r="H5" s="11">
        <f t="shared" ref="H5:H68" si="0">SUM(E5:G5)</f>
        <v>561.70000000000005</v>
      </c>
    </row>
    <row r="6" spans="1:8" x14ac:dyDescent="0.2">
      <c r="A6" s="13" t="str">
        <f t="shared" ref="A6:A69" si="1">A5</f>
        <v>2024</v>
      </c>
      <c r="B6" s="17">
        <v>151</v>
      </c>
      <c r="C6" s="11" t="s">
        <v>13</v>
      </c>
      <c r="D6" s="11">
        <v>331.1</v>
      </c>
      <c r="E6" s="11">
        <v>72</v>
      </c>
      <c r="F6" s="11">
        <v>102.9</v>
      </c>
      <c r="G6" s="11">
        <v>80.900000000000006</v>
      </c>
      <c r="H6" s="11">
        <f t="shared" si="0"/>
        <v>255.8</v>
      </c>
    </row>
    <row r="7" spans="1:8" x14ac:dyDescent="0.2">
      <c r="A7" s="13" t="str">
        <f t="shared" si="1"/>
        <v>2024</v>
      </c>
      <c r="B7" s="17">
        <v>153</v>
      </c>
      <c r="C7" s="11" t="s">
        <v>19</v>
      </c>
      <c r="D7" s="11">
        <v>231</v>
      </c>
      <c r="E7" s="11">
        <v>47.7</v>
      </c>
      <c r="F7" s="11">
        <v>59.4</v>
      </c>
      <c r="G7" s="11">
        <v>58.2</v>
      </c>
      <c r="H7" s="11">
        <f t="shared" si="0"/>
        <v>165.3</v>
      </c>
    </row>
    <row r="8" spans="1:8" x14ac:dyDescent="0.2">
      <c r="A8" s="13" t="str">
        <f t="shared" si="1"/>
        <v>2024</v>
      </c>
      <c r="B8" s="17">
        <v>155</v>
      </c>
      <c r="C8" s="11" t="s">
        <v>23</v>
      </c>
      <c r="D8" s="11">
        <v>99.5</v>
      </c>
      <c r="E8" s="11">
        <v>23.8</v>
      </c>
      <c r="F8" s="11">
        <v>28.1</v>
      </c>
      <c r="G8" s="11">
        <v>28.1</v>
      </c>
      <c r="H8" s="11">
        <f t="shared" si="0"/>
        <v>80</v>
      </c>
    </row>
    <row r="9" spans="1:8" x14ac:dyDescent="0.2">
      <c r="A9" s="13" t="str">
        <f t="shared" si="1"/>
        <v>2024</v>
      </c>
      <c r="B9" s="17">
        <v>157</v>
      </c>
      <c r="C9" s="11" t="s">
        <v>49</v>
      </c>
      <c r="D9" s="11">
        <v>716.3</v>
      </c>
      <c r="E9" s="11">
        <v>136.9</v>
      </c>
      <c r="F9" s="11">
        <v>166.2</v>
      </c>
      <c r="G9" s="11">
        <v>228.1</v>
      </c>
      <c r="H9" s="11">
        <f t="shared" si="0"/>
        <v>531.20000000000005</v>
      </c>
    </row>
    <row r="10" spans="1:8" x14ac:dyDescent="0.2">
      <c r="A10" s="13" t="str">
        <f t="shared" si="1"/>
        <v>2024</v>
      </c>
      <c r="B10" s="17">
        <v>159</v>
      </c>
      <c r="C10" s="11" t="s">
        <v>51</v>
      </c>
      <c r="D10" s="11">
        <v>471.9</v>
      </c>
      <c r="E10" s="11">
        <v>94.4</v>
      </c>
      <c r="F10" s="11">
        <v>101.8</v>
      </c>
      <c r="G10" s="11">
        <v>153.1</v>
      </c>
      <c r="H10" s="11">
        <f t="shared" si="0"/>
        <v>349.29999999999995</v>
      </c>
    </row>
    <row r="11" spans="1:8" x14ac:dyDescent="0.2">
      <c r="A11" s="13" t="str">
        <f t="shared" si="1"/>
        <v>2024</v>
      </c>
      <c r="B11" s="17">
        <v>161</v>
      </c>
      <c r="C11" s="11" t="s">
        <v>53</v>
      </c>
      <c r="D11" s="11">
        <v>175.1</v>
      </c>
      <c r="E11" s="11">
        <v>32</v>
      </c>
      <c r="F11" s="11">
        <v>47.8</v>
      </c>
      <c r="G11" s="11">
        <v>46</v>
      </c>
      <c r="H11" s="11">
        <f t="shared" si="0"/>
        <v>125.8</v>
      </c>
    </row>
    <row r="12" spans="1:8" x14ac:dyDescent="0.2">
      <c r="A12" s="13" t="str">
        <f t="shared" si="1"/>
        <v>2024</v>
      </c>
      <c r="B12" s="17">
        <v>163</v>
      </c>
      <c r="C12" s="11" t="s">
        <v>69</v>
      </c>
      <c r="D12" s="11">
        <v>143.5</v>
      </c>
      <c r="E12" s="11">
        <v>31.1</v>
      </c>
      <c r="F12" s="11">
        <v>30</v>
      </c>
      <c r="G12" s="11">
        <v>43.7</v>
      </c>
      <c r="H12" s="11">
        <f t="shared" si="0"/>
        <v>104.80000000000001</v>
      </c>
    </row>
    <row r="13" spans="1:8" x14ac:dyDescent="0.2">
      <c r="A13" s="13" t="str">
        <f t="shared" si="1"/>
        <v>2024</v>
      </c>
      <c r="B13" s="17">
        <v>165</v>
      </c>
      <c r="C13" s="11" t="s">
        <v>7</v>
      </c>
      <c r="D13" s="11">
        <v>131.69999999999999</v>
      </c>
      <c r="E13" s="11">
        <v>27.8</v>
      </c>
      <c r="F13" s="11">
        <v>37.799999999999997</v>
      </c>
      <c r="G13" s="11">
        <v>29.6</v>
      </c>
      <c r="H13" s="11">
        <f t="shared" si="0"/>
        <v>95.199999999999989</v>
      </c>
    </row>
    <row r="14" spans="1:8" x14ac:dyDescent="0.2">
      <c r="A14" s="13" t="str">
        <f t="shared" si="1"/>
        <v>2024</v>
      </c>
      <c r="B14" s="17">
        <v>167</v>
      </c>
      <c r="C14" s="11" t="s">
        <v>83</v>
      </c>
      <c r="D14" s="11">
        <v>366.2</v>
      </c>
      <c r="E14" s="11">
        <v>75.7</v>
      </c>
      <c r="F14" s="11">
        <v>73.400000000000006</v>
      </c>
      <c r="G14" s="11">
        <v>112.8</v>
      </c>
      <c r="H14" s="11">
        <f t="shared" si="0"/>
        <v>261.90000000000003</v>
      </c>
    </row>
    <row r="15" spans="1:8" x14ac:dyDescent="0.2">
      <c r="A15" s="13" t="str">
        <f t="shared" si="1"/>
        <v>2024</v>
      </c>
      <c r="B15" s="17">
        <v>169</v>
      </c>
      <c r="C15" s="11" t="s">
        <v>85</v>
      </c>
      <c r="D15" s="11">
        <v>249.2</v>
      </c>
      <c r="E15" s="11">
        <v>58.1</v>
      </c>
      <c r="F15" s="11">
        <v>54.1</v>
      </c>
      <c r="G15" s="11">
        <v>51.1</v>
      </c>
      <c r="H15" s="11">
        <f t="shared" si="0"/>
        <v>163.30000000000001</v>
      </c>
    </row>
    <row r="16" spans="1:8" x14ac:dyDescent="0.2">
      <c r="A16" s="13" t="str">
        <f t="shared" si="1"/>
        <v>2024</v>
      </c>
      <c r="B16" s="17">
        <v>173</v>
      </c>
      <c r="C16" s="11" t="s">
        <v>16</v>
      </c>
      <c r="D16" s="45" t="s">
        <v>128</v>
      </c>
      <c r="E16" s="45" t="s">
        <v>128</v>
      </c>
      <c r="F16" s="45" t="s">
        <v>128</v>
      </c>
      <c r="G16" s="45" t="s">
        <v>128</v>
      </c>
      <c r="H16" s="11" t="s">
        <v>128</v>
      </c>
    </row>
    <row r="17" spans="1:8" x14ac:dyDescent="0.2">
      <c r="A17" s="13" t="str">
        <f t="shared" si="1"/>
        <v>2024</v>
      </c>
      <c r="B17" s="17">
        <v>175</v>
      </c>
      <c r="C17" s="11" t="s">
        <v>52</v>
      </c>
      <c r="D17" s="11">
        <v>276.5</v>
      </c>
      <c r="E17" s="11">
        <v>69.599999999999994</v>
      </c>
      <c r="F17" s="11">
        <v>63</v>
      </c>
      <c r="G17" s="11">
        <v>80.099999999999994</v>
      </c>
      <c r="H17" s="11">
        <f t="shared" si="0"/>
        <v>212.7</v>
      </c>
    </row>
    <row r="18" spans="1:8" x14ac:dyDescent="0.2">
      <c r="A18" s="13" t="str">
        <f t="shared" si="1"/>
        <v>2024</v>
      </c>
      <c r="B18" s="17">
        <v>183</v>
      </c>
      <c r="C18" s="11" t="s">
        <v>91</v>
      </c>
      <c r="D18" s="11">
        <v>103.8</v>
      </c>
      <c r="E18" s="11">
        <v>34</v>
      </c>
      <c r="F18" s="11">
        <v>17.8</v>
      </c>
      <c r="G18" s="11">
        <v>19.8</v>
      </c>
      <c r="H18" s="11">
        <f t="shared" si="0"/>
        <v>71.599999999999994</v>
      </c>
    </row>
    <row r="19" spans="1:8" x14ac:dyDescent="0.2">
      <c r="A19" s="13" t="str">
        <f t="shared" si="1"/>
        <v>2024</v>
      </c>
      <c r="B19" s="17">
        <v>185</v>
      </c>
      <c r="C19" s="11" t="s">
        <v>82</v>
      </c>
      <c r="D19" s="11">
        <v>287.10000000000002</v>
      </c>
      <c r="E19" s="11">
        <v>63.7</v>
      </c>
      <c r="F19" s="11">
        <v>64.5</v>
      </c>
      <c r="G19" s="11">
        <v>70.2</v>
      </c>
      <c r="H19" s="11">
        <f t="shared" si="0"/>
        <v>198.39999999999998</v>
      </c>
    </row>
    <row r="20" spans="1:8" x14ac:dyDescent="0.2">
      <c r="A20" s="13" t="str">
        <f t="shared" si="1"/>
        <v>2024</v>
      </c>
      <c r="B20" s="17">
        <v>187</v>
      </c>
      <c r="C20" s="11" t="s">
        <v>84</v>
      </c>
      <c r="D20" s="11">
        <v>49.5</v>
      </c>
      <c r="E20" s="11">
        <v>12.1</v>
      </c>
      <c r="F20" s="11">
        <v>12.2</v>
      </c>
      <c r="G20" s="11">
        <v>11</v>
      </c>
      <c r="H20" s="11">
        <f t="shared" si="0"/>
        <v>35.299999999999997</v>
      </c>
    </row>
    <row r="21" spans="1:8" x14ac:dyDescent="0.2">
      <c r="A21" s="13" t="str">
        <f t="shared" si="1"/>
        <v>2024</v>
      </c>
      <c r="B21" s="17">
        <v>190</v>
      </c>
      <c r="C21" s="11" t="s">
        <v>45</v>
      </c>
      <c r="D21" s="11">
        <v>243.8</v>
      </c>
      <c r="E21" s="11">
        <v>70.5</v>
      </c>
      <c r="F21" s="11">
        <v>58.1</v>
      </c>
      <c r="G21" s="11">
        <v>60.1</v>
      </c>
      <c r="H21" s="11">
        <f t="shared" si="0"/>
        <v>188.7</v>
      </c>
    </row>
    <row r="22" spans="1:8" x14ac:dyDescent="0.2">
      <c r="A22" s="13" t="str">
        <f t="shared" si="1"/>
        <v>2024</v>
      </c>
      <c r="B22" s="17">
        <v>201</v>
      </c>
      <c r="C22" s="11" t="s">
        <v>9</v>
      </c>
      <c r="D22" s="11">
        <v>193.6</v>
      </c>
      <c r="E22" s="11">
        <v>48.6</v>
      </c>
      <c r="F22" s="11">
        <v>45.5</v>
      </c>
      <c r="G22" s="11">
        <v>61.4</v>
      </c>
      <c r="H22" s="11">
        <f t="shared" si="0"/>
        <v>155.5</v>
      </c>
    </row>
    <row r="23" spans="1:8" x14ac:dyDescent="0.2">
      <c r="A23" s="13" t="str">
        <f t="shared" si="1"/>
        <v>2024</v>
      </c>
      <c r="B23" s="17">
        <v>210</v>
      </c>
      <c r="C23" s="11" t="s">
        <v>35</v>
      </c>
      <c r="D23" s="11">
        <v>291.60000000000002</v>
      </c>
      <c r="E23" s="11">
        <v>67</v>
      </c>
      <c r="F23" s="11">
        <v>68.3</v>
      </c>
      <c r="G23" s="11">
        <v>73.8</v>
      </c>
      <c r="H23" s="11">
        <f t="shared" si="0"/>
        <v>209.10000000000002</v>
      </c>
    </row>
    <row r="24" spans="1:8" x14ac:dyDescent="0.2">
      <c r="A24" s="13" t="str">
        <f t="shared" si="1"/>
        <v>2024</v>
      </c>
      <c r="B24" s="17">
        <v>217</v>
      </c>
      <c r="C24" s="11" t="s">
        <v>67</v>
      </c>
      <c r="D24" s="11">
        <v>501.5</v>
      </c>
      <c r="E24" s="11">
        <v>113.7</v>
      </c>
      <c r="F24" s="11">
        <v>109.6</v>
      </c>
      <c r="G24" s="11">
        <v>136.80000000000001</v>
      </c>
      <c r="H24" s="11">
        <f t="shared" si="0"/>
        <v>360.1</v>
      </c>
    </row>
    <row r="25" spans="1:8" x14ac:dyDescent="0.2">
      <c r="A25" s="13" t="str">
        <f t="shared" si="1"/>
        <v>2024</v>
      </c>
      <c r="B25" s="17">
        <v>219</v>
      </c>
      <c r="C25" s="11" t="s">
        <v>73</v>
      </c>
      <c r="D25" s="11">
        <v>364.8</v>
      </c>
      <c r="E25" s="11">
        <v>77.8</v>
      </c>
      <c r="F25" s="11">
        <v>93.6</v>
      </c>
      <c r="G25" s="11">
        <v>93.6</v>
      </c>
      <c r="H25" s="11">
        <f t="shared" si="0"/>
        <v>265</v>
      </c>
    </row>
    <row r="26" spans="1:8" x14ac:dyDescent="0.2">
      <c r="A26" s="13" t="str">
        <f t="shared" si="1"/>
        <v>2024</v>
      </c>
      <c r="B26" s="17">
        <v>223</v>
      </c>
      <c r="C26" s="11" t="s">
        <v>87</v>
      </c>
      <c r="D26" s="11">
        <v>223</v>
      </c>
      <c r="E26" s="11">
        <v>48.1</v>
      </c>
      <c r="F26" s="11">
        <v>50.1</v>
      </c>
      <c r="G26" s="11">
        <v>73.3</v>
      </c>
      <c r="H26" s="11">
        <f t="shared" si="0"/>
        <v>171.5</v>
      </c>
    </row>
    <row r="27" spans="1:8" x14ac:dyDescent="0.2">
      <c r="A27" s="13" t="str">
        <f t="shared" si="1"/>
        <v>2024</v>
      </c>
      <c r="B27" s="17">
        <v>230</v>
      </c>
      <c r="C27" s="11" t="s">
        <v>50</v>
      </c>
      <c r="D27" s="11">
        <v>573.20000000000005</v>
      </c>
      <c r="E27" s="11">
        <v>104.2</v>
      </c>
      <c r="F27" s="11">
        <v>140</v>
      </c>
      <c r="G27" s="11">
        <v>218.5</v>
      </c>
      <c r="H27" s="11">
        <f t="shared" si="0"/>
        <v>462.7</v>
      </c>
    </row>
    <row r="28" spans="1:8" x14ac:dyDescent="0.2">
      <c r="A28" s="13" t="str">
        <f t="shared" si="1"/>
        <v>2024</v>
      </c>
      <c r="B28" s="17">
        <v>240</v>
      </c>
      <c r="C28" s="11" t="s">
        <v>25</v>
      </c>
      <c r="D28" s="11">
        <v>184.2</v>
      </c>
      <c r="E28" s="11">
        <v>45.5</v>
      </c>
      <c r="F28" s="11">
        <v>45.8</v>
      </c>
      <c r="G28" s="11">
        <v>42.2</v>
      </c>
      <c r="H28" s="11">
        <f t="shared" si="0"/>
        <v>133.5</v>
      </c>
    </row>
    <row r="29" spans="1:8" x14ac:dyDescent="0.2">
      <c r="A29" s="13" t="str">
        <f t="shared" si="1"/>
        <v>2024</v>
      </c>
      <c r="B29" s="17">
        <v>250</v>
      </c>
      <c r="C29" s="11" t="s">
        <v>43</v>
      </c>
      <c r="D29" s="11">
        <v>296.2</v>
      </c>
      <c r="E29" s="11">
        <v>54.5</v>
      </c>
      <c r="F29" s="11">
        <v>78.900000000000006</v>
      </c>
      <c r="G29" s="11">
        <v>80.3</v>
      </c>
      <c r="H29" s="11">
        <f t="shared" si="0"/>
        <v>213.7</v>
      </c>
    </row>
    <row r="30" spans="1:8" x14ac:dyDescent="0.2">
      <c r="A30" s="13" t="str">
        <f t="shared" si="1"/>
        <v>2024</v>
      </c>
      <c r="B30" s="17">
        <v>253</v>
      </c>
      <c r="C30" s="11" t="s">
        <v>55</v>
      </c>
      <c r="D30" s="11">
        <v>263.2</v>
      </c>
      <c r="E30" s="11">
        <v>66</v>
      </c>
      <c r="F30" s="11">
        <v>69.3</v>
      </c>
      <c r="G30" s="11">
        <v>56.4</v>
      </c>
      <c r="H30" s="11">
        <f t="shared" si="0"/>
        <v>191.70000000000002</v>
      </c>
    </row>
    <row r="31" spans="1:8" x14ac:dyDescent="0.2">
      <c r="A31" s="13" t="str">
        <f t="shared" si="1"/>
        <v>2024</v>
      </c>
      <c r="B31" s="17">
        <v>259</v>
      </c>
      <c r="C31" s="11" t="s">
        <v>103</v>
      </c>
      <c r="D31" s="11">
        <v>459.5</v>
      </c>
      <c r="E31" s="11">
        <v>102.7</v>
      </c>
      <c r="F31" s="11">
        <v>103.5</v>
      </c>
      <c r="G31" s="11">
        <v>103.5</v>
      </c>
      <c r="H31" s="11">
        <f t="shared" si="0"/>
        <v>309.7</v>
      </c>
    </row>
    <row r="32" spans="1:8" x14ac:dyDescent="0.2">
      <c r="A32" s="13" t="str">
        <f t="shared" si="1"/>
        <v>2024</v>
      </c>
      <c r="B32" s="17">
        <v>260</v>
      </c>
      <c r="C32" s="11" t="s">
        <v>63</v>
      </c>
      <c r="D32" s="11">
        <v>248.3</v>
      </c>
      <c r="E32" s="11">
        <v>53</v>
      </c>
      <c r="F32" s="11">
        <v>62.9</v>
      </c>
      <c r="G32" s="11">
        <v>59.7</v>
      </c>
      <c r="H32" s="11">
        <f t="shared" si="0"/>
        <v>175.60000000000002</v>
      </c>
    </row>
    <row r="33" spans="1:8" x14ac:dyDescent="0.2">
      <c r="A33" s="13" t="str">
        <f t="shared" si="1"/>
        <v>2024</v>
      </c>
      <c r="B33" s="17">
        <v>265</v>
      </c>
      <c r="C33" s="11" t="s">
        <v>48</v>
      </c>
      <c r="D33" s="11">
        <v>501.3</v>
      </c>
      <c r="E33" s="11">
        <v>107</v>
      </c>
      <c r="F33" s="11">
        <v>130</v>
      </c>
      <c r="G33" s="11">
        <v>128.6</v>
      </c>
      <c r="H33" s="11">
        <f t="shared" si="0"/>
        <v>365.6</v>
      </c>
    </row>
    <row r="34" spans="1:8" x14ac:dyDescent="0.2">
      <c r="A34" s="13" t="str">
        <f t="shared" si="1"/>
        <v>2024</v>
      </c>
      <c r="B34" s="17">
        <v>269</v>
      </c>
      <c r="C34" s="11" t="s">
        <v>64</v>
      </c>
      <c r="D34" s="11">
        <v>132.9</v>
      </c>
      <c r="E34" s="11">
        <v>27.9</v>
      </c>
      <c r="F34" s="11">
        <v>36.5</v>
      </c>
      <c r="G34" s="11">
        <v>35.200000000000003</v>
      </c>
      <c r="H34" s="11">
        <f t="shared" si="0"/>
        <v>99.600000000000009</v>
      </c>
    </row>
    <row r="35" spans="1:8" x14ac:dyDescent="0.2">
      <c r="A35" s="13" t="str">
        <f t="shared" si="1"/>
        <v>2024</v>
      </c>
      <c r="B35" s="17">
        <v>270</v>
      </c>
      <c r="C35" s="11" t="s">
        <v>57</v>
      </c>
      <c r="D35" s="11">
        <v>379.4</v>
      </c>
      <c r="E35" s="11">
        <v>96.8</v>
      </c>
      <c r="F35" s="11">
        <v>85.3</v>
      </c>
      <c r="G35" s="11">
        <v>95.1</v>
      </c>
      <c r="H35" s="11">
        <f t="shared" si="0"/>
        <v>277.2</v>
      </c>
    </row>
    <row r="36" spans="1:8" x14ac:dyDescent="0.2">
      <c r="A36" s="13" t="str">
        <f t="shared" si="1"/>
        <v>2024</v>
      </c>
      <c r="B36" s="17">
        <v>306</v>
      </c>
      <c r="C36" s="11" t="s">
        <v>38</v>
      </c>
      <c r="D36" s="11">
        <v>286.2</v>
      </c>
      <c r="E36" s="11">
        <v>61.8</v>
      </c>
      <c r="F36" s="11">
        <v>66.5</v>
      </c>
      <c r="G36" s="11">
        <v>73.400000000000006</v>
      </c>
      <c r="H36" s="11">
        <f t="shared" si="0"/>
        <v>201.70000000000002</v>
      </c>
    </row>
    <row r="37" spans="1:8" x14ac:dyDescent="0.2">
      <c r="A37" s="13" t="str">
        <f t="shared" si="1"/>
        <v>2024</v>
      </c>
      <c r="B37" s="17">
        <v>316</v>
      </c>
      <c r="C37" s="11" t="s">
        <v>77</v>
      </c>
      <c r="D37" s="11">
        <v>294.5</v>
      </c>
      <c r="E37" s="11">
        <v>64.2</v>
      </c>
      <c r="F37" s="11">
        <v>72.7</v>
      </c>
      <c r="G37" s="11">
        <v>74.7</v>
      </c>
      <c r="H37" s="11">
        <f t="shared" si="0"/>
        <v>211.60000000000002</v>
      </c>
    </row>
    <row r="38" spans="1:8" x14ac:dyDescent="0.2">
      <c r="A38" s="13" t="str">
        <f t="shared" si="1"/>
        <v>2024</v>
      </c>
      <c r="B38" s="17">
        <v>320</v>
      </c>
      <c r="C38" s="11" t="s">
        <v>33</v>
      </c>
      <c r="D38" s="11">
        <v>281.89999999999998</v>
      </c>
      <c r="E38" s="11">
        <v>64.599999999999994</v>
      </c>
      <c r="F38" s="11">
        <v>66.2</v>
      </c>
      <c r="G38" s="11">
        <v>66.8</v>
      </c>
      <c r="H38" s="11">
        <f t="shared" si="0"/>
        <v>197.60000000000002</v>
      </c>
    </row>
    <row r="39" spans="1:8" x14ac:dyDescent="0.2">
      <c r="A39" s="13" t="str">
        <f t="shared" si="1"/>
        <v>2024</v>
      </c>
      <c r="B39" s="17">
        <v>326</v>
      </c>
      <c r="C39" s="11" t="s">
        <v>95</v>
      </c>
      <c r="D39" s="11">
        <v>261.89999999999998</v>
      </c>
      <c r="E39" s="11">
        <v>53.9</v>
      </c>
      <c r="F39" s="11">
        <v>68.400000000000006</v>
      </c>
      <c r="G39" s="11">
        <v>67.099999999999994</v>
      </c>
      <c r="H39" s="11">
        <f t="shared" si="0"/>
        <v>189.4</v>
      </c>
    </row>
    <row r="40" spans="1:8" x14ac:dyDescent="0.2">
      <c r="A40" s="13" t="str">
        <f t="shared" si="1"/>
        <v>2024</v>
      </c>
      <c r="B40" s="17">
        <v>329</v>
      </c>
      <c r="C40" s="11" t="s">
        <v>46</v>
      </c>
      <c r="D40" s="11">
        <v>171.8</v>
      </c>
      <c r="E40" s="11">
        <v>35.5</v>
      </c>
      <c r="F40" s="11">
        <v>48.9</v>
      </c>
      <c r="G40" s="11">
        <v>42.8</v>
      </c>
      <c r="H40" s="11">
        <f t="shared" si="0"/>
        <v>127.2</v>
      </c>
    </row>
    <row r="41" spans="1:8" x14ac:dyDescent="0.2">
      <c r="A41" s="13" t="str">
        <f t="shared" si="1"/>
        <v>2024</v>
      </c>
      <c r="B41" s="17">
        <v>330</v>
      </c>
      <c r="C41" s="11" t="s">
        <v>62</v>
      </c>
      <c r="D41" s="11">
        <v>437.3</v>
      </c>
      <c r="E41" s="11">
        <v>98.7</v>
      </c>
      <c r="F41" s="11">
        <v>93</v>
      </c>
      <c r="G41" s="11">
        <v>102.7</v>
      </c>
      <c r="H41" s="11">
        <f t="shared" si="0"/>
        <v>294.39999999999998</v>
      </c>
    </row>
    <row r="42" spans="1:8" x14ac:dyDescent="0.2">
      <c r="A42" s="13" t="str">
        <f t="shared" si="1"/>
        <v>2024</v>
      </c>
      <c r="B42" s="17">
        <v>336</v>
      </c>
      <c r="C42" s="11" t="s">
        <v>68</v>
      </c>
      <c r="D42" s="11">
        <v>130.4</v>
      </c>
      <c r="E42" s="11">
        <v>22</v>
      </c>
      <c r="F42" s="11">
        <v>29.2</v>
      </c>
      <c r="G42" s="11">
        <v>36.9</v>
      </c>
      <c r="H42" s="11">
        <f t="shared" si="0"/>
        <v>88.1</v>
      </c>
    </row>
    <row r="43" spans="1:8" x14ac:dyDescent="0.2">
      <c r="A43" s="13" t="str">
        <f t="shared" si="1"/>
        <v>2024</v>
      </c>
      <c r="B43" s="17">
        <v>340</v>
      </c>
      <c r="C43" s="11" t="s">
        <v>66</v>
      </c>
      <c r="D43" s="11">
        <v>224.4</v>
      </c>
      <c r="E43" s="11">
        <v>55.2</v>
      </c>
      <c r="F43" s="11">
        <v>60.1</v>
      </c>
      <c r="G43" s="11">
        <v>53.9</v>
      </c>
      <c r="H43" s="11">
        <f t="shared" si="0"/>
        <v>169.20000000000002</v>
      </c>
    </row>
    <row r="44" spans="1:8" x14ac:dyDescent="0.2">
      <c r="A44" s="13" t="str">
        <f t="shared" si="1"/>
        <v>2024</v>
      </c>
      <c r="B44" s="17">
        <v>350</v>
      </c>
      <c r="C44" s="11" t="s">
        <v>10</v>
      </c>
      <c r="D44" s="11">
        <v>158.4</v>
      </c>
      <c r="E44" s="11">
        <v>37</v>
      </c>
      <c r="F44" s="11">
        <v>28.2</v>
      </c>
      <c r="G44" s="11">
        <v>51.4</v>
      </c>
      <c r="H44" s="11">
        <f t="shared" si="0"/>
        <v>116.6</v>
      </c>
    </row>
    <row r="45" spans="1:8" x14ac:dyDescent="0.2">
      <c r="A45" s="13" t="str">
        <f t="shared" si="1"/>
        <v>2024</v>
      </c>
      <c r="B45" s="17">
        <v>360</v>
      </c>
      <c r="C45" s="11" t="s">
        <v>14</v>
      </c>
      <c r="D45" s="11">
        <v>317.3</v>
      </c>
      <c r="E45" s="11">
        <v>66.599999999999994</v>
      </c>
      <c r="F45" s="11">
        <v>63.5</v>
      </c>
      <c r="G45" s="11">
        <v>83.4</v>
      </c>
      <c r="H45" s="11">
        <f t="shared" si="0"/>
        <v>213.5</v>
      </c>
    </row>
    <row r="46" spans="1:8" x14ac:dyDescent="0.2">
      <c r="A46" s="13" t="str">
        <f t="shared" si="1"/>
        <v>2024</v>
      </c>
      <c r="B46" s="17">
        <v>370</v>
      </c>
      <c r="C46" s="11" t="s">
        <v>32</v>
      </c>
      <c r="D46" s="11">
        <v>462.2</v>
      </c>
      <c r="E46" s="11">
        <v>111.6</v>
      </c>
      <c r="F46" s="11">
        <v>95.4</v>
      </c>
      <c r="G46" s="11">
        <v>117.5</v>
      </c>
      <c r="H46" s="11">
        <f t="shared" si="0"/>
        <v>324.5</v>
      </c>
    </row>
    <row r="47" spans="1:8" x14ac:dyDescent="0.2">
      <c r="A47" s="13" t="str">
        <f t="shared" si="1"/>
        <v>2024</v>
      </c>
      <c r="B47" s="17">
        <v>376</v>
      </c>
      <c r="C47" s="11" t="s">
        <v>59</v>
      </c>
      <c r="D47" s="11">
        <v>454</v>
      </c>
      <c r="E47" s="11">
        <v>106.9</v>
      </c>
      <c r="F47" s="11">
        <v>116.9</v>
      </c>
      <c r="G47" s="11">
        <v>107.1</v>
      </c>
      <c r="H47" s="11">
        <f t="shared" si="0"/>
        <v>330.9</v>
      </c>
    </row>
    <row r="48" spans="1:8" x14ac:dyDescent="0.2">
      <c r="A48" s="13" t="str">
        <f t="shared" si="1"/>
        <v>2024</v>
      </c>
      <c r="B48" s="17">
        <v>390</v>
      </c>
      <c r="C48" s="11" t="s">
        <v>96</v>
      </c>
      <c r="D48" s="11">
        <v>366.3</v>
      </c>
      <c r="E48" s="11">
        <v>81.5</v>
      </c>
      <c r="F48" s="11">
        <v>72.5</v>
      </c>
      <c r="G48" s="11">
        <v>95.8</v>
      </c>
      <c r="H48" s="11">
        <f t="shared" si="0"/>
        <v>249.8</v>
      </c>
    </row>
    <row r="49" spans="1:8" x14ac:dyDescent="0.2">
      <c r="A49" s="13" t="str">
        <f t="shared" si="1"/>
        <v>2024</v>
      </c>
      <c r="B49" s="17">
        <v>400</v>
      </c>
      <c r="C49" s="11" t="s">
        <v>17</v>
      </c>
      <c r="D49" s="11">
        <v>375.7</v>
      </c>
      <c r="E49" s="11">
        <v>77.400000000000006</v>
      </c>
      <c r="F49" s="11">
        <v>77.8</v>
      </c>
      <c r="G49" s="11">
        <v>116.1</v>
      </c>
      <c r="H49" s="11">
        <f t="shared" si="0"/>
        <v>271.29999999999995</v>
      </c>
    </row>
    <row r="50" spans="1:8" x14ac:dyDescent="0.2">
      <c r="A50" s="13" t="str">
        <f t="shared" si="1"/>
        <v>2024</v>
      </c>
      <c r="B50" s="17">
        <v>410</v>
      </c>
      <c r="C50" s="11" t="s">
        <v>22</v>
      </c>
      <c r="D50" s="11">
        <v>254.7</v>
      </c>
      <c r="E50" s="11">
        <v>52</v>
      </c>
      <c r="F50" s="11">
        <v>76.400000000000006</v>
      </c>
      <c r="G50" s="11">
        <v>69.400000000000006</v>
      </c>
      <c r="H50" s="11">
        <f t="shared" si="0"/>
        <v>197.8</v>
      </c>
    </row>
    <row r="51" spans="1:8" x14ac:dyDescent="0.2">
      <c r="A51" s="13" t="str">
        <f t="shared" si="1"/>
        <v>2024</v>
      </c>
      <c r="B51" s="17">
        <v>420</v>
      </c>
      <c r="C51" s="11" t="s">
        <v>11</v>
      </c>
      <c r="D51" s="11">
        <v>287.5</v>
      </c>
      <c r="E51" s="11">
        <v>66.599999999999994</v>
      </c>
      <c r="F51" s="11">
        <v>68.900000000000006</v>
      </c>
      <c r="G51" s="11">
        <v>79.900000000000006</v>
      </c>
      <c r="H51" s="11">
        <f t="shared" si="0"/>
        <v>215.4</v>
      </c>
    </row>
    <row r="52" spans="1:8" x14ac:dyDescent="0.2">
      <c r="A52" s="13" t="str">
        <f t="shared" si="1"/>
        <v>2024</v>
      </c>
      <c r="B52" s="17">
        <v>430</v>
      </c>
      <c r="C52" s="11" t="s">
        <v>47</v>
      </c>
      <c r="D52" s="11">
        <v>338.5</v>
      </c>
      <c r="E52" s="11">
        <v>59.5</v>
      </c>
      <c r="F52" s="11">
        <v>86.9</v>
      </c>
      <c r="G52" s="11">
        <v>105.6</v>
      </c>
      <c r="H52" s="11">
        <f t="shared" si="0"/>
        <v>252</v>
      </c>
    </row>
    <row r="53" spans="1:8" x14ac:dyDescent="0.2">
      <c r="A53" s="13" t="str">
        <f t="shared" si="1"/>
        <v>2024</v>
      </c>
      <c r="B53" s="17">
        <v>440</v>
      </c>
      <c r="C53" s="11" t="s">
        <v>97</v>
      </c>
      <c r="D53" s="11">
        <v>198.1</v>
      </c>
      <c r="E53" s="11">
        <v>52.4</v>
      </c>
      <c r="F53" s="11">
        <v>33.6</v>
      </c>
      <c r="G53" s="11">
        <v>55.8</v>
      </c>
      <c r="H53" s="11">
        <f t="shared" si="0"/>
        <v>141.80000000000001</v>
      </c>
    </row>
    <row r="54" spans="1:8" x14ac:dyDescent="0.2">
      <c r="A54" s="13" t="str">
        <f t="shared" si="1"/>
        <v>2024</v>
      </c>
      <c r="B54" s="17">
        <v>450</v>
      </c>
      <c r="C54" s="11" t="s">
        <v>30</v>
      </c>
      <c r="D54" s="11">
        <v>155.69999999999999</v>
      </c>
      <c r="E54" s="11">
        <v>27.8</v>
      </c>
      <c r="F54" s="11">
        <v>30.3</v>
      </c>
      <c r="G54" s="11">
        <v>55.1</v>
      </c>
      <c r="H54" s="11">
        <f t="shared" si="0"/>
        <v>113.2</v>
      </c>
    </row>
    <row r="55" spans="1:8" x14ac:dyDescent="0.2">
      <c r="A55" s="13" t="str">
        <f t="shared" si="1"/>
        <v>2024</v>
      </c>
      <c r="B55" s="17">
        <v>461</v>
      </c>
      <c r="C55" s="11" t="s">
        <v>36</v>
      </c>
      <c r="D55" s="11">
        <v>1135.0999999999999</v>
      </c>
      <c r="E55" s="11">
        <v>213.2</v>
      </c>
      <c r="F55" s="11">
        <v>273.7</v>
      </c>
      <c r="G55" s="11">
        <v>305.7</v>
      </c>
      <c r="H55" s="11">
        <f t="shared" si="0"/>
        <v>792.59999999999991</v>
      </c>
    </row>
    <row r="56" spans="1:8" x14ac:dyDescent="0.2">
      <c r="A56" s="13" t="str">
        <f t="shared" si="1"/>
        <v>2024</v>
      </c>
      <c r="B56" s="17">
        <v>479</v>
      </c>
      <c r="C56" s="11" t="s">
        <v>72</v>
      </c>
      <c r="D56" s="11">
        <v>465</v>
      </c>
      <c r="E56" s="11">
        <v>87</v>
      </c>
      <c r="F56" s="11">
        <v>95.5</v>
      </c>
      <c r="G56" s="11">
        <v>142.30000000000001</v>
      </c>
      <c r="H56" s="11">
        <f t="shared" si="0"/>
        <v>324.8</v>
      </c>
    </row>
    <row r="57" spans="1:8" x14ac:dyDescent="0.2">
      <c r="A57" s="13" t="str">
        <f t="shared" si="1"/>
        <v>2024</v>
      </c>
      <c r="B57" s="17">
        <v>480</v>
      </c>
      <c r="C57" s="11" t="s">
        <v>226</v>
      </c>
      <c r="D57" s="11">
        <v>192.9</v>
      </c>
      <c r="E57" s="11">
        <v>36.1</v>
      </c>
      <c r="F57" s="11">
        <v>35.700000000000003</v>
      </c>
      <c r="G57" s="11">
        <v>64.900000000000006</v>
      </c>
      <c r="H57" s="11">
        <f t="shared" si="0"/>
        <v>136.70000000000002</v>
      </c>
    </row>
    <row r="58" spans="1:8" x14ac:dyDescent="0.2">
      <c r="A58" s="13" t="str">
        <f t="shared" si="1"/>
        <v>2024</v>
      </c>
      <c r="B58" s="17">
        <v>482</v>
      </c>
      <c r="C58" s="11" t="s">
        <v>8</v>
      </c>
      <c r="D58" s="11">
        <v>164.4</v>
      </c>
      <c r="E58" s="11">
        <v>35.200000000000003</v>
      </c>
      <c r="F58" s="11">
        <v>49</v>
      </c>
      <c r="G58" s="11">
        <v>45.1</v>
      </c>
      <c r="H58" s="11">
        <f t="shared" si="0"/>
        <v>129.30000000000001</v>
      </c>
    </row>
    <row r="59" spans="1:8" x14ac:dyDescent="0.2">
      <c r="A59" s="13" t="str">
        <f t="shared" si="1"/>
        <v>2024</v>
      </c>
      <c r="B59" s="17">
        <v>492</v>
      </c>
      <c r="C59" s="11" t="s">
        <v>98</v>
      </c>
      <c r="D59" s="11">
        <v>70.5</v>
      </c>
      <c r="E59" s="11">
        <v>15</v>
      </c>
      <c r="F59" s="11">
        <v>16.3</v>
      </c>
      <c r="G59" s="11">
        <v>23.1</v>
      </c>
      <c r="H59" s="11">
        <f t="shared" si="0"/>
        <v>54.400000000000006</v>
      </c>
    </row>
    <row r="60" spans="1:8" x14ac:dyDescent="0.2">
      <c r="A60" s="13" t="str">
        <f t="shared" si="1"/>
        <v>2024</v>
      </c>
      <c r="B60" s="17">
        <v>510</v>
      </c>
      <c r="C60" s="11" t="s">
        <v>61</v>
      </c>
      <c r="D60" s="11">
        <v>349.3</v>
      </c>
      <c r="E60" s="11">
        <v>66.599999999999994</v>
      </c>
      <c r="F60" s="11">
        <v>88.5</v>
      </c>
      <c r="G60" s="11">
        <v>102.1</v>
      </c>
      <c r="H60" s="11">
        <f t="shared" si="0"/>
        <v>257.2</v>
      </c>
    </row>
    <row r="61" spans="1:8" x14ac:dyDescent="0.2">
      <c r="A61" s="13" t="str">
        <f t="shared" si="1"/>
        <v>2024</v>
      </c>
      <c r="B61" s="17">
        <v>530</v>
      </c>
      <c r="C61" s="11" t="s">
        <v>15</v>
      </c>
      <c r="D61" s="11">
        <v>183.6</v>
      </c>
      <c r="E61" s="11">
        <v>32.6</v>
      </c>
      <c r="F61" s="11">
        <v>51.1</v>
      </c>
      <c r="G61" s="11">
        <v>51.1</v>
      </c>
      <c r="H61" s="11">
        <f t="shared" si="0"/>
        <v>134.80000000000001</v>
      </c>
    </row>
    <row r="62" spans="1:8" x14ac:dyDescent="0.2">
      <c r="A62" s="13" t="str">
        <f t="shared" si="1"/>
        <v>2024</v>
      </c>
      <c r="B62" s="17">
        <v>540</v>
      </c>
      <c r="C62" s="11" t="s">
        <v>76</v>
      </c>
      <c r="D62" s="11">
        <v>489.7</v>
      </c>
      <c r="E62" s="11">
        <v>122.5</v>
      </c>
      <c r="F62" s="11">
        <v>113.5</v>
      </c>
      <c r="G62" s="11">
        <v>142.5</v>
      </c>
      <c r="H62" s="11">
        <f t="shared" si="0"/>
        <v>378.5</v>
      </c>
    </row>
    <row r="63" spans="1:8" x14ac:dyDescent="0.2">
      <c r="A63" s="13" t="str">
        <f t="shared" si="1"/>
        <v>2024</v>
      </c>
      <c r="B63" s="17">
        <v>550</v>
      </c>
      <c r="C63" s="11" t="s">
        <v>80</v>
      </c>
      <c r="D63" s="11">
        <v>255.2</v>
      </c>
      <c r="E63" s="11">
        <v>52.1</v>
      </c>
      <c r="F63" s="11">
        <v>63.1</v>
      </c>
      <c r="G63" s="11">
        <v>72.3</v>
      </c>
      <c r="H63" s="11">
        <f t="shared" si="0"/>
        <v>187.5</v>
      </c>
    </row>
    <row r="64" spans="1:8" x14ac:dyDescent="0.2">
      <c r="A64" s="13" t="str">
        <f t="shared" si="1"/>
        <v>2024</v>
      </c>
      <c r="B64" s="17">
        <v>561</v>
      </c>
      <c r="C64" s="11" t="s">
        <v>27</v>
      </c>
      <c r="D64" s="11">
        <v>826.9</v>
      </c>
      <c r="E64" s="11">
        <v>167.7</v>
      </c>
      <c r="F64" s="11">
        <v>212.1</v>
      </c>
      <c r="G64" s="11">
        <v>209.1</v>
      </c>
      <c r="H64" s="11">
        <f t="shared" si="0"/>
        <v>588.9</v>
      </c>
    </row>
    <row r="65" spans="1:8" x14ac:dyDescent="0.2">
      <c r="A65" s="13" t="str">
        <f t="shared" si="1"/>
        <v>2024</v>
      </c>
      <c r="B65" s="17">
        <v>563</v>
      </c>
      <c r="C65" s="11" t="s">
        <v>29</v>
      </c>
      <c r="D65" s="11">
        <v>34.299999999999997</v>
      </c>
      <c r="E65" s="11">
        <v>7.1</v>
      </c>
      <c r="F65" s="11">
        <v>10.1</v>
      </c>
      <c r="G65" s="11">
        <v>8.6</v>
      </c>
      <c r="H65" s="11">
        <f t="shared" si="0"/>
        <v>25.799999999999997</v>
      </c>
    </row>
    <row r="66" spans="1:8" x14ac:dyDescent="0.2">
      <c r="A66" s="13" t="str">
        <f t="shared" si="1"/>
        <v>2024</v>
      </c>
      <c r="B66" s="17">
        <v>573</v>
      </c>
      <c r="C66" s="11" t="s">
        <v>86</v>
      </c>
      <c r="D66" s="11">
        <v>375.4</v>
      </c>
      <c r="E66" s="11">
        <v>65.7</v>
      </c>
      <c r="F66" s="11">
        <v>109.4</v>
      </c>
      <c r="G66" s="11">
        <v>114.4</v>
      </c>
      <c r="H66" s="11">
        <f t="shared" si="0"/>
        <v>289.5</v>
      </c>
    </row>
    <row r="67" spans="1:8" x14ac:dyDescent="0.2">
      <c r="A67" s="13" t="str">
        <f t="shared" si="1"/>
        <v>2024</v>
      </c>
      <c r="B67" s="17">
        <v>575</v>
      </c>
      <c r="C67" s="11" t="s">
        <v>88</v>
      </c>
      <c r="D67" s="11">
        <v>270.10000000000002</v>
      </c>
      <c r="E67" s="11">
        <v>54.8</v>
      </c>
      <c r="F67" s="11">
        <v>79.099999999999994</v>
      </c>
      <c r="G67" s="11">
        <v>79.3</v>
      </c>
      <c r="H67" s="11">
        <f t="shared" si="0"/>
        <v>213.2</v>
      </c>
    </row>
    <row r="68" spans="1:8" x14ac:dyDescent="0.2">
      <c r="A68" s="13" t="str">
        <f t="shared" si="1"/>
        <v>2024</v>
      </c>
      <c r="B68" s="17">
        <v>580</v>
      </c>
      <c r="C68" s="11" t="s">
        <v>100</v>
      </c>
      <c r="D68" s="11">
        <v>398</v>
      </c>
      <c r="E68" s="11">
        <v>72.599999999999994</v>
      </c>
      <c r="F68" s="11">
        <v>96.6</v>
      </c>
      <c r="G68" s="11">
        <v>123.1</v>
      </c>
      <c r="H68" s="11">
        <f t="shared" si="0"/>
        <v>292.29999999999995</v>
      </c>
    </row>
    <row r="69" spans="1:8" x14ac:dyDescent="0.2">
      <c r="A69" s="13" t="str">
        <f t="shared" si="1"/>
        <v>2024</v>
      </c>
      <c r="B69" s="17">
        <v>607</v>
      </c>
      <c r="C69" s="11" t="s">
        <v>37</v>
      </c>
      <c r="D69" s="11">
        <v>324.8</v>
      </c>
      <c r="E69" s="11">
        <v>71.599999999999994</v>
      </c>
      <c r="F69" s="11">
        <v>64.2</v>
      </c>
      <c r="G69" s="11">
        <v>101.4</v>
      </c>
      <c r="H69" s="11">
        <f t="shared" ref="H69:H101" si="2">SUM(E69:G69)</f>
        <v>237.20000000000002</v>
      </c>
    </row>
    <row r="70" spans="1:8" x14ac:dyDescent="0.2">
      <c r="A70" s="13" t="str">
        <f t="shared" ref="A70:A101" si="3">A69</f>
        <v>2024</v>
      </c>
      <c r="B70" s="17">
        <v>615</v>
      </c>
      <c r="C70" s="11" t="s">
        <v>81</v>
      </c>
      <c r="D70" s="11">
        <v>519.70000000000005</v>
      </c>
      <c r="E70" s="11">
        <v>122.8</v>
      </c>
      <c r="F70" s="11">
        <v>115.1</v>
      </c>
      <c r="G70" s="11">
        <v>145.30000000000001</v>
      </c>
      <c r="H70" s="11">
        <f t="shared" si="2"/>
        <v>383.2</v>
      </c>
    </row>
    <row r="71" spans="1:8" x14ac:dyDescent="0.2">
      <c r="A71" s="13" t="str">
        <f t="shared" si="3"/>
        <v>2024</v>
      </c>
      <c r="B71" s="17">
        <v>621</v>
      </c>
      <c r="C71" s="11" t="s">
        <v>99</v>
      </c>
      <c r="D71" s="11">
        <v>531.6</v>
      </c>
      <c r="E71" s="11">
        <v>111.3</v>
      </c>
      <c r="F71" s="11">
        <v>135.9</v>
      </c>
      <c r="G71" s="11">
        <v>148.5</v>
      </c>
      <c r="H71" s="11">
        <f t="shared" si="2"/>
        <v>395.7</v>
      </c>
    </row>
    <row r="72" spans="1:8" x14ac:dyDescent="0.2">
      <c r="A72" s="13" t="str">
        <f t="shared" si="3"/>
        <v>2024</v>
      </c>
      <c r="B72" s="17">
        <v>630</v>
      </c>
      <c r="C72" s="11" t="s">
        <v>90</v>
      </c>
      <c r="D72" s="11">
        <v>653.5</v>
      </c>
      <c r="E72" s="11">
        <v>133.30000000000001</v>
      </c>
      <c r="F72" s="11">
        <v>174.3</v>
      </c>
      <c r="G72" s="11">
        <v>173.4</v>
      </c>
      <c r="H72" s="11">
        <f t="shared" si="2"/>
        <v>481</v>
      </c>
    </row>
    <row r="73" spans="1:8" x14ac:dyDescent="0.2">
      <c r="A73" s="13" t="str">
        <f t="shared" si="3"/>
        <v>2024</v>
      </c>
      <c r="B73" s="17">
        <v>657</v>
      </c>
      <c r="C73" s="11" t="s">
        <v>71</v>
      </c>
      <c r="D73" s="11">
        <v>627.20000000000005</v>
      </c>
      <c r="E73" s="11">
        <v>120.3</v>
      </c>
      <c r="F73" s="11">
        <v>143.1</v>
      </c>
      <c r="G73" s="11">
        <v>192.6</v>
      </c>
      <c r="H73" s="11">
        <f t="shared" si="2"/>
        <v>456</v>
      </c>
    </row>
    <row r="74" spans="1:8" x14ac:dyDescent="0.2">
      <c r="A74" s="13" t="str">
        <f t="shared" si="3"/>
        <v>2024</v>
      </c>
      <c r="B74" s="17">
        <v>661</v>
      </c>
      <c r="C74" s="11" t="s">
        <v>79</v>
      </c>
      <c r="D74" s="11">
        <v>390.5</v>
      </c>
      <c r="E74" s="11">
        <v>80.8</v>
      </c>
      <c r="F74" s="11">
        <v>102.1</v>
      </c>
      <c r="G74" s="11">
        <v>120.6</v>
      </c>
      <c r="H74" s="11">
        <f t="shared" si="2"/>
        <v>303.5</v>
      </c>
    </row>
    <row r="75" spans="1:8" x14ac:dyDescent="0.2">
      <c r="A75" s="13" t="str">
        <f t="shared" si="3"/>
        <v>2024</v>
      </c>
      <c r="B75" s="17">
        <v>665</v>
      </c>
      <c r="C75" s="11" t="s">
        <v>12</v>
      </c>
      <c r="D75" s="11">
        <v>168.9</v>
      </c>
      <c r="E75" s="11">
        <v>33.6</v>
      </c>
      <c r="F75" s="11">
        <v>41.7</v>
      </c>
      <c r="G75" s="11">
        <v>58.1</v>
      </c>
      <c r="H75" s="11">
        <f t="shared" si="2"/>
        <v>133.4</v>
      </c>
    </row>
    <row r="76" spans="1:8" x14ac:dyDescent="0.2">
      <c r="A76" s="13" t="str">
        <f t="shared" si="3"/>
        <v>2024</v>
      </c>
      <c r="B76" s="17">
        <v>671</v>
      </c>
      <c r="C76" s="11" t="s">
        <v>70</v>
      </c>
      <c r="D76" s="11">
        <v>162.5</v>
      </c>
      <c r="E76" s="11">
        <v>32.4</v>
      </c>
      <c r="F76" s="11">
        <v>31.1</v>
      </c>
      <c r="G76" s="11">
        <v>48.3</v>
      </c>
      <c r="H76" s="11">
        <f t="shared" si="2"/>
        <v>111.8</v>
      </c>
    </row>
    <row r="77" spans="1:8" x14ac:dyDescent="0.2">
      <c r="A77" s="13" t="str">
        <f t="shared" si="3"/>
        <v>2024</v>
      </c>
      <c r="B77" s="17">
        <v>706</v>
      </c>
      <c r="C77" s="11" t="s">
        <v>74</v>
      </c>
      <c r="D77" s="11">
        <v>268.10000000000002</v>
      </c>
      <c r="E77" s="11">
        <v>74.099999999999994</v>
      </c>
      <c r="F77" s="11">
        <v>60.7</v>
      </c>
      <c r="G77" s="11">
        <v>70.8</v>
      </c>
      <c r="H77" s="11">
        <f t="shared" si="2"/>
        <v>205.60000000000002</v>
      </c>
    </row>
    <row r="78" spans="1:8" x14ac:dyDescent="0.2">
      <c r="A78" s="13" t="str">
        <f t="shared" si="3"/>
        <v>2024</v>
      </c>
      <c r="B78" s="17">
        <v>707</v>
      </c>
      <c r="C78" s="11" t="s">
        <v>26</v>
      </c>
      <c r="D78" s="11">
        <v>334.3</v>
      </c>
      <c r="E78" s="11">
        <v>58.1</v>
      </c>
      <c r="F78" s="11">
        <v>90.1</v>
      </c>
      <c r="G78" s="11">
        <v>103.1</v>
      </c>
      <c r="H78" s="11">
        <f t="shared" si="2"/>
        <v>251.29999999999998</v>
      </c>
    </row>
    <row r="79" spans="1:8" x14ac:dyDescent="0.2">
      <c r="A79" s="13" t="str">
        <f t="shared" si="3"/>
        <v>2024</v>
      </c>
      <c r="B79" s="17">
        <v>710</v>
      </c>
      <c r="C79" s="11" t="s">
        <v>31</v>
      </c>
      <c r="D79" s="11">
        <v>291.10000000000002</v>
      </c>
      <c r="E79" s="11">
        <v>60.2</v>
      </c>
      <c r="F79" s="11">
        <v>75.400000000000006</v>
      </c>
      <c r="G79" s="11">
        <v>82.4</v>
      </c>
      <c r="H79" s="11">
        <f t="shared" si="2"/>
        <v>218.00000000000003</v>
      </c>
    </row>
    <row r="80" spans="1:8" x14ac:dyDescent="0.2">
      <c r="A80" s="13" t="str">
        <f t="shared" si="3"/>
        <v>2024</v>
      </c>
      <c r="B80" s="17">
        <v>727</v>
      </c>
      <c r="C80" s="11" t="s">
        <v>34</v>
      </c>
      <c r="D80" s="11">
        <v>176</v>
      </c>
      <c r="E80" s="11">
        <v>34.1</v>
      </c>
      <c r="F80" s="11">
        <v>41.2</v>
      </c>
      <c r="G80" s="11">
        <v>54.3</v>
      </c>
      <c r="H80" s="11">
        <f t="shared" si="2"/>
        <v>129.60000000000002</v>
      </c>
    </row>
    <row r="81" spans="1:8" x14ac:dyDescent="0.2">
      <c r="A81" s="13" t="str">
        <f t="shared" si="3"/>
        <v>2024</v>
      </c>
      <c r="B81" s="17">
        <v>730</v>
      </c>
      <c r="C81" s="11" t="s">
        <v>40</v>
      </c>
      <c r="D81" s="11">
        <v>1019.8</v>
      </c>
      <c r="E81" s="11">
        <v>205.4</v>
      </c>
      <c r="F81" s="11">
        <v>239.5</v>
      </c>
      <c r="G81" s="11">
        <v>274.2</v>
      </c>
      <c r="H81" s="11">
        <f t="shared" si="2"/>
        <v>719.09999999999991</v>
      </c>
    </row>
    <row r="82" spans="1:8" x14ac:dyDescent="0.2">
      <c r="A82" s="13" t="str">
        <f t="shared" si="3"/>
        <v>2024</v>
      </c>
      <c r="B82" s="17">
        <v>740</v>
      </c>
      <c r="C82" s="11" t="s">
        <v>56</v>
      </c>
      <c r="D82" s="11">
        <v>598.1</v>
      </c>
      <c r="E82" s="11">
        <v>127.7</v>
      </c>
      <c r="F82" s="11">
        <v>128.5</v>
      </c>
      <c r="G82" s="11">
        <v>173.9</v>
      </c>
      <c r="H82" s="11">
        <f t="shared" si="2"/>
        <v>430.1</v>
      </c>
    </row>
    <row r="83" spans="1:8" x14ac:dyDescent="0.2">
      <c r="A83" s="13" t="str">
        <f t="shared" si="3"/>
        <v>2024</v>
      </c>
      <c r="B83" s="17">
        <v>741</v>
      </c>
      <c r="C83" s="11" t="s">
        <v>54</v>
      </c>
      <c r="D83" s="11">
        <v>31</v>
      </c>
      <c r="E83" s="11">
        <v>6.1</v>
      </c>
      <c r="F83" s="11">
        <v>9.4</v>
      </c>
      <c r="G83" s="11">
        <v>10.5</v>
      </c>
      <c r="H83" s="11">
        <f t="shared" si="2"/>
        <v>26</v>
      </c>
    </row>
    <row r="84" spans="1:8" x14ac:dyDescent="0.2">
      <c r="A84" s="13" t="str">
        <f t="shared" si="3"/>
        <v>2024</v>
      </c>
      <c r="B84" s="17">
        <v>746</v>
      </c>
      <c r="C84" s="11" t="s">
        <v>58</v>
      </c>
      <c r="D84" s="11">
        <v>359.9</v>
      </c>
      <c r="E84" s="11">
        <v>77.8</v>
      </c>
      <c r="F84" s="11">
        <v>91.6</v>
      </c>
      <c r="G84" s="11">
        <v>92.4</v>
      </c>
      <c r="H84" s="11">
        <f t="shared" si="2"/>
        <v>261.79999999999995</v>
      </c>
    </row>
    <row r="85" spans="1:8" x14ac:dyDescent="0.2">
      <c r="A85" s="13" t="str">
        <f t="shared" si="3"/>
        <v>2024</v>
      </c>
      <c r="B85" s="17">
        <v>751</v>
      </c>
      <c r="C85" s="11" t="s">
        <v>104</v>
      </c>
      <c r="D85" s="11">
        <v>2207.9</v>
      </c>
      <c r="E85" s="11">
        <v>392.2</v>
      </c>
      <c r="F85" s="11">
        <v>538.20000000000005</v>
      </c>
      <c r="G85" s="11">
        <v>633</v>
      </c>
      <c r="H85" s="11">
        <f t="shared" si="2"/>
        <v>1563.4</v>
      </c>
    </row>
    <row r="86" spans="1:8" x14ac:dyDescent="0.2">
      <c r="A86" s="13" t="str">
        <f t="shared" si="3"/>
        <v>2024</v>
      </c>
      <c r="B86" s="17">
        <v>756</v>
      </c>
      <c r="C86" s="11" t="s">
        <v>89</v>
      </c>
      <c r="D86" s="11">
        <v>190.8</v>
      </c>
      <c r="E86" s="11">
        <v>42.8</v>
      </c>
      <c r="F86" s="11">
        <v>44.5</v>
      </c>
      <c r="G86" s="11">
        <v>60.9</v>
      </c>
      <c r="H86" s="11">
        <f t="shared" si="2"/>
        <v>148.19999999999999</v>
      </c>
    </row>
    <row r="87" spans="1:8" x14ac:dyDescent="0.2">
      <c r="A87" s="13" t="str">
        <f t="shared" si="3"/>
        <v>2024</v>
      </c>
      <c r="B87" s="17">
        <v>760</v>
      </c>
      <c r="C87" s="11" t="s">
        <v>44</v>
      </c>
      <c r="D87" s="11">
        <v>459.5</v>
      </c>
      <c r="E87" s="11">
        <v>84.5</v>
      </c>
      <c r="F87" s="11">
        <v>121.4</v>
      </c>
      <c r="G87" s="11">
        <v>164.2</v>
      </c>
      <c r="H87" s="11">
        <f t="shared" si="2"/>
        <v>370.1</v>
      </c>
    </row>
    <row r="88" spans="1:8" x14ac:dyDescent="0.2">
      <c r="A88" s="13" t="str">
        <f t="shared" si="3"/>
        <v>2024</v>
      </c>
      <c r="B88" s="17">
        <v>766</v>
      </c>
      <c r="C88" s="11" t="s">
        <v>65</v>
      </c>
      <c r="D88" s="11">
        <v>298.60000000000002</v>
      </c>
      <c r="E88" s="11">
        <v>61.6</v>
      </c>
      <c r="F88" s="11">
        <v>71.2</v>
      </c>
      <c r="G88" s="11">
        <v>97.5</v>
      </c>
      <c r="H88" s="11">
        <f t="shared" si="2"/>
        <v>230.3</v>
      </c>
    </row>
    <row r="89" spans="1:8" x14ac:dyDescent="0.2">
      <c r="A89" s="13" t="str">
        <f t="shared" si="3"/>
        <v>2024</v>
      </c>
      <c r="B89" s="17">
        <v>773</v>
      </c>
      <c r="C89" s="11" t="s">
        <v>24</v>
      </c>
      <c r="D89" s="11">
        <v>205.4</v>
      </c>
      <c r="E89" s="11">
        <v>39</v>
      </c>
      <c r="F89" s="11">
        <v>40.9</v>
      </c>
      <c r="G89" s="11">
        <v>71.3</v>
      </c>
      <c r="H89" s="11">
        <f t="shared" si="2"/>
        <v>151.19999999999999</v>
      </c>
    </row>
    <row r="90" spans="1:8" x14ac:dyDescent="0.2">
      <c r="A90" s="13" t="str">
        <f t="shared" si="3"/>
        <v>2024</v>
      </c>
      <c r="B90" s="17">
        <v>779</v>
      </c>
      <c r="C90" s="11" t="s">
        <v>60</v>
      </c>
      <c r="D90" s="11">
        <v>381.5</v>
      </c>
      <c r="E90" s="11">
        <v>91</v>
      </c>
      <c r="F90" s="11">
        <v>88.1</v>
      </c>
      <c r="G90" s="11">
        <v>132.9</v>
      </c>
      <c r="H90" s="11">
        <f t="shared" si="2"/>
        <v>312</v>
      </c>
    </row>
    <row r="91" spans="1:8" x14ac:dyDescent="0.2">
      <c r="A91" s="13" t="str">
        <f t="shared" si="3"/>
        <v>2024</v>
      </c>
      <c r="B91" s="17">
        <v>787</v>
      </c>
      <c r="C91" s="11" t="s">
        <v>78</v>
      </c>
      <c r="D91" s="11">
        <v>407.5</v>
      </c>
      <c r="E91" s="11">
        <v>86.3</v>
      </c>
      <c r="F91" s="11">
        <v>88.4</v>
      </c>
      <c r="G91" s="11">
        <v>129.6</v>
      </c>
      <c r="H91" s="11">
        <f t="shared" si="2"/>
        <v>304.29999999999995</v>
      </c>
    </row>
    <row r="92" spans="1:8" x14ac:dyDescent="0.2">
      <c r="A92" s="13" t="str">
        <f t="shared" si="3"/>
        <v>2024</v>
      </c>
      <c r="B92" s="17">
        <v>791</v>
      </c>
      <c r="C92" s="11" t="s">
        <v>94</v>
      </c>
      <c r="D92" s="11">
        <v>642.5</v>
      </c>
      <c r="E92" s="11">
        <v>125</v>
      </c>
      <c r="F92" s="11">
        <v>147.4</v>
      </c>
      <c r="G92" s="11">
        <v>191.1</v>
      </c>
      <c r="H92" s="11">
        <f t="shared" si="2"/>
        <v>463.5</v>
      </c>
    </row>
    <row r="93" spans="1:8" x14ac:dyDescent="0.2">
      <c r="A93" s="13" t="str">
        <f t="shared" si="3"/>
        <v>2024</v>
      </c>
      <c r="B93" s="17">
        <v>810</v>
      </c>
      <c r="C93" s="11" t="s">
        <v>21</v>
      </c>
      <c r="D93" s="11">
        <v>246.1</v>
      </c>
      <c r="E93" s="11">
        <v>47.9</v>
      </c>
      <c r="F93" s="11">
        <v>63.5</v>
      </c>
      <c r="G93" s="11">
        <v>73.2</v>
      </c>
      <c r="H93" s="11">
        <f t="shared" si="2"/>
        <v>184.60000000000002</v>
      </c>
    </row>
    <row r="94" spans="1:8" x14ac:dyDescent="0.2">
      <c r="A94" s="13" t="str">
        <f t="shared" si="3"/>
        <v>2024</v>
      </c>
      <c r="B94" s="17">
        <v>813</v>
      </c>
      <c r="C94" s="11" t="s">
        <v>41</v>
      </c>
      <c r="D94" s="11">
        <v>468.5</v>
      </c>
      <c r="E94" s="11">
        <v>113</v>
      </c>
      <c r="F94" s="11">
        <v>99.4</v>
      </c>
      <c r="G94" s="11">
        <v>133.19999999999999</v>
      </c>
      <c r="H94" s="11">
        <f t="shared" si="2"/>
        <v>345.6</v>
      </c>
    </row>
    <row r="95" spans="1:8" x14ac:dyDescent="0.2">
      <c r="A95" s="13" t="str">
        <f t="shared" si="3"/>
        <v>2024</v>
      </c>
      <c r="B95" s="17">
        <v>820</v>
      </c>
      <c r="C95" s="11" t="s">
        <v>227</v>
      </c>
      <c r="D95" s="11">
        <v>328</v>
      </c>
      <c r="E95" s="11">
        <v>56.5</v>
      </c>
      <c r="F95" s="11">
        <v>76.900000000000006</v>
      </c>
      <c r="G95" s="11">
        <v>112.4</v>
      </c>
      <c r="H95" s="11">
        <f t="shared" si="2"/>
        <v>245.8</v>
      </c>
    </row>
    <row r="96" spans="1:8" x14ac:dyDescent="0.2">
      <c r="A96" s="13" t="str">
        <f t="shared" si="3"/>
        <v>2024</v>
      </c>
      <c r="B96" s="17">
        <v>825</v>
      </c>
      <c r="C96" s="11" t="s">
        <v>18</v>
      </c>
      <c r="D96" s="11">
        <v>21.7</v>
      </c>
      <c r="E96" s="11">
        <v>2</v>
      </c>
      <c r="F96" s="11">
        <v>3.4</v>
      </c>
      <c r="G96" s="11">
        <v>5.0999999999999996</v>
      </c>
      <c r="H96" s="11">
        <f t="shared" si="2"/>
        <v>10.5</v>
      </c>
    </row>
    <row r="97" spans="1:8" x14ac:dyDescent="0.2">
      <c r="A97" s="13" t="str">
        <f t="shared" si="3"/>
        <v>2024</v>
      </c>
      <c r="B97" s="17">
        <v>840</v>
      </c>
      <c r="C97" s="11" t="s">
        <v>42</v>
      </c>
      <c r="D97" s="11">
        <v>181.5</v>
      </c>
      <c r="E97" s="11">
        <v>26.7</v>
      </c>
      <c r="F97" s="11">
        <v>55.4</v>
      </c>
      <c r="G97" s="11">
        <v>57.1</v>
      </c>
      <c r="H97" s="11">
        <f t="shared" si="2"/>
        <v>139.19999999999999</v>
      </c>
    </row>
    <row r="98" spans="1:8" x14ac:dyDescent="0.2">
      <c r="A98" s="13" t="str">
        <f t="shared" si="3"/>
        <v>2024</v>
      </c>
      <c r="B98" s="17">
        <v>846</v>
      </c>
      <c r="C98" s="11" t="s">
        <v>20</v>
      </c>
      <c r="D98" s="11">
        <v>298.5</v>
      </c>
      <c r="E98" s="11">
        <v>67.099999999999994</v>
      </c>
      <c r="F98" s="11">
        <v>78.099999999999994</v>
      </c>
      <c r="G98" s="11">
        <v>86.9</v>
      </c>
      <c r="H98" s="11">
        <f t="shared" si="2"/>
        <v>232.1</v>
      </c>
    </row>
    <row r="99" spans="1:8" x14ac:dyDescent="0.2">
      <c r="A99" s="13" t="str">
        <f t="shared" si="3"/>
        <v>2024</v>
      </c>
      <c r="B99" s="17">
        <v>849</v>
      </c>
      <c r="C99" s="11" t="s">
        <v>93</v>
      </c>
      <c r="D99" s="11">
        <v>270.7</v>
      </c>
      <c r="E99" s="11">
        <v>58.5</v>
      </c>
      <c r="F99" s="11">
        <v>71.5</v>
      </c>
      <c r="G99" s="11">
        <v>77.400000000000006</v>
      </c>
      <c r="H99" s="11">
        <f t="shared" si="2"/>
        <v>207.4</v>
      </c>
    </row>
    <row r="100" spans="1:8" x14ac:dyDescent="0.2">
      <c r="A100" s="13" t="str">
        <f t="shared" si="3"/>
        <v>2024</v>
      </c>
      <c r="B100" s="17">
        <v>851</v>
      </c>
      <c r="C100" s="11" t="s">
        <v>102</v>
      </c>
      <c r="D100" s="11">
        <v>1471.9</v>
      </c>
      <c r="E100" s="11">
        <v>314.7</v>
      </c>
      <c r="F100" s="11">
        <v>334.6</v>
      </c>
      <c r="G100" s="11">
        <v>425.6</v>
      </c>
      <c r="H100" s="11">
        <f t="shared" si="2"/>
        <v>1074.9000000000001</v>
      </c>
    </row>
    <row r="101" spans="1:8" x14ac:dyDescent="0.2">
      <c r="A101" s="13" t="str">
        <f t="shared" si="3"/>
        <v>2024</v>
      </c>
      <c r="B101" s="17">
        <v>860</v>
      </c>
      <c r="C101" s="11" t="s">
        <v>75</v>
      </c>
      <c r="D101" s="11">
        <v>494.2</v>
      </c>
      <c r="E101" s="11">
        <v>95.2</v>
      </c>
      <c r="F101" s="11">
        <v>142.1</v>
      </c>
      <c r="G101" s="11">
        <v>143.9</v>
      </c>
      <c r="H101" s="11">
        <f t="shared" si="2"/>
        <v>381.20000000000005</v>
      </c>
    </row>
    <row r="102" spans="1:8" x14ac:dyDescent="0.2">
      <c r="A102" s="26"/>
      <c r="B102" s="26"/>
    </row>
    <row r="103" spans="1:8" x14ac:dyDescent="0.2">
      <c r="A103" s="3"/>
      <c r="B103" s="3"/>
      <c r="D103" s="13" t="s">
        <v>230</v>
      </c>
      <c r="E103" s="13" t="s">
        <v>231</v>
      </c>
      <c r="F103" s="13" t="s">
        <v>232</v>
      </c>
      <c r="G103" s="13" t="s">
        <v>233</v>
      </c>
      <c r="H103" s="13" t="s">
        <v>224</v>
      </c>
    </row>
    <row r="104" spans="1:8" x14ac:dyDescent="0.2">
      <c r="A104" s="13" t="s">
        <v>236</v>
      </c>
      <c r="B104" s="2">
        <v>101</v>
      </c>
      <c r="C104" s="17" t="s">
        <v>101</v>
      </c>
      <c r="D104" s="14">
        <v>3185.9</v>
      </c>
      <c r="E104" s="14">
        <v>662.3</v>
      </c>
      <c r="F104" s="14">
        <v>629.9</v>
      </c>
      <c r="G104" s="14">
        <v>847.1</v>
      </c>
      <c r="H104" s="11">
        <f t="shared" ref="H104:H135" si="4">SUM(E104:G104)</f>
        <v>2139.2999999999997</v>
      </c>
    </row>
    <row r="105" spans="1:8" x14ac:dyDescent="0.2">
      <c r="A105" s="13">
        <v>2023</v>
      </c>
      <c r="B105" s="2">
        <v>147</v>
      </c>
      <c r="C105" s="17" t="s">
        <v>39</v>
      </c>
      <c r="D105" s="14">
        <v>692.1</v>
      </c>
      <c r="E105" s="14">
        <v>141.30000000000001</v>
      </c>
      <c r="F105" s="14">
        <v>157.19999999999999</v>
      </c>
      <c r="G105" s="14">
        <v>198.3</v>
      </c>
      <c r="H105" s="11">
        <f t="shared" si="4"/>
        <v>496.8</v>
      </c>
    </row>
    <row r="106" spans="1:8" x14ac:dyDescent="0.2">
      <c r="A106" s="13">
        <v>2023</v>
      </c>
      <c r="B106" s="2">
        <v>151</v>
      </c>
      <c r="C106" s="17" t="s">
        <v>13</v>
      </c>
      <c r="D106" s="14">
        <v>319.10000000000002</v>
      </c>
      <c r="E106" s="14">
        <v>61.4</v>
      </c>
      <c r="F106" s="14">
        <v>100.5</v>
      </c>
      <c r="G106" s="14">
        <v>74.599999999999994</v>
      </c>
      <c r="H106" s="11">
        <f t="shared" si="4"/>
        <v>236.5</v>
      </c>
    </row>
    <row r="107" spans="1:8" x14ac:dyDescent="0.2">
      <c r="A107" s="13" t="s">
        <v>236</v>
      </c>
      <c r="B107" s="2">
        <v>153</v>
      </c>
      <c r="C107" s="17" t="s">
        <v>19</v>
      </c>
      <c r="D107" s="14">
        <v>227.1</v>
      </c>
      <c r="E107" s="14">
        <v>37.5</v>
      </c>
      <c r="F107" s="14">
        <v>63.6</v>
      </c>
      <c r="G107" s="14">
        <v>54.9</v>
      </c>
      <c r="H107" s="11">
        <f t="shared" si="4"/>
        <v>156</v>
      </c>
    </row>
    <row r="108" spans="1:8" x14ac:dyDescent="0.2">
      <c r="A108" s="13">
        <v>2023</v>
      </c>
      <c r="B108" s="2">
        <v>155</v>
      </c>
      <c r="C108" s="17" t="s">
        <v>23</v>
      </c>
      <c r="D108" s="14">
        <v>97.5</v>
      </c>
      <c r="E108" s="14">
        <v>21.5</v>
      </c>
      <c r="F108" s="14">
        <v>20.7</v>
      </c>
      <c r="G108" s="14">
        <v>34.1</v>
      </c>
      <c r="H108" s="11">
        <f t="shared" si="4"/>
        <v>76.300000000000011</v>
      </c>
    </row>
    <row r="109" spans="1:8" x14ac:dyDescent="0.2">
      <c r="A109" s="13">
        <v>2023</v>
      </c>
      <c r="B109" s="2">
        <v>157</v>
      </c>
      <c r="C109" s="17" t="s">
        <v>49</v>
      </c>
      <c r="D109" s="14">
        <v>748.5</v>
      </c>
      <c r="E109" s="14">
        <v>152.9</v>
      </c>
      <c r="F109" s="14">
        <v>186</v>
      </c>
      <c r="G109" s="14">
        <v>227.2</v>
      </c>
      <c r="H109" s="11">
        <f t="shared" si="4"/>
        <v>566.09999999999991</v>
      </c>
    </row>
    <row r="110" spans="1:8" x14ac:dyDescent="0.2">
      <c r="A110" s="13">
        <v>2023</v>
      </c>
      <c r="B110" s="2">
        <v>159</v>
      </c>
      <c r="C110" s="17" t="s">
        <v>51</v>
      </c>
      <c r="D110" s="14">
        <v>485.1</v>
      </c>
      <c r="E110" s="14">
        <v>92.1</v>
      </c>
      <c r="F110" s="14">
        <v>104.4</v>
      </c>
      <c r="G110" s="14">
        <v>169</v>
      </c>
      <c r="H110" s="11">
        <f t="shared" si="4"/>
        <v>365.5</v>
      </c>
    </row>
    <row r="111" spans="1:8" x14ac:dyDescent="0.2">
      <c r="A111" s="13">
        <v>2023</v>
      </c>
      <c r="B111" s="2">
        <v>161</v>
      </c>
      <c r="C111" s="17" t="s">
        <v>53</v>
      </c>
      <c r="D111" s="14">
        <v>174.7</v>
      </c>
      <c r="E111" s="14">
        <v>29.5</v>
      </c>
      <c r="F111" s="14">
        <v>46</v>
      </c>
      <c r="G111" s="14">
        <v>43</v>
      </c>
      <c r="H111" s="11">
        <f t="shared" si="4"/>
        <v>118.5</v>
      </c>
    </row>
    <row r="112" spans="1:8" x14ac:dyDescent="0.2">
      <c r="A112" s="13">
        <v>2023</v>
      </c>
      <c r="B112" s="2">
        <v>163</v>
      </c>
      <c r="C112" s="17" t="s">
        <v>69</v>
      </c>
      <c r="D112" s="14">
        <v>141.80000000000001</v>
      </c>
      <c r="E112" s="14">
        <v>37.200000000000003</v>
      </c>
      <c r="F112" s="14">
        <v>30.5</v>
      </c>
      <c r="G112" s="14">
        <v>35.6</v>
      </c>
      <c r="H112" s="11">
        <f t="shared" si="4"/>
        <v>103.30000000000001</v>
      </c>
    </row>
    <row r="113" spans="1:8" x14ac:dyDescent="0.2">
      <c r="A113" s="13">
        <v>2023</v>
      </c>
      <c r="B113" s="2">
        <v>165</v>
      </c>
      <c r="C113" s="17" t="s">
        <v>7</v>
      </c>
      <c r="D113" s="14">
        <v>120.3</v>
      </c>
      <c r="E113" s="14">
        <v>33.799999999999997</v>
      </c>
      <c r="F113" s="14">
        <v>26.4</v>
      </c>
      <c r="G113" s="14">
        <v>26.3</v>
      </c>
      <c r="H113" s="11">
        <f t="shared" si="4"/>
        <v>86.5</v>
      </c>
    </row>
    <row r="114" spans="1:8" x14ac:dyDescent="0.2">
      <c r="A114" s="13">
        <v>2023</v>
      </c>
      <c r="B114" s="2">
        <v>167</v>
      </c>
      <c r="C114" s="17" t="s">
        <v>83</v>
      </c>
      <c r="D114" s="14">
        <v>368.7</v>
      </c>
      <c r="E114" s="14">
        <v>81.5</v>
      </c>
      <c r="F114" s="14">
        <v>81.400000000000006</v>
      </c>
      <c r="G114" s="14">
        <v>107.3</v>
      </c>
      <c r="H114" s="11">
        <f t="shared" si="4"/>
        <v>270.2</v>
      </c>
    </row>
    <row r="115" spans="1:8" x14ac:dyDescent="0.2">
      <c r="A115" s="13" t="s">
        <v>236</v>
      </c>
      <c r="B115" s="2">
        <v>169</v>
      </c>
      <c r="C115" s="17" t="s">
        <v>85</v>
      </c>
      <c r="D115" s="14">
        <v>244.5</v>
      </c>
      <c r="E115" s="14">
        <v>54.9</v>
      </c>
      <c r="F115" s="14">
        <v>54.3</v>
      </c>
      <c r="G115" s="14">
        <v>51</v>
      </c>
      <c r="H115" s="11">
        <f t="shared" si="4"/>
        <v>160.19999999999999</v>
      </c>
    </row>
    <row r="116" spans="1:8" x14ac:dyDescent="0.2">
      <c r="A116" s="13">
        <v>2023</v>
      </c>
      <c r="B116" s="2">
        <v>173</v>
      </c>
      <c r="C116" s="17" t="s">
        <v>16</v>
      </c>
      <c r="D116" s="55" t="s">
        <v>128</v>
      </c>
      <c r="E116" s="55" t="s">
        <v>128</v>
      </c>
      <c r="F116" s="55" t="s">
        <v>128</v>
      </c>
      <c r="G116" s="55" t="s">
        <v>128</v>
      </c>
      <c r="H116" s="11" t="s">
        <v>128</v>
      </c>
    </row>
    <row r="117" spans="1:8" x14ac:dyDescent="0.2">
      <c r="A117" s="13">
        <v>2023</v>
      </c>
      <c r="B117" s="2">
        <v>175</v>
      </c>
      <c r="C117" s="17" t="s">
        <v>52</v>
      </c>
      <c r="D117" s="14">
        <v>280.2</v>
      </c>
      <c r="E117" s="14">
        <v>57.9</v>
      </c>
      <c r="F117" s="14">
        <v>70.2</v>
      </c>
      <c r="G117" s="14">
        <v>83.5</v>
      </c>
      <c r="H117" s="11">
        <f t="shared" si="4"/>
        <v>211.6</v>
      </c>
    </row>
    <row r="118" spans="1:8" x14ac:dyDescent="0.2">
      <c r="A118" s="13">
        <v>2023</v>
      </c>
      <c r="B118" s="2">
        <v>183</v>
      </c>
      <c r="C118" s="17" t="s">
        <v>91</v>
      </c>
      <c r="D118" s="14">
        <v>94.1</v>
      </c>
      <c r="E118" s="14">
        <v>27.9</v>
      </c>
      <c r="F118" s="14">
        <v>19.399999999999999</v>
      </c>
      <c r="G118" s="14">
        <v>17.100000000000001</v>
      </c>
      <c r="H118" s="11">
        <f t="shared" si="4"/>
        <v>64.400000000000006</v>
      </c>
    </row>
    <row r="119" spans="1:8" x14ac:dyDescent="0.2">
      <c r="A119" s="13">
        <v>2023</v>
      </c>
      <c r="B119" s="2">
        <v>185</v>
      </c>
      <c r="C119" s="17" t="s">
        <v>82</v>
      </c>
      <c r="D119" s="14">
        <v>286.3</v>
      </c>
      <c r="E119" s="14">
        <v>56.8</v>
      </c>
      <c r="F119" s="14">
        <v>59.7</v>
      </c>
      <c r="G119" s="14">
        <v>76.8</v>
      </c>
      <c r="H119" s="11">
        <f t="shared" si="4"/>
        <v>193.3</v>
      </c>
    </row>
    <row r="120" spans="1:8" x14ac:dyDescent="0.2">
      <c r="A120" s="13" t="s">
        <v>236</v>
      </c>
      <c r="B120" s="2">
        <v>187</v>
      </c>
      <c r="C120" s="17" t="s">
        <v>84</v>
      </c>
      <c r="D120" s="14">
        <v>48.7</v>
      </c>
      <c r="E120" s="14">
        <v>13.7</v>
      </c>
      <c r="F120" s="14">
        <v>7.4</v>
      </c>
      <c r="G120" s="14">
        <v>14.3</v>
      </c>
      <c r="H120" s="11">
        <f t="shared" si="4"/>
        <v>35.400000000000006</v>
      </c>
    </row>
    <row r="121" spans="1:8" x14ac:dyDescent="0.2">
      <c r="A121" s="13">
        <v>2023</v>
      </c>
      <c r="B121" s="2">
        <v>190</v>
      </c>
      <c r="C121" s="17" t="s">
        <v>45</v>
      </c>
      <c r="D121" s="14">
        <v>243</v>
      </c>
      <c r="E121" s="14">
        <v>64.099999999999994</v>
      </c>
      <c r="F121" s="14">
        <v>57.6</v>
      </c>
      <c r="G121" s="14">
        <v>61.8</v>
      </c>
      <c r="H121" s="11">
        <f t="shared" si="4"/>
        <v>183.5</v>
      </c>
    </row>
    <row r="122" spans="1:8" x14ac:dyDescent="0.2">
      <c r="A122" s="13">
        <v>2023</v>
      </c>
      <c r="B122" s="2">
        <v>201</v>
      </c>
      <c r="C122" s="17" t="s">
        <v>9</v>
      </c>
      <c r="D122" s="14">
        <v>190</v>
      </c>
      <c r="E122" s="14">
        <v>41.2</v>
      </c>
      <c r="F122" s="14">
        <v>49.6</v>
      </c>
      <c r="G122" s="14">
        <v>56.2</v>
      </c>
      <c r="H122" s="11">
        <f t="shared" si="4"/>
        <v>147</v>
      </c>
    </row>
    <row r="123" spans="1:8" x14ac:dyDescent="0.2">
      <c r="A123" s="13">
        <v>2023</v>
      </c>
      <c r="B123" s="2">
        <v>210</v>
      </c>
      <c r="C123" s="17" t="s">
        <v>35</v>
      </c>
      <c r="D123" s="14">
        <v>281.7</v>
      </c>
      <c r="E123" s="14">
        <v>54.7</v>
      </c>
      <c r="F123" s="14">
        <v>71.5</v>
      </c>
      <c r="G123" s="14">
        <v>66.7</v>
      </c>
      <c r="H123" s="11">
        <f t="shared" si="4"/>
        <v>192.9</v>
      </c>
    </row>
    <row r="124" spans="1:8" x14ac:dyDescent="0.2">
      <c r="A124" s="13">
        <v>2023</v>
      </c>
      <c r="B124" s="2">
        <v>217</v>
      </c>
      <c r="C124" s="17" t="s">
        <v>67</v>
      </c>
      <c r="D124" s="14">
        <v>533.70000000000005</v>
      </c>
      <c r="E124" s="14">
        <v>116.9</v>
      </c>
      <c r="F124" s="14">
        <v>115.3</v>
      </c>
      <c r="G124" s="14">
        <v>148.1</v>
      </c>
      <c r="H124" s="11">
        <f t="shared" si="4"/>
        <v>380.29999999999995</v>
      </c>
    </row>
    <row r="125" spans="1:8" x14ac:dyDescent="0.2">
      <c r="A125" s="13">
        <v>2023</v>
      </c>
      <c r="B125" s="2">
        <v>219</v>
      </c>
      <c r="C125" s="17" t="s">
        <v>73</v>
      </c>
      <c r="D125" s="14">
        <v>383.2</v>
      </c>
      <c r="E125" s="14">
        <v>82.6</v>
      </c>
      <c r="F125" s="14">
        <v>100.3</v>
      </c>
      <c r="G125" s="14">
        <v>98</v>
      </c>
      <c r="H125" s="11">
        <f t="shared" si="4"/>
        <v>280.89999999999998</v>
      </c>
    </row>
    <row r="126" spans="1:8" x14ac:dyDescent="0.2">
      <c r="A126" s="13">
        <v>2023</v>
      </c>
      <c r="B126" s="2">
        <v>223</v>
      </c>
      <c r="C126" s="17" t="s">
        <v>87</v>
      </c>
      <c r="D126" s="14">
        <v>219</v>
      </c>
      <c r="E126" s="14">
        <v>44.9</v>
      </c>
      <c r="F126" s="14">
        <v>47.7</v>
      </c>
      <c r="G126" s="14">
        <v>73.7</v>
      </c>
      <c r="H126" s="11">
        <f t="shared" si="4"/>
        <v>166.3</v>
      </c>
    </row>
    <row r="127" spans="1:8" x14ac:dyDescent="0.2">
      <c r="A127" s="13">
        <v>2023</v>
      </c>
      <c r="B127" s="2">
        <v>230</v>
      </c>
      <c r="C127" s="17" t="s">
        <v>50</v>
      </c>
      <c r="D127" s="14">
        <v>577.20000000000005</v>
      </c>
      <c r="E127" s="14">
        <v>91.3</v>
      </c>
      <c r="F127" s="14">
        <v>140.1</v>
      </c>
      <c r="G127" s="14">
        <v>223.8</v>
      </c>
      <c r="H127" s="11">
        <f t="shared" si="4"/>
        <v>455.2</v>
      </c>
    </row>
    <row r="128" spans="1:8" x14ac:dyDescent="0.2">
      <c r="A128" s="13">
        <v>2023</v>
      </c>
      <c r="B128" s="2">
        <v>240</v>
      </c>
      <c r="C128" s="17" t="s">
        <v>25</v>
      </c>
      <c r="D128" s="14">
        <v>179.2</v>
      </c>
      <c r="E128" s="14">
        <v>40</v>
      </c>
      <c r="F128" s="14">
        <v>49.4</v>
      </c>
      <c r="G128" s="14">
        <v>35.799999999999997</v>
      </c>
      <c r="H128" s="11">
        <f t="shared" si="4"/>
        <v>125.2</v>
      </c>
    </row>
    <row r="129" spans="1:8" x14ac:dyDescent="0.2">
      <c r="A129" s="13">
        <v>2023</v>
      </c>
      <c r="B129" s="2">
        <v>250</v>
      </c>
      <c r="C129" s="17" t="s">
        <v>43</v>
      </c>
      <c r="D129" s="14">
        <v>310.5</v>
      </c>
      <c r="E129" s="14">
        <v>65.400000000000006</v>
      </c>
      <c r="F129" s="14">
        <v>81.900000000000006</v>
      </c>
      <c r="G129" s="14">
        <v>78.400000000000006</v>
      </c>
      <c r="H129" s="11">
        <f t="shared" si="4"/>
        <v>225.70000000000002</v>
      </c>
    </row>
    <row r="130" spans="1:8" x14ac:dyDescent="0.2">
      <c r="A130" s="13">
        <v>2023</v>
      </c>
      <c r="B130" s="2">
        <v>253</v>
      </c>
      <c r="C130" s="17" t="s">
        <v>55</v>
      </c>
      <c r="D130" s="14">
        <v>270.5</v>
      </c>
      <c r="E130" s="14">
        <v>58.1</v>
      </c>
      <c r="F130" s="14">
        <v>72</v>
      </c>
      <c r="G130" s="14">
        <v>55.4</v>
      </c>
      <c r="H130" s="11">
        <f t="shared" si="4"/>
        <v>185.5</v>
      </c>
    </row>
    <row r="131" spans="1:8" x14ac:dyDescent="0.2">
      <c r="A131" s="13">
        <v>2023</v>
      </c>
      <c r="B131" s="2">
        <v>259</v>
      </c>
      <c r="C131" s="17" t="s">
        <v>103</v>
      </c>
      <c r="D131" s="14">
        <v>443.9</v>
      </c>
      <c r="E131" s="14">
        <v>103.6</v>
      </c>
      <c r="F131" s="14">
        <v>99.7</v>
      </c>
      <c r="G131" s="14">
        <v>99.5</v>
      </c>
      <c r="H131" s="11">
        <f t="shared" si="4"/>
        <v>302.8</v>
      </c>
    </row>
    <row r="132" spans="1:8" x14ac:dyDescent="0.2">
      <c r="A132" s="13">
        <v>2023</v>
      </c>
      <c r="B132" s="2">
        <v>260</v>
      </c>
      <c r="C132" s="17" t="s">
        <v>63</v>
      </c>
      <c r="D132" s="14">
        <v>245.4</v>
      </c>
      <c r="E132" s="14">
        <v>58.6</v>
      </c>
      <c r="F132" s="14">
        <v>49.3</v>
      </c>
      <c r="G132" s="14">
        <v>65</v>
      </c>
      <c r="H132" s="11">
        <f t="shared" si="4"/>
        <v>172.9</v>
      </c>
    </row>
    <row r="133" spans="1:8" x14ac:dyDescent="0.2">
      <c r="A133" s="13">
        <v>2023</v>
      </c>
      <c r="B133" s="2">
        <v>265</v>
      </c>
      <c r="C133" s="17" t="s">
        <v>48</v>
      </c>
      <c r="D133" s="14">
        <v>525.20000000000005</v>
      </c>
      <c r="E133" s="14">
        <v>116.1</v>
      </c>
      <c r="F133" s="14">
        <v>131.4</v>
      </c>
      <c r="G133" s="14">
        <v>123.9</v>
      </c>
      <c r="H133" s="11">
        <f t="shared" si="4"/>
        <v>371.4</v>
      </c>
    </row>
    <row r="134" spans="1:8" x14ac:dyDescent="0.2">
      <c r="A134" s="13">
        <v>2023</v>
      </c>
      <c r="B134" s="2">
        <v>269</v>
      </c>
      <c r="C134" s="17" t="s">
        <v>64</v>
      </c>
      <c r="D134" s="14">
        <v>131.6</v>
      </c>
      <c r="E134" s="14">
        <v>30.5</v>
      </c>
      <c r="F134" s="14">
        <v>29.9</v>
      </c>
      <c r="G134" s="14">
        <v>40.200000000000003</v>
      </c>
      <c r="H134" s="11">
        <f t="shared" si="4"/>
        <v>100.6</v>
      </c>
    </row>
    <row r="135" spans="1:8" x14ac:dyDescent="0.2">
      <c r="A135" s="13" t="s">
        <v>236</v>
      </c>
      <c r="B135" s="2">
        <v>270</v>
      </c>
      <c r="C135" s="17" t="s">
        <v>57</v>
      </c>
      <c r="D135" s="14">
        <v>386.4</v>
      </c>
      <c r="E135" s="14">
        <v>85.4</v>
      </c>
      <c r="F135" s="14">
        <v>83.8</v>
      </c>
      <c r="G135" s="14">
        <v>107.9</v>
      </c>
      <c r="H135" s="11">
        <f t="shared" si="4"/>
        <v>277.10000000000002</v>
      </c>
    </row>
    <row r="136" spans="1:8" x14ac:dyDescent="0.2">
      <c r="A136" s="13">
        <v>2023</v>
      </c>
      <c r="B136" s="2">
        <v>306</v>
      </c>
      <c r="C136" s="17" t="s">
        <v>38</v>
      </c>
      <c r="D136" s="14">
        <v>282.89999999999998</v>
      </c>
      <c r="E136" s="14">
        <v>57</v>
      </c>
      <c r="F136" s="14">
        <v>69.8</v>
      </c>
      <c r="G136" s="14">
        <v>67</v>
      </c>
      <c r="H136" s="11">
        <f t="shared" ref="H136:H167" si="5">SUM(E136:G136)</f>
        <v>193.8</v>
      </c>
    </row>
    <row r="137" spans="1:8" x14ac:dyDescent="0.2">
      <c r="A137" s="13">
        <v>2023</v>
      </c>
      <c r="B137" s="2">
        <v>316</v>
      </c>
      <c r="C137" s="17" t="s">
        <v>77</v>
      </c>
      <c r="D137" s="14">
        <v>332.9</v>
      </c>
      <c r="E137" s="14">
        <v>62.8</v>
      </c>
      <c r="F137" s="14">
        <v>70.599999999999994</v>
      </c>
      <c r="G137" s="14">
        <v>87.9</v>
      </c>
      <c r="H137" s="11">
        <f t="shared" si="5"/>
        <v>221.29999999999998</v>
      </c>
    </row>
    <row r="138" spans="1:8" x14ac:dyDescent="0.2">
      <c r="A138" s="13" t="s">
        <v>236</v>
      </c>
      <c r="B138" s="2">
        <v>320</v>
      </c>
      <c r="C138" s="17" t="s">
        <v>33</v>
      </c>
      <c r="D138" s="14">
        <v>284</v>
      </c>
      <c r="E138" s="14">
        <v>65.8</v>
      </c>
      <c r="F138" s="14">
        <v>66.099999999999994</v>
      </c>
      <c r="G138" s="14">
        <v>71.400000000000006</v>
      </c>
      <c r="H138" s="11">
        <f t="shared" si="5"/>
        <v>203.29999999999998</v>
      </c>
    </row>
    <row r="139" spans="1:8" x14ac:dyDescent="0.2">
      <c r="A139" s="13">
        <v>2023</v>
      </c>
      <c r="B139" s="2">
        <v>326</v>
      </c>
      <c r="C139" s="17" t="s">
        <v>95</v>
      </c>
      <c r="D139" s="14">
        <v>267</v>
      </c>
      <c r="E139" s="14">
        <v>49.2</v>
      </c>
      <c r="F139" s="14">
        <v>68.8</v>
      </c>
      <c r="G139" s="14">
        <v>71.5</v>
      </c>
      <c r="H139" s="11">
        <f t="shared" si="5"/>
        <v>189.5</v>
      </c>
    </row>
    <row r="140" spans="1:8" x14ac:dyDescent="0.2">
      <c r="A140" s="13">
        <v>2023</v>
      </c>
      <c r="B140" s="2">
        <v>329</v>
      </c>
      <c r="C140" s="17" t="s">
        <v>46</v>
      </c>
      <c r="D140" s="14">
        <v>175.9</v>
      </c>
      <c r="E140" s="14">
        <v>37.299999999999997</v>
      </c>
      <c r="F140" s="14">
        <v>47.6</v>
      </c>
      <c r="G140" s="14">
        <v>40.9</v>
      </c>
      <c r="H140" s="11">
        <f t="shared" si="5"/>
        <v>125.80000000000001</v>
      </c>
    </row>
    <row r="141" spans="1:8" x14ac:dyDescent="0.2">
      <c r="A141" s="13">
        <v>2023</v>
      </c>
      <c r="B141" s="2">
        <v>330</v>
      </c>
      <c r="C141" s="17" t="s">
        <v>62</v>
      </c>
      <c r="D141" s="14">
        <v>455.2</v>
      </c>
      <c r="E141" s="14">
        <v>107.3</v>
      </c>
      <c r="F141" s="14">
        <v>98.9</v>
      </c>
      <c r="G141" s="14">
        <v>103.8</v>
      </c>
      <c r="H141" s="11">
        <f t="shared" si="5"/>
        <v>310</v>
      </c>
    </row>
    <row r="142" spans="1:8" x14ac:dyDescent="0.2">
      <c r="A142" s="13">
        <v>2023</v>
      </c>
      <c r="B142" s="2">
        <v>336</v>
      </c>
      <c r="C142" s="17" t="s">
        <v>68</v>
      </c>
      <c r="D142" s="14">
        <v>127.1</v>
      </c>
      <c r="E142" s="14">
        <v>20.5</v>
      </c>
      <c r="F142" s="14">
        <v>30.8</v>
      </c>
      <c r="G142" s="14">
        <v>40</v>
      </c>
      <c r="H142" s="11">
        <f t="shared" si="5"/>
        <v>91.3</v>
      </c>
    </row>
    <row r="143" spans="1:8" x14ac:dyDescent="0.2">
      <c r="A143" s="13">
        <v>2023</v>
      </c>
      <c r="B143" s="2">
        <v>340</v>
      </c>
      <c r="C143" s="17" t="s">
        <v>66</v>
      </c>
      <c r="D143" s="14">
        <v>192.2</v>
      </c>
      <c r="E143" s="14">
        <v>40.799999999999997</v>
      </c>
      <c r="F143" s="14">
        <v>50.9</v>
      </c>
      <c r="G143" s="14">
        <v>53</v>
      </c>
      <c r="H143" s="11">
        <f t="shared" si="5"/>
        <v>144.69999999999999</v>
      </c>
    </row>
    <row r="144" spans="1:8" x14ac:dyDescent="0.2">
      <c r="A144" s="13">
        <v>2023</v>
      </c>
      <c r="B144" s="2">
        <v>350</v>
      </c>
      <c r="C144" s="17" t="s">
        <v>10</v>
      </c>
      <c r="D144" s="14">
        <v>160.5</v>
      </c>
      <c r="E144" s="14">
        <v>34.200000000000003</v>
      </c>
      <c r="F144" s="14">
        <v>25.5</v>
      </c>
      <c r="G144" s="14">
        <v>55.1</v>
      </c>
      <c r="H144" s="11">
        <f t="shared" si="5"/>
        <v>114.80000000000001</v>
      </c>
    </row>
    <row r="145" spans="1:8" x14ac:dyDescent="0.2">
      <c r="A145" s="13">
        <v>2023</v>
      </c>
      <c r="B145" s="2">
        <v>360</v>
      </c>
      <c r="C145" s="17" t="s">
        <v>14</v>
      </c>
      <c r="D145" s="14">
        <v>320.5</v>
      </c>
      <c r="E145" s="14">
        <v>75.099999999999994</v>
      </c>
      <c r="F145" s="14">
        <v>57.2</v>
      </c>
      <c r="G145" s="14">
        <v>86.3</v>
      </c>
      <c r="H145" s="11">
        <f t="shared" si="5"/>
        <v>218.60000000000002</v>
      </c>
    </row>
    <row r="146" spans="1:8" x14ac:dyDescent="0.2">
      <c r="A146" s="13" t="s">
        <v>236</v>
      </c>
      <c r="B146" s="2">
        <v>370</v>
      </c>
      <c r="C146" s="17" t="s">
        <v>32</v>
      </c>
      <c r="D146" s="14">
        <v>460.4</v>
      </c>
      <c r="E146" s="14">
        <v>104.6</v>
      </c>
      <c r="F146" s="14">
        <v>92.5</v>
      </c>
      <c r="G146" s="14">
        <v>116.9</v>
      </c>
      <c r="H146" s="11">
        <f t="shared" si="5"/>
        <v>314</v>
      </c>
    </row>
    <row r="147" spans="1:8" x14ac:dyDescent="0.2">
      <c r="A147" s="13">
        <v>2023</v>
      </c>
      <c r="B147" s="2">
        <v>376</v>
      </c>
      <c r="C147" s="17" t="s">
        <v>59</v>
      </c>
      <c r="D147" s="14">
        <v>459</v>
      </c>
      <c r="E147" s="14">
        <v>109.9</v>
      </c>
      <c r="F147" s="14">
        <v>103.5</v>
      </c>
      <c r="G147" s="14">
        <v>122.4</v>
      </c>
      <c r="H147" s="11">
        <f t="shared" si="5"/>
        <v>335.8</v>
      </c>
    </row>
    <row r="148" spans="1:8" x14ac:dyDescent="0.2">
      <c r="A148" s="13" t="s">
        <v>236</v>
      </c>
      <c r="B148" s="2">
        <v>390</v>
      </c>
      <c r="C148" s="17" t="s">
        <v>96</v>
      </c>
      <c r="D148" s="14">
        <v>359</v>
      </c>
      <c r="E148" s="14">
        <v>69.599999999999994</v>
      </c>
      <c r="F148" s="14">
        <v>77.8</v>
      </c>
      <c r="G148" s="14">
        <v>98.2</v>
      </c>
      <c r="H148" s="11">
        <f t="shared" si="5"/>
        <v>245.59999999999997</v>
      </c>
    </row>
    <row r="149" spans="1:8" x14ac:dyDescent="0.2">
      <c r="A149" s="13" t="s">
        <v>236</v>
      </c>
      <c r="B149" s="2">
        <v>400</v>
      </c>
      <c r="C149" s="17" t="s">
        <v>17</v>
      </c>
      <c r="D149" s="14">
        <v>374.3</v>
      </c>
      <c r="E149" s="14">
        <v>76.5</v>
      </c>
      <c r="F149" s="14">
        <v>80.400000000000006</v>
      </c>
      <c r="G149" s="14">
        <v>109.6</v>
      </c>
      <c r="H149" s="11">
        <f t="shared" si="5"/>
        <v>266.5</v>
      </c>
    </row>
    <row r="150" spans="1:8" x14ac:dyDescent="0.2">
      <c r="A150" s="13">
        <v>2023</v>
      </c>
      <c r="B150" s="2">
        <v>410</v>
      </c>
      <c r="C150" s="17" t="s">
        <v>22</v>
      </c>
      <c r="D150" s="14">
        <v>252.6</v>
      </c>
      <c r="E150" s="14">
        <v>57</v>
      </c>
      <c r="F150" s="14">
        <v>67.599999999999994</v>
      </c>
      <c r="G150" s="14">
        <v>67.8</v>
      </c>
      <c r="H150" s="11">
        <f t="shared" si="5"/>
        <v>192.39999999999998</v>
      </c>
    </row>
    <row r="151" spans="1:8" x14ac:dyDescent="0.2">
      <c r="A151" s="13">
        <v>2023</v>
      </c>
      <c r="B151" s="2">
        <v>420</v>
      </c>
      <c r="C151" s="17" t="s">
        <v>11</v>
      </c>
      <c r="D151" s="14">
        <v>284.3</v>
      </c>
      <c r="E151" s="14">
        <v>55.7</v>
      </c>
      <c r="F151" s="14">
        <v>76</v>
      </c>
      <c r="G151" s="14">
        <v>90.7</v>
      </c>
      <c r="H151" s="11">
        <f t="shared" si="5"/>
        <v>222.39999999999998</v>
      </c>
    </row>
    <row r="152" spans="1:8" x14ac:dyDescent="0.2">
      <c r="A152" s="13">
        <v>2023</v>
      </c>
      <c r="B152" s="2">
        <v>430</v>
      </c>
      <c r="C152" s="17" t="s">
        <v>47</v>
      </c>
      <c r="D152" s="14">
        <v>344.9</v>
      </c>
      <c r="E152" s="14">
        <v>61.7</v>
      </c>
      <c r="F152" s="14">
        <v>89.4</v>
      </c>
      <c r="G152" s="14">
        <v>106.5</v>
      </c>
      <c r="H152" s="11">
        <f t="shared" si="5"/>
        <v>257.60000000000002</v>
      </c>
    </row>
    <row r="153" spans="1:8" x14ac:dyDescent="0.2">
      <c r="A153" s="13">
        <v>2023</v>
      </c>
      <c r="B153" s="2">
        <v>440</v>
      </c>
      <c r="C153" s="17" t="s">
        <v>97</v>
      </c>
      <c r="D153" s="14">
        <v>198.8</v>
      </c>
      <c r="E153" s="14">
        <v>42.3</v>
      </c>
      <c r="F153" s="14">
        <v>38.5</v>
      </c>
      <c r="G153" s="14">
        <v>60.1</v>
      </c>
      <c r="H153" s="11">
        <f t="shared" si="5"/>
        <v>140.9</v>
      </c>
    </row>
    <row r="154" spans="1:8" x14ac:dyDescent="0.2">
      <c r="A154" s="13">
        <v>2023</v>
      </c>
      <c r="B154" s="2">
        <v>450</v>
      </c>
      <c r="C154" s="17" t="s">
        <v>30</v>
      </c>
      <c r="D154" s="14">
        <v>159.4</v>
      </c>
      <c r="E154" s="14">
        <v>30</v>
      </c>
      <c r="F154" s="14">
        <v>38.299999999999997</v>
      </c>
      <c r="G154" s="14">
        <v>54.4</v>
      </c>
      <c r="H154" s="11">
        <f t="shared" si="5"/>
        <v>122.69999999999999</v>
      </c>
    </row>
    <row r="155" spans="1:8" x14ac:dyDescent="0.2">
      <c r="A155" s="13">
        <v>2023</v>
      </c>
      <c r="B155" s="2">
        <v>461</v>
      </c>
      <c r="C155" s="17" t="s">
        <v>36</v>
      </c>
      <c r="D155" s="14">
        <v>1123.3</v>
      </c>
      <c r="E155" s="14">
        <v>216.6</v>
      </c>
      <c r="F155" s="14">
        <v>256.2</v>
      </c>
      <c r="G155" s="14">
        <v>311.60000000000002</v>
      </c>
      <c r="H155" s="11">
        <f t="shared" si="5"/>
        <v>784.4</v>
      </c>
    </row>
    <row r="156" spans="1:8" x14ac:dyDescent="0.2">
      <c r="A156" s="13">
        <v>2023</v>
      </c>
      <c r="B156" s="2">
        <v>479</v>
      </c>
      <c r="C156" s="17" t="s">
        <v>72</v>
      </c>
      <c r="D156" s="14">
        <v>463.6</v>
      </c>
      <c r="E156" s="14">
        <v>80</v>
      </c>
      <c r="F156" s="14">
        <v>116.2</v>
      </c>
      <c r="G156" s="14">
        <v>130.6</v>
      </c>
      <c r="H156" s="11">
        <f t="shared" si="5"/>
        <v>326.79999999999995</v>
      </c>
    </row>
    <row r="157" spans="1:8" x14ac:dyDescent="0.2">
      <c r="A157" s="13" t="s">
        <v>236</v>
      </c>
      <c r="B157" s="2">
        <v>480</v>
      </c>
      <c r="C157" s="17" t="s">
        <v>226</v>
      </c>
      <c r="D157" s="14">
        <v>206.3</v>
      </c>
      <c r="E157" s="14">
        <v>43.2</v>
      </c>
      <c r="F157" s="14">
        <v>40.299999999999997</v>
      </c>
      <c r="G157" s="14">
        <v>68.400000000000006</v>
      </c>
      <c r="H157" s="11">
        <f t="shared" si="5"/>
        <v>151.9</v>
      </c>
    </row>
    <row r="158" spans="1:8" x14ac:dyDescent="0.2">
      <c r="A158" s="13">
        <v>2023</v>
      </c>
      <c r="B158" s="2">
        <v>482</v>
      </c>
      <c r="C158" s="17" t="s">
        <v>8</v>
      </c>
      <c r="D158" s="14">
        <v>170.1</v>
      </c>
      <c r="E158" s="14">
        <v>28.7</v>
      </c>
      <c r="F158" s="14">
        <v>45.1</v>
      </c>
      <c r="G158" s="14">
        <v>53.7</v>
      </c>
      <c r="H158" s="11">
        <f t="shared" si="5"/>
        <v>127.5</v>
      </c>
    </row>
    <row r="159" spans="1:8" x14ac:dyDescent="0.2">
      <c r="A159" s="13">
        <v>2023</v>
      </c>
      <c r="B159" s="2">
        <v>492</v>
      </c>
      <c r="C159" s="17" t="s">
        <v>98</v>
      </c>
      <c r="D159" s="14">
        <v>75.599999999999994</v>
      </c>
      <c r="E159" s="14">
        <v>13.7</v>
      </c>
      <c r="F159" s="14">
        <v>20.9</v>
      </c>
      <c r="G159" s="14">
        <v>25.7</v>
      </c>
      <c r="H159" s="11">
        <f t="shared" si="5"/>
        <v>60.3</v>
      </c>
    </row>
    <row r="160" spans="1:8" x14ac:dyDescent="0.2">
      <c r="A160" s="13">
        <v>2023</v>
      </c>
      <c r="B160" s="2">
        <v>510</v>
      </c>
      <c r="C160" s="17" t="s">
        <v>61</v>
      </c>
      <c r="D160" s="14">
        <v>339.2</v>
      </c>
      <c r="E160" s="14">
        <v>69.7</v>
      </c>
      <c r="F160" s="14">
        <v>86.5</v>
      </c>
      <c r="G160" s="14">
        <v>91.3</v>
      </c>
      <c r="H160" s="11">
        <f t="shared" si="5"/>
        <v>247.5</v>
      </c>
    </row>
    <row r="161" spans="1:8" x14ac:dyDescent="0.2">
      <c r="A161" s="13">
        <v>2023</v>
      </c>
      <c r="B161" s="2">
        <v>530</v>
      </c>
      <c r="C161" s="17" t="s">
        <v>15</v>
      </c>
      <c r="D161" s="14">
        <v>188.4</v>
      </c>
      <c r="E161" s="14">
        <v>33.9</v>
      </c>
      <c r="F161" s="14">
        <v>48.3</v>
      </c>
      <c r="G161" s="14">
        <v>62.5</v>
      </c>
      <c r="H161" s="11">
        <f t="shared" si="5"/>
        <v>144.69999999999999</v>
      </c>
    </row>
    <row r="162" spans="1:8" x14ac:dyDescent="0.2">
      <c r="A162" s="13">
        <v>2023</v>
      </c>
      <c r="B162" s="2">
        <v>540</v>
      </c>
      <c r="C162" s="17" t="s">
        <v>76</v>
      </c>
      <c r="D162" s="14">
        <v>483.4</v>
      </c>
      <c r="E162" s="14">
        <v>115.7</v>
      </c>
      <c r="F162" s="14">
        <v>114.4</v>
      </c>
      <c r="G162" s="14">
        <v>142.6</v>
      </c>
      <c r="H162" s="11">
        <f t="shared" si="5"/>
        <v>372.70000000000005</v>
      </c>
    </row>
    <row r="163" spans="1:8" x14ac:dyDescent="0.2">
      <c r="A163" s="13">
        <v>2023</v>
      </c>
      <c r="B163" s="2">
        <v>550</v>
      </c>
      <c r="C163" s="17" t="s">
        <v>80</v>
      </c>
      <c r="D163" s="14">
        <v>267.7</v>
      </c>
      <c r="E163" s="14">
        <v>45.5</v>
      </c>
      <c r="F163" s="14">
        <v>64.3</v>
      </c>
      <c r="G163" s="14">
        <v>92.5</v>
      </c>
      <c r="H163" s="11">
        <f t="shared" si="5"/>
        <v>202.3</v>
      </c>
    </row>
    <row r="164" spans="1:8" x14ac:dyDescent="0.2">
      <c r="A164" s="13">
        <v>2023</v>
      </c>
      <c r="B164" s="2">
        <v>561</v>
      </c>
      <c r="C164" s="17" t="s">
        <v>27</v>
      </c>
      <c r="D164" s="14">
        <v>818.8</v>
      </c>
      <c r="E164" s="14">
        <v>172.6</v>
      </c>
      <c r="F164" s="14">
        <v>208.1</v>
      </c>
      <c r="G164" s="14">
        <v>200.4</v>
      </c>
      <c r="H164" s="11">
        <f t="shared" si="5"/>
        <v>581.1</v>
      </c>
    </row>
    <row r="165" spans="1:8" x14ac:dyDescent="0.2">
      <c r="A165" s="13">
        <v>2023</v>
      </c>
      <c r="B165" s="2">
        <v>563</v>
      </c>
      <c r="C165" s="17" t="s">
        <v>29</v>
      </c>
      <c r="D165" s="14">
        <v>33.9</v>
      </c>
      <c r="E165" s="14">
        <v>4.0999999999999996</v>
      </c>
      <c r="F165" s="14">
        <v>9.3000000000000007</v>
      </c>
      <c r="G165" s="14">
        <v>9.5</v>
      </c>
      <c r="H165" s="11">
        <f t="shared" si="5"/>
        <v>22.9</v>
      </c>
    </row>
    <row r="166" spans="1:8" x14ac:dyDescent="0.2">
      <c r="A166" s="13">
        <v>2023</v>
      </c>
      <c r="B166" s="2">
        <v>573</v>
      </c>
      <c r="C166" s="17" t="s">
        <v>86</v>
      </c>
      <c r="D166" s="14">
        <v>367.2</v>
      </c>
      <c r="E166" s="14">
        <v>70.599999999999994</v>
      </c>
      <c r="F166" s="14">
        <v>98.4</v>
      </c>
      <c r="G166" s="14">
        <v>115</v>
      </c>
      <c r="H166" s="11">
        <f t="shared" si="5"/>
        <v>284</v>
      </c>
    </row>
    <row r="167" spans="1:8" x14ac:dyDescent="0.2">
      <c r="A167" s="13" t="s">
        <v>236</v>
      </c>
      <c r="B167" s="2">
        <v>575</v>
      </c>
      <c r="C167" s="17" t="s">
        <v>88</v>
      </c>
      <c r="D167" s="14">
        <v>273.7</v>
      </c>
      <c r="E167" s="14">
        <v>51.5</v>
      </c>
      <c r="F167" s="14">
        <v>74.3</v>
      </c>
      <c r="G167" s="14">
        <v>78.5</v>
      </c>
      <c r="H167" s="11">
        <f t="shared" si="5"/>
        <v>204.3</v>
      </c>
    </row>
    <row r="168" spans="1:8" x14ac:dyDescent="0.2">
      <c r="A168" s="13">
        <v>2023</v>
      </c>
      <c r="B168" s="2">
        <v>580</v>
      </c>
      <c r="C168" s="17" t="s">
        <v>100</v>
      </c>
      <c r="D168" s="14">
        <v>404</v>
      </c>
      <c r="E168" s="14">
        <v>68.3</v>
      </c>
      <c r="F168" s="14">
        <v>104</v>
      </c>
      <c r="G168" s="14">
        <v>127.4</v>
      </c>
      <c r="H168" s="11">
        <f t="shared" ref="H168:H199" si="6">SUM(E168:G168)</f>
        <v>299.70000000000005</v>
      </c>
    </row>
    <row r="169" spans="1:8" x14ac:dyDescent="0.2">
      <c r="A169" s="13" t="s">
        <v>236</v>
      </c>
      <c r="B169" s="2">
        <v>607</v>
      </c>
      <c r="C169" s="17" t="s">
        <v>37</v>
      </c>
      <c r="D169" s="14">
        <v>330.8</v>
      </c>
      <c r="E169" s="14">
        <v>82.9</v>
      </c>
      <c r="F169" s="14">
        <v>60.9</v>
      </c>
      <c r="G169" s="14">
        <v>95.3</v>
      </c>
      <c r="H169" s="11">
        <f t="shared" si="6"/>
        <v>239.10000000000002</v>
      </c>
    </row>
    <row r="170" spans="1:8" x14ac:dyDescent="0.2">
      <c r="A170" s="13">
        <v>2023</v>
      </c>
      <c r="B170" s="2">
        <v>615</v>
      </c>
      <c r="C170" s="17" t="s">
        <v>81</v>
      </c>
      <c r="D170" s="14">
        <v>516.6</v>
      </c>
      <c r="E170" s="14">
        <v>101.5</v>
      </c>
      <c r="F170" s="14">
        <v>124.8</v>
      </c>
      <c r="G170" s="14">
        <v>151.4</v>
      </c>
      <c r="H170" s="11">
        <f t="shared" si="6"/>
        <v>377.70000000000005</v>
      </c>
    </row>
    <row r="171" spans="1:8" x14ac:dyDescent="0.2">
      <c r="A171" s="13">
        <v>2023</v>
      </c>
      <c r="B171" s="2">
        <v>621</v>
      </c>
      <c r="C171" s="17" t="s">
        <v>99</v>
      </c>
      <c r="D171" s="14">
        <v>539.6</v>
      </c>
      <c r="E171" s="14">
        <v>103.4</v>
      </c>
      <c r="F171" s="14">
        <v>140.30000000000001</v>
      </c>
      <c r="G171" s="14">
        <v>151.9</v>
      </c>
      <c r="H171" s="11">
        <f t="shared" si="6"/>
        <v>395.6</v>
      </c>
    </row>
    <row r="172" spans="1:8" x14ac:dyDescent="0.2">
      <c r="A172" s="13">
        <v>2023</v>
      </c>
      <c r="B172" s="2">
        <v>630</v>
      </c>
      <c r="C172" s="17" t="s">
        <v>90</v>
      </c>
      <c r="D172" s="14">
        <v>690.9</v>
      </c>
      <c r="E172" s="14">
        <v>153.6</v>
      </c>
      <c r="F172" s="14">
        <v>167.8</v>
      </c>
      <c r="G172" s="14">
        <v>189.2</v>
      </c>
      <c r="H172" s="11">
        <f t="shared" si="6"/>
        <v>510.59999999999997</v>
      </c>
    </row>
    <row r="173" spans="1:8" x14ac:dyDescent="0.2">
      <c r="A173" s="13">
        <v>2023</v>
      </c>
      <c r="B173" s="2">
        <v>657</v>
      </c>
      <c r="C173" s="17" t="s">
        <v>71</v>
      </c>
      <c r="D173" s="14">
        <v>609.4</v>
      </c>
      <c r="E173" s="14">
        <v>108.9</v>
      </c>
      <c r="F173" s="14">
        <v>143.4</v>
      </c>
      <c r="G173" s="14">
        <v>182.7</v>
      </c>
      <c r="H173" s="11">
        <f t="shared" si="6"/>
        <v>435</v>
      </c>
    </row>
    <row r="174" spans="1:8" x14ac:dyDescent="0.2">
      <c r="A174" s="13">
        <v>2023</v>
      </c>
      <c r="B174" s="2">
        <v>661</v>
      </c>
      <c r="C174" s="17" t="s">
        <v>79</v>
      </c>
      <c r="D174" s="14">
        <v>391.1</v>
      </c>
      <c r="E174" s="14">
        <v>77.400000000000006</v>
      </c>
      <c r="F174" s="14">
        <v>112.1</v>
      </c>
      <c r="G174" s="14">
        <v>111.9</v>
      </c>
      <c r="H174" s="11">
        <f t="shared" si="6"/>
        <v>301.39999999999998</v>
      </c>
    </row>
    <row r="175" spans="1:8" x14ac:dyDescent="0.2">
      <c r="A175" s="13" t="s">
        <v>236</v>
      </c>
      <c r="B175" s="2">
        <v>665</v>
      </c>
      <c r="C175" s="17" t="s">
        <v>12</v>
      </c>
      <c r="D175" s="14">
        <v>169</v>
      </c>
      <c r="E175" s="14">
        <v>31.9</v>
      </c>
      <c r="F175" s="14">
        <v>38.200000000000003</v>
      </c>
      <c r="G175" s="14">
        <v>62.1</v>
      </c>
      <c r="H175" s="11">
        <f t="shared" si="6"/>
        <v>132.19999999999999</v>
      </c>
    </row>
    <row r="176" spans="1:8" x14ac:dyDescent="0.2">
      <c r="A176" s="13">
        <v>2023</v>
      </c>
      <c r="B176" s="2">
        <v>671</v>
      </c>
      <c r="C176" s="17" t="s">
        <v>70</v>
      </c>
      <c r="D176" s="14">
        <v>166.6</v>
      </c>
      <c r="E176" s="14">
        <v>26.7</v>
      </c>
      <c r="F176" s="14">
        <v>36.200000000000003</v>
      </c>
      <c r="G176" s="14">
        <v>54.4</v>
      </c>
      <c r="H176" s="11">
        <f t="shared" si="6"/>
        <v>117.30000000000001</v>
      </c>
    </row>
    <row r="177" spans="1:8" x14ac:dyDescent="0.2">
      <c r="A177" s="13">
        <v>2023</v>
      </c>
      <c r="B177" s="2">
        <v>706</v>
      </c>
      <c r="C177" s="17" t="s">
        <v>74</v>
      </c>
      <c r="D177" s="14">
        <v>263.8</v>
      </c>
      <c r="E177" s="14">
        <v>59.2</v>
      </c>
      <c r="F177" s="14">
        <v>57.1</v>
      </c>
      <c r="G177" s="14">
        <v>72.099999999999994</v>
      </c>
      <c r="H177" s="11">
        <f t="shared" si="6"/>
        <v>188.4</v>
      </c>
    </row>
    <row r="178" spans="1:8" x14ac:dyDescent="0.2">
      <c r="A178" s="13" t="s">
        <v>236</v>
      </c>
      <c r="B178" s="2">
        <v>707</v>
      </c>
      <c r="C178" s="17" t="s">
        <v>26</v>
      </c>
      <c r="D178" s="14">
        <v>324.8</v>
      </c>
      <c r="E178" s="14">
        <v>48.5</v>
      </c>
      <c r="F178" s="14">
        <v>85.9</v>
      </c>
      <c r="G178" s="14">
        <v>107.4</v>
      </c>
      <c r="H178" s="11">
        <f t="shared" si="6"/>
        <v>241.8</v>
      </c>
    </row>
    <row r="179" spans="1:8" x14ac:dyDescent="0.2">
      <c r="A179" s="13">
        <v>2023</v>
      </c>
      <c r="B179" s="2">
        <v>710</v>
      </c>
      <c r="C179" s="17" t="s">
        <v>31</v>
      </c>
      <c r="D179" s="14">
        <v>279.2</v>
      </c>
      <c r="E179" s="14">
        <v>58.1</v>
      </c>
      <c r="F179" s="14">
        <v>74.3</v>
      </c>
      <c r="G179" s="14">
        <v>71.599999999999994</v>
      </c>
      <c r="H179" s="11">
        <f t="shared" si="6"/>
        <v>204</v>
      </c>
    </row>
    <row r="180" spans="1:8" x14ac:dyDescent="0.2">
      <c r="A180" s="13">
        <v>2023</v>
      </c>
      <c r="B180" s="2">
        <v>727</v>
      </c>
      <c r="C180" s="17" t="s">
        <v>34</v>
      </c>
      <c r="D180" s="14">
        <v>170.8</v>
      </c>
      <c r="E180" s="14">
        <v>31</v>
      </c>
      <c r="F180" s="14">
        <v>41.2</v>
      </c>
      <c r="G180" s="14">
        <v>49.1</v>
      </c>
      <c r="H180" s="11">
        <f t="shared" si="6"/>
        <v>121.30000000000001</v>
      </c>
    </row>
    <row r="181" spans="1:8" x14ac:dyDescent="0.2">
      <c r="A181" s="13">
        <v>2023</v>
      </c>
      <c r="B181" s="2">
        <v>730</v>
      </c>
      <c r="C181" s="17" t="s">
        <v>40</v>
      </c>
      <c r="D181" s="14">
        <v>1030.4000000000001</v>
      </c>
      <c r="E181" s="14">
        <v>215.9</v>
      </c>
      <c r="F181" s="14">
        <v>252.2</v>
      </c>
      <c r="G181" s="14">
        <v>254.4</v>
      </c>
      <c r="H181" s="11">
        <f t="shared" si="6"/>
        <v>722.5</v>
      </c>
    </row>
    <row r="182" spans="1:8" x14ac:dyDescent="0.2">
      <c r="A182" s="13">
        <v>2023</v>
      </c>
      <c r="B182" s="2">
        <v>740</v>
      </c>
      <c r="C182" s="17" t="s">
        <v>56</v>
      </c>
      <c r="D182" s="14">
        <v>621.79999999999995</v>
      </c>
      <c r="E182" s="14">
        <v>125.9</v>
      </c>
      <c r="F182" s="14">
        <v>130.6</v>
      </c>
      <c r="G182" s="14">
        <v>183.2</v>
      </c>
      <c r="H182" s="11">
        <f t="shared" si="6"/>
        <v>439.7</v>
      </c>
    </row>
    <row r="183" spans="1:8" x14ac:dyDescent="0.2">
      <c r="A183" s="13">
        <v>2023</v>
      </c>
      <c r="B183" s="2">
        <v>741</v>
      </c>
      <c r="C183" s="17" t="s">
        <v>54</v>
      </c>
      <c r="D183" s="14">
        <v>31.3</v>
      </c>
      <c r="E183" s="14">
        <v>4.8</v>
      </c>
      <c r="F183" s="14">
        <v>6.8</v>
      </c>
      <c r="G183" s="14">
        <v>11.6</v>
      </c>
      <c r="H183" s="11">
        <f t="shared" si="6"/>
        <v>23.2</v>
      </c>
    </row>
    <row r="184" spans="1:8" x14ac:dyDescent="0.2">
      <c r="A184" s="13">
        <v>2023</v>
      </c>
      <c r="B184" s="2">
        <v>746</v>
      </c>
      <c r="C184" s="17" t="s">
        <v>58</v>
      </c>
      <c r="D184" s="14">
        <v>321.89999999999998</v>
      </c>
      <c r="E184" s="14">
        <v>60.7</v>
      </c>
      <c r="F184" s="14">
        <v>90.1</v>
      </c>
      <c r="G184" s="14">
        <v>85.6</v>
      </c>
      <c r="H184" s="11">
        <f t="shared" si="6"/>
        <v>236.4</v>
      </c>
    </row>
    <row r="185" spans="1:8" x14ac:dyDescent="0.2">
      <c r="A185" s="13">
        <v>2023</v>
      </c>
      <c r="B185" s="2">
        <v>751</v>
      </c>
      <c r="C185" s="17" t="s">
        <v>104</v>
      </c>
      <c r="D185" s="14">
        <v>2181.4</v>
      </c>
      <c r="E185" s="14">
        <v>418.6</v>
      </c>
      <c r="F185" s="14">
        <v>534.9</v>
      </c>
      <c r="G185" s="14">
        <v>608.9</v>
      </c>
      <c r="H185" s="11">
        <f t="shared" si="6"/>
        <v>1562.4</v>
      </c>
    </row>
    <row r="186" spans="1:8" x14ac:dyDescent="0.2">
      <c r="A186" s="13">
        <v>2023</v>
      </c>
      <c r="B186" s="2">
        <v>756</v>
      </c>
      <c r="C186" s="17" t="s">
        <v>89</v>
      </c>
      <c r="D186" s="14">
        <v>199.9</v>
      </c>
      <c r="E186" s="14">
        <v>42.1</v>
      </c>
      <c r="F186" s="14">
        <v>54.3</v>
      </c>
      <c r="G186" s="14">
        <v>55.1</v>
      </c>
      <c r="H186" s="11">
        <f t="shared" si="6"/>
        <v>151.5</v>
      </c>
    </row>
    <row r="187" spans="1:8" x14ac:dyDescent="0.2">
      <c r="A187" s="13">
        <v>2023</v>
      </c>
      <c r="B187" s="2">
        <v>760</v>
      </c>
      <c r="C187" s="17" t="s">
        <v>44</v>
      </c>
      <c r="D187" s="14">
        <v>464.6</v>
      </c>
      <c r="E187" s="14">
        <v>79.7</v>
      </c>
      <c r="F187" s="14">
        <v>139</v>
      </c>
      <c r="G187" s="14">
        <v>155.69999999999999</v>
      </c>
      <c r="H187" s="11">
        <f t="shared" si="6"/>
        <v>374.4</v>
      </c>
    </row>
    <row r="188" spans="1:8" x14ac:dyDescent="0.2">
      <c r="A188" s="13">
        <v>2023</v>
      </c>
      <c r="B188" s="2">
        <v>766</v>
      </c>
      <c r="C188" s="17" t="s">
        <v>65</v>
      </c>
      <c r="D188" s="14">
        <v>288.7</v>
      </c>
      <c r="E188" s="14">
        <v>61.2</v>
      </c>
      <c r="F188" s="14">
        <v>62.9</v>
      </c>
      <c r="G188" s="14">
        <v>105.2</v>
      </c>
      <c r="H188" s="11">
        <f t="shared" si="6"/>
        <v>229.3</v>
      </c>
    </row>
    <row r="189" spans="1:8" x14ac:dyDescent="0.2">
      <c r="A189" s="13" t="s">
        <v>236</v>
      </c>
      <c r="B189" s="2">
        <v>773</v>
      </c>
      <c r="C189" s="17" t="s">
        <v>24</v>
      </c>
      <c r="D189" s="14">
        <v>219.9</v>
      </c>
      <c r="E189" s="14">
        <v>36.4</v>
      </c>
      <c r="F189" s="14">
        <v>48</v>
      </c>
      <c r="G189" s="14">
        <v>76.900000000000006</v>
      </c>
      <c r="H189" s="11">
        <f t="shared" si="6"/>
        <v>161.30000000000001</v>
      </c>
    </row>
    <row r="190" spans="1:8" x14ac:dyDescent="0.2">
      <c r="A190" s="13">
        <v>2023</v>
      </c>
      <c r="B190" s="2">
        <v>779</v>
      </c>
      <c r="C190" s="17" t="s">
        <v>60</v>
      </c>
      <c r="D190" s="14">
        <v>385.3</v>
      </c>
      <c r="E190" s="14">
        <v>84.1</v>
      </c>
      <c r="F190" s="14">
        <v>91.4</v>
      </c>
      <c r="G190" s="14">
        <v>127.9</v>
      </c>
      <c r="H190" s="11">
        <f t="shared" si="6"/>
        <v>303.39999999999998</v>
      </c>
    </row>
    <row r="191" spans="1:8" x14ac:dyDescent="0.2">
      <c r="A191" s="13">
        <v>2023</v>
      </c>
      <c r="B191" s="2">
        <v>787</v>
      </c>
      <c r="C191" s="17" t="s">
        <v>78</v>
      </c>
      <c r="D191" s="14">
        <v>421.2</v>
      </c>
      <c r="E191" s="14">
        <v>79.8</v>
      </c>
      <c r="F191" s="14">
        <v>97.2</v>
      </c>
      <c r="G191" s="14">
        <v>145.4</v>
      </c>
      <c r="H191" s="11">
        <f t="shared" si="6"/>
        <v>322.39999999999998</v>
      </c>
    </row>
    <row r="192" spans="1:8" x14ac:dyDescent="0.2">
      <c r="A192" s="13">
        <v>2023</v>
      </c>
      <c r="B192" s="2">
        <v>791</v>
      </c>
      <c r="C192" s="17" t="s">
        <v>94</v>
      </c>
      <c r="D192" s="14">
        <v>639.6</v>
      </c>
      <c r="E192" s="14">
        <v>116.4</v>
      </c>
      <c r="F192" s="14">
        <v>167.7</v>
      </c>
      <c r="G192" s="14">
        <v>183.4</v>
      </c>
      <c r="H192" s="11">
        <f t="shared" si="6"/>
        <v>467.5</v>
      </c>
    </row>
    <row r="193" spans="1:8" x14ac:dyDescent="0.2">
      <c r="A193" s="13">
        <v>2023</v>
      </c>
      <c r="B193" s="2">
        <v>810</v>
      </c>
      <c r="C193" s="17" t="s">
        <v>21</v>
      </c>
      <c r="D193" s="14">
        <v>239.5</v>
      </c>
      <c r="E193" s="14">
        <v>50.4</v>
      </c>
      <c r="F193" s="14">
        <v>61.8</v>
      </c>
      <c r="G193" s="14">
        <v>72.8</v>
      </c>
      <c r="H193" s="11">
        <f t="shared" si="6"/>
        <v>185</v>
      </c>
    </row>
    <row r="194" spans="1:8" x14ac:dyDescent="0.2">
      <c r="A194" s="13">
        <v>2023</v>
      </c>
      <c r="B194" s="2">
        <v>813</v>
      </c>
      <c r="C194" s="17" t="s">
        <v>41</v>
      </c>
      <c r="D194" s="14">
        <v>474</v>
      </c>
      <c r="E194" s="14">
        <v>89.6</v>
      </c>
      <c r="F194" s="14">
        <v>103.3</v>
      </c>
      <c r="G194" s="14">
        <v>144.6</v>
      </c>
      <c r="H194" s="11">
        <f t="shared" si="6"/>
        <v>337.5</v>
      </c>
    </row>
    <row r="195" spans="1:8" x14ac:dyDescent="0.2">
      <c r="A195" s="13">
        <v>2023</v>
      </c>
      <c r="B195" s="2">
        <v>820</v>
      </c>
      <c r="C195" s="17" t="s">
        <v>227</v>
      </c>
      <c r="D195" s="14">
        <v>320.2</v>
      </c>
      <c r="E195" s="14">
        <v>54.4</v>
      </c>
      <c r="F195" s="14">
        <v>84.1</v>
      </c>
      <c r="G195" s="14">
        <v>108.3</v>
      </c>
      <c r="H195" s="11">
        <f t="shared" si="6"/>
        <v>246.8</v>
      </c>
    </row>
    <row r="196" spans="1:8" x14ac:dyDescent="0.2">
      <c r="A196" s="13">
        <v>2023</v>
      </c>
      <c r="B196" s="2">
        <v>825</v>
      </c>
      <c r="C196" s="17" t="s">
        <v>18</v>
      </c>
      <c r="D196" s="14">
        <v>28.7</v>
      </c>
      <c r="E196" s="14">
        <v>3.6</v>
      </c>
      <c r="F196" s="14">
        <v>6.8</v>
      </c>
      <c r="G196" s="14">
        <v>6.6</v>
      </c>
      <c r="H196" s="11">
        <f t="shared" si="6"/>
        <v>17</v>
      </c>
    </row>
    <row r="197" spans="1:8" x14ac:dyDescent="0.2">
      <c r="A197" s="13">
        <v>2023</v>
      </c>
      <c r="B197" s="2">
        <v>840</v>
      </c>
      <c r="C197" s="17" t="s">
        <v>42</v>
      </c>
      <c r="D197" s="14">
        <v>202.6</v>
      </c>
      <c r="E197" s="14">
        <v>34.1</v>
      </c>
      <c r="F197" s="14">
        <v>59.5</v>
      </c>
      <c r="G197" s="14">
        <v>66.599999999999994</v>
      </c>
      <c r="H197" s="11">
        <f t="shared" si="6"/>
        <v>160.19999999999999</v>
      </c>
    </row>
    <row r="198" spans="1:8" x14ac:dyDescent="0.2">
      <c r="A198" s="13">
        <v>2023</v>
      </c>
      <c r="B198" s="2">
        <v>846</v>
      </c>
      <c r="C198" s="17" t="s">
        <v>20</v>
      </c>
      <c r="D198" s="14">
        <v>301.5</v>
      </c>
      <c r="E198" s="14">
        <v>54.2</v>
      </c>
      <c r="F198" s="14">
        <v>89.5</v>
      </c>
      <c r="G198" s="14">
        <v>85.3</v>
      </c>
      <c r="H198" s="11">
        <f t="shared" si="6"/>
        <v>229</v>
      </c>
    </row>
    <row r="199" spans="1:8" x14ac:dyDescent="0.2">
      <c r="A199" s="13">
        <v>2023</v>
      </c>
      <c r="B199" s="2">
        <v>849</v>
      </c>
      <c r="C199" s="17" t="s">
        <v>93</v>
      </c>
      <c r="D199" s="14">
        <v>270.10000000000002</v>
      </c>
      <c r="E199" s="14">
        <v>50.4</v>
      </c>
      <c r="F199" s="14">
        <v>72.400000000000006</v>
      </c>
      <c r="G199" s="14">
        <v>80.2</v>
      </c>
      <c r="H199" s="11">
        <f t="shared" si="6"/>
        <v>203</v>
      </c>
    </row>
    <row r="200" spans="1:8" x14ac:dyDescent="0.2">
      <c r="A200" s="13">
        <v>2023</v>
      </c>
      <c r="B200" s="2">
        <v>851</v>
      </c>
      <c r="C200" s="17" t="s">
        <v>102</v>
      </c>
      <c r="D200" s="14">
        <v>1541.3</v>
      </c>
      <c r="E200" s="14">
        <v>332.2</v>
      </c>
      <c r="F200" s="14">
        <v>331.3</v>
      </c>
      <c r="G200" s="14">
        <v>446</v>
      </c>
      <c r="H200" s="11">
        <f t="shared" ref="H200:H201" si="7">SUM(E200:G200)</f>
        <v>1109.5</v>
      </c>
    </row>
    <row r="201" spans="1:8" x14ac:dyDescent="0.2">
      <c r="A201" s="13">
        <v>2023</v>
      </c>
      <c r="B201" s="2">
        <v>860</v>
      </c>
      <c r="C201" s="17" t="s">
        <v>75</v>
      </c>
      <c r="D201" s="14">
        <v>480</v>
      </c>
      <c r="E201" s="14">
        <v>105.2</v>
      </c>
      <c r="F201" s="14">
        <v>119.8</v>
      </c>
      <c r="G201" s="14">
        <v>145.4</v>
      </c>
      <c r="H201" s="11">
        <f t="shared" si="7"/>
        <v>370.4</v>
      </c>
    </row>
    <row r="203" spans="1:8" x14ac:dyDescent="0.2">
      <c r="D203" s="13" t="s">
        <v>230</v>
      </c>
      <c r="E203" s="13" t="s">
        <v>231</v>
      </c>
      <c r="F203" s="13" t="s">
        <v>232</v>
      </c>
      <c r="G203" s="13" t="s">
        <v>233</v>
      </c>
      <c r="H203" s="13" t="s">
        <v>224</v>
      </c>
    </row>
    <row r="204" spans="1:8" x14ac:dyDescent="0.2">
      <c r="A204" s="13" t="s">
        <v>237</v>
      </c>
      <c r="B204" s="2">
        <v>101</v>
      </c>
      <c r="C204" s="17" t="s">
        <v>101</v>
      </c>
      <c r="D204" s="14">
        <v>3026.3</v>
      </c>
      <c r="E204" s="14">
        <v>616.70000000000005</v>
      </c>
      <c r="F204" s="14">
        <v>580.79999999999995</v>
      </c>
      <c r="G204" s="14">
        <v>860.5</v>
      </c>
      <c r="H204" s="11">
        <f t="shared" ref="H204:H235" si="8">SUM(E204:G204)</f>
        <v>2058</v>
      </c>
    </row>
    <row r="205" spans="1:8" x14ac:dyDescent="0.2">
      <c r="A205" s="27" t="str">
        <f>A204</f>
        <v>2021</v>
      </c>
      <c r="B205" s="2">
        <v>147</v>
      </c>
      <c r="C205" s="17" t="s">
        <v>39</v>
      </c>
      <c r="D205" s="14">
        <v>782.5</v>
      </c>
      <c r="E205" s="14">
        <v>170.9</v>
      </c>
      <c r="F205" s="14">
        <v>157</v>
      </c>
      <c r="G205" s="14">
        <v>249.4</v>
      </c>
      <c r="H205" s="11">
        <f t="shared" si="8"/>
        <v>577.29999999999995</v>
      </c>
    </row>
    <row r="206" spans="1:8" x14ac:dyDescent="0.2">
      <c r="A206" s="27" t="str">
        <f t="shared" ref="A206:A269" si="9">A205</f>
        <v>2021</v>
      </c>
      <c r="B206" s="2">
        <v>151</v>
      </c>
      <c r="C206" s="17" t="s">
        <v>13</v>
      </c>
      <c r="D206" s="14">
        <v>309.39999999999998</v>
      </c>
      <c r="E206" s="14">
        <v>85.8</v>
      </c>
      <c r="F206" s="14">
        <v>90.7</v>
      </c>
      <c r="G206" s="14">
        <v>62.5</v>
      </c>
      <c r="H206" s="11">
        <f t="shared" si="8"/>
        <v>239</v>
      </c>
    </row>
    <row r="207" spans="1:8" x14ac:dyDescent="0.2">
      <c r="A207" s="27" t="str">
        <f t="shared" si="9"/>
        <v>2021</v>
      </c>
      <c r="B207" s="2">
        <v>153</v>
      </c>
      <c r="C207" s="17" t="s">
        <v>19</v>
      </c>
      <c r="D207" s="14">
        <v>243</v>
      </c>
      <c r="E207" s="14">
        <v>56</v>
      </c>
      <c r="F207" s="14">
        <v>60.3</v>
      </c>
      <c r="G207" s="14">
        <v>64.400000000000006</v>
      </c>
      <c r="H207" s="11">
        <f t="shared" si="8"/>
        <v>180.7</v>
      </c>
    </row>
    <row r="208" spans="1:8" x14ac:dyDescent="0.2">
      <c r="A208" s="27" t="str">
        <f t="shared" si="9"/>
        <v>2021</v>
      </c>
      <c r="B208" s="2">
        <v>155</v>
      </c>
      <c r="C208" s="17" t="s">
        <v>23</v>
      </c>
      <c r="D208" s="14">
        <v>93.2</v>
      </c>
      <c r="E208" s="14">
        <v>16.3</v>
      </c>
      <c r="F208" s="14">
        <v>24.9</v>
      </c>
      <c r="G208" s="14">
        <v>30.8</v>
      </c>
      <c r="H208" s="11">
        <f t="shared" si="8"/>
        <v>72</v>
      </c>
    </row>
    <row r="209" spans="1:8" x14ac:dyDescent="0.2">
      <c r="A209" s="27" t="str">
        <f t="shared" si="9"/>
        <v>2021</v>
      </c>
      <c r="B209" s="2">
        <v>157</v>
      </c>
      <c r="C209" s="17" t="s">
        <v>49</v>
      </c>
      <c r="D209" s="14">
        <v>748</v>
      </c>
      <c r="E209" s="14">
        <v>143.6</v>
      </c>
      <c r="F209" s="14">
        <v>157.69999999999999</v>
      </c>
      <c r="G209" s="14">
        <v>256</v>
      </c>
      <c r="H209" s="11">
        <f t="shared" si="8"/>
        <v>557.29999999999995</v>
      </c>
    </row>
    <row r="210" spans="1:8" x14ac:dyDescent="0.2">
      <c r="A210" s="27" t="str">
        <f t="shared" si="9"/>
        <v>2021</v>
      </c>
      <c r="B210" s="2">
        <v>159</v>
      </c>
      <c r="C210" s="17" t="s">
        <v>51</v>
      </c>
      <c r="D210" s="14">
        <v>488.3</v>
      </c>
      <c r="E210" s="14">
        <v>69.7</v>
      </c>
      <c r="F210" s="14">
        <v>117.4</v>
      </c>
      <c r="G210" s="14">
        <v>178.5</v>
      </c>
      <c r="H210" s="11">
        <f t="shared" si="8"/>
        <v>365.6</v>
      </c>
    </row>
    <row r="211" spans="1:8" x14ac:dyDescent="0.2">
      <c r="A211" s="27" t="str">
        <f t="shared" si="9"/>
        <v>2021</v>
      </c>
      <c r="B211" s="2">
        <v>161</v>
      </c>
      <c r="C211" s="17" t="s">
        <v>53</v>
      </c>
      <c r="D211" s="14">
        <v>181.4</v>
      </c>
      <c r="E211" s="14">
        <v>38.200000000000003</v>
      </c>
      <c r="F211" s="14">
        <v>50.3</v>
      </c>
      <c r="G211" s="14">
        <v>46.2</v>
      </c>
      <c r="H211" s="11">
        <f t="shared" si="8"/>
        <v>134.69999999999999</v>
      </c>
    </row>
    <row r="212" spans="1:8" x14ac:dyDescent="0.2">
      <c r="A212" s="27" t="str">
        <f t="shared" si="9"/>
        <v>2021</v>
      </c>
      <c r="B212" s="2">
        <v>163</v>
      </c>
      <c r="C212" s="17" t="s">
        <v>69</v>
      </c>
      <c r="D212" s="14">
        <v>137.80000000000001</v>
      </c>
      <c r="E212" s="14">
        <v>20.7</v>
      </c>
      <c r="F212" s="14">
        <v>36.5</v>
      </c>
      <c r="G212" s="14">
        <v>41.5</v>
      </c>
      <c r="H212" s="11">
        <f t="shared" si="8"/>
        <v>98.7</v>
      </c>
    </row>
    <row r="213" spans="1:8" x14ac:dyDescent="0.2">
      <c r="A213" s="27" t="str">
        <f t="shared" si="9"/>
        <v>2021</v>
      </c>
      <c r="B213" s="2">
        <v>165</v>
      </c>
      <c r="C213" s="17" t="s">
        <v>7</v>
      </c>
      <c r="D213" s="14">
        <v>116.5</v>
      </c>
      <c r="E213" s="14">
        <v>28.3</v>
      </c>
      <c r="F213" s="14">
        <v>21.7</v>
      </c>
      <c r="G213" s="14">
        <v>26.7</v>
      </c>
      <c r="H213" s="11">
        <f t="shared" si="8"/>
        <v>76.7</v>
      </c>
    </row>
    <row r="214" spans="1:8" x14ac:dyDescent="0.2">
      <c r="A214" s="27" t="str">
        <f t="shared" si="9"/>
        <v>2021</v>
      </c>
      <c r="B214" s="2">
        <v>167</v>
      </c>
      <c r="C214" s="17" t="s">
        <v>83</v>
      </c>
      <c r="D214" s="14">
        <v>380.5</v>
      </c>
      <c r="E214" s="14">
        <v>65.400000000000006</v>
      </c>
      <c r="F214" s="14">
        <v>99.6</v>
      </c>
      <c r="G214" s="14">
        <v>107.6</v>
      </c>
      <c r="H214" s="11">
        <f t="shared" si="8"/>
        <v>272.60000000000002</v>
      </c>
    </row>
    <row r="215" spans="1:8" x14ac:dyDescent="0.2">
      <c r="A215" s="27" t="str">
        <f t="shared" si="9"/>
        <v>2021</v>
      </c>
      <c r="B215" s="2">
        <v>169</v>
      </c>
      <c r="C215" s="17" t="s">
        <v>85</v>
      </c>
      <c r="D215" s="14">
        <v>239.5</v>
      </c>
      <c r="E215" s="14">
        <v>46.3</v>
      </c>
      <c r="F215" s="14">
        <v>47.3</v>
      </c>
      <c r="G215" s="14">
        <v>70.099999999999994</v>
      </c>
      <c r="H215" s="11">
        <f t="shared" si="8"/>
        <v>163.69999999999999</v>
      </c>
    </row>
    <row r="216" spans="1:8" x14ac:dyDescent="0.2">
      <c r="A216" s="27" t="str">
        <f t="shared" si="9"/>
        <v>2021</v>
      </c>
      <c r="B216" s="2">
        <v>173</v>
      </c>
      <c r="C216" s="17" t="s">
        <v>16</v>
      </c>
      <c r="D216" s="14">
        <v>480.3</v>
      </c>
      <c r="E216" s="14">
        <v>72.599999999999994</v>
      </c>
      <c r="F216" s="14">
        <v>91.1</v>
      </c>
      <c r="G216" s="14">
        <v>212.8</v>
      </c>
      <c r="H216" s="11">
        <f t="shared" si="8"/>
        <v>376.5</v>
      </c>
    </row>
    <row r="217" spans="1:8" x14ac:dyDescent="0.2">
      <c r="A217" s="27" t="str">
        <f t="shared" si="9"/>
        <v>2021</v>
      </c>
      <c r="B217" s="2">
        <v>175</v>
      </c>
      <c r="C217" s="17" t="s">
        <v>52</v>
      </c>
      <c r="D217" s="14">
        <v>266.7</v>
      </c>
      <c r="E217" s="14">
        <v>53</v>
      </c>
      <c r="F217" s="14">
        <v>64.400000000000006</v>
      </c>
      <c r="G217" s="14">
        <v>85.4</v>
      </c>
      <c r="H217" s="11">
        <f t="shared" si="8"/>
        <v>202.8</v>
      </c>
    </row>
    <row r="218" spans="1:8" x14ac:dyDescent="0.2">
      <c r="A218" s="27" t="str">
        <f t="shared" si="9"/>
        <v>2021</v>
      </c>
      <c r="B218" s="2">
        <v>183</v>
      </c>
      <c r="C218" s="17" t="s">
        <v>91</v>
      </c>
      <c r="D218" s="14">
        <v>93.2</v>
      </c>
      <c r="E218" s="14">
        <v>21.2</v>
      </c>
      <c r="F218" s="14">
        <v>18.2</v>
      </c>
      <c r="G218" s="14">
        <v>19.7</v>
      </c>
      <c r="H218" s="11">
        <f t="shared" si="8"/>
        <v>59.099999999999994</v>
      </c>
    </row>
    <row r="219" spans="1:8" x14ac:dyDescent="0.2">
      <c r="A219" s="27" t="str">
        <f t="shared" si="9"/>
        <v>2021</v>
      </c>
      <c r="B219" s="2">
        <v>185</v>
      </c>
      <c r="C219" s="17" t="s">
        <v>82</v>
      </c>
      <c r="D219" s="14">
        <v>285</v>
      </c>
      <c r="E219" s="14">
        <v>60.5</v>
      </c>
      <c r="F219" s="14">
        <v>52.3</v>
      </c>
      <c r="G219" s="14">
        <v>82.4</v>
      </c>
      <c r="H219" s="11">
        <f t="shared" si="8"/>
        <v>195.2</v>
      </c>
    </row>
    <row r="220" spans="1:8" x14ac:dyDescent="0.2">
      <c r="A220" s="27" t="str">
        <f t="shared" si="9"/>
        <v>2021</v>
      </c>
      <c r="B220" s="2">
        <v>187</v>
      </c>
      <c r="C220" s="17" t="s">
        <v>84</v>
      </c>
      <c r="D220" s="14">
        <v>48.3</v>
      </c>
      <c r="E220" s="14">
        <v>11.1</v>
      </c>
      <c r="F220" s="14">
        <v>12.9</v>
      </c>
      <c r="G220" s="14">
        <v>9.6999999999999993</v>
      </c>
      <c r="H220" s="11">
        <f t="shared" si="8"/>
        <v>33.700000000000003</v>
      </c>
    </row>
    <row r="221" spans="1:8" x14ac:dyDescent="0.2">
      <c r="A221" s="27" t="str">
        <f t="shared" si="9"/>
        <v>2021</v>
      </c>
      <c r="B221" s="2">
        <v>190</v>
      </c>
      <c r="C221" s="17" t="s">
        <v>45</v>
      </c>
      <c r="D221" s="14">
        <v>238.1</v>
      </c>
      <c r="E221" s="14">
        <v>51.1</v>
      </c>
      <c r="F221" s="14">
        <v>59.1</v>
      </c>
      <c r="G221" s="14">
        <v>61.7</v>
      </c>
      <c r="H221" s="11">
        <f t="shared" si="8"/>
        <v>171.9</v>
      </c>
    </row>
    <row r="222" spans="1:8" x14ac:dyDescent="0.2">
      <c r="A222" s="27" t="str">
        <f t="shared" si="9"/>
        <v>2021</v>
      </c>
      <c r="B222" s="2">
        <v>201</v>
      </c>
      <c r="C222" s="17" t="s">
        <v>9</v>
      </c>
      <c r="D222" s="14">
        <v>196</v>
      </c>
      <c r="E222" s="14">
        <v>45</v>
      </c>
      <c r="F222" s="14">
        <v>50.4</v>
      </c>
      <c r="G222" s="14">
        <v>52</v>
      </c>
      <c r="H222" s="11">
        <f t="shared" si="8"/>
        <v>147.4</v>
      </c>
    </row>
    <row r="223" spans="1:8" x14ac:dyDescent="0.2">
      <c r="A223" s="27" t="str">
        <f t="shared" si="9"/>
        <v>2021</v>
      </c>
      <c r="B223" s="2">
        <v>210</v>
      </c>
      <c r="C223" s="17" t="s">
        <v>35</v>
      </c>
      <c r="D223" s="14">
        <v>253.3</v>
      </c>
      <c r="E223" s="14">
        <v>46.4</v>
      </c>
      <c r="F223" s="14">
        <v>54.8</v>
      </c>
      <c r="G223" s="14">
        <v>65.900000000000006</v>
      </c>
      <c r="H223" s="11">
        <f t="shared" si="8"/>
        <v>167.1</v>
      </c>
    </row>
    <row r="224" spans="1:8" x14ac:dyDescent="0.2">
      <c r="A224" s="27" t="str">
        <f t="shared" si="9"/>
        <v>2021</v>
      </c>
      <c r="B224" s="2">
        <v>217</v>
      </c>
      <c r="C224" s="17" t="s">
        <v>67</v>
      </c>
      <c r="D224" s="14">
        <v>485.3</v>
      </c>
      <c r="E224" s="14">
        <v>100.1</v>
      </c>
      <c r="F224" s="14">
        <v>99.2</v>
      </c>
      <c r="G224" s="14">
        <v>135.80000000000001</v>
      </c>
      <c r="H224" s="11">
        <f t="shared" si="8"/>
        <v>335.1</v>
      </c>
    </row>
    <row r="225" spans="1:8" x14ac:dyDescent="0.2">
      <c r="A225" s="27" t="str">
        <f t="shared" si="9"/>
        <v>2021</v>
      </c>
      <c r="B225" s="2">
        <v>219</v>
      </c>
      <c r="C225" s="17" t="s">
        <v>73</v>
      </c>
      <c r="D225" s="14">
        <v>364.2</v>
      </c>
      <c r="E225" s="14">
        <v>77.5</v>
      </c>
      <c r="F225" s="14">
        <v>81.8</v>
      </c>
      <c r="G225" s="14">
        <v>103.5</v>
      </c>
      <c r="H225" s="11">
        <f t="shared" si="8"/>
        <v>262.8</v>
      </c>
    </row>
    <row r="226" spans="1:8" x14ac:dyDescent="0.2">
      <c r="A226" s="27" t="str">
        <f t="shared" si="9"/>
        <v>2021</v>
      </c>
      <c r="B226" s="2">
        <v>223</v>
      </c>
      <c r="C226" s="17" t="s">
        <v>87</v>
      </c>
      <c r="D226" s="14">
        <v>218.5</v>
      </c>
      <c r="E226" s="14">
        <v>40.6</v>
      </c>
      <c r="F226" s="14">
        <v>47.5</v>
      </c>
      <c r="G226" s="14">
        <v>80.900000000000006</v>
      </c>
      <c r="H226" s="11">
        <f t="shared" si="8"/>
        <v>169</v>
      </c>
    </row>
    <row r="227" spans="1:8" x14ac:dyDescent="0.2">
      <c r="A227" s="27" t="str">
        <f t="shared" si="9"/>
        <v>2021</v>
      </c>
      <c r="B227" s="2">
        <v>230</v>
      </c>
      <c r="C227" s="17" t="s">
        <v>50</v>
      </c>
      <c r="D227" s="14">
        <v>516.6</v>
      </c>
      <c r="E227" s="14">
        <v>83.4</v>
      </c>
      <c r="F227" s="14">
        <v>125.7</v>
      </c>
      <c r="G227" s="14">
        <v>204.5</v>
      </c>
      <c r="H227" s="11">
        <f t="shared" si="8"/>
        <v>413.6</v>
      </c>
    </row>
    <row r="228" spans="1:8" x14ac:dyDescent="0.2">
      <c r="A228" s="27" t="str">
        <f t="shared" si="9"/>
        <v>2021</v>
      </c>
      <c r="B228" s="2">
        <v>240</v>
      </c>
      <c r="C228" s="17" t="s">
        <v>25</v>
      </c>
      <c r="D228" s="14">
        <v>171.3</v>
      </c>
      <c r="E228" s="14">
        <v>43.5</v>
      </c>
      <c r="F228" s="14">
        <v>42.5</v>
      </c>
      <c r="G228" s="14">
        <v>29.1</v>
      </c>
      <c r="H228" s="11">
        <f t="shared" si="8"/>
        <v>115.1</v>
      </c>
    </row>
    <row r="229" spans="1:8" x14ac:dyDescent="0.2">
      <c r="A229" s="27" t="str">
        <f t="shared" si="9"/>
        <v>2021</v>
      </c>
      <c r="B229" s="2">
        <v>250</v>
      </c>
      <c r="C229" s="17" t="s">
        <v>43</v>
      </c>
      <c r="D229" s="14">
        <v>317.3</v>
      </c>
      <c r="E229" s="14">
        <v>74.599999999999994</v>
      </c>
      <c r="F229" s="14">
        <v>74</v>
      </c>
      <c r="G229" s="14">
        <v>80.599999999999994</v>
      </c>
      <c r="H229" s="11">
        <f t="shared" si="8"/>
        <v>229.2</v>
      </c>
    </row>
    <row r="230" spans="1:8" x14ac:dyDescent="0.2">
      <c r="A230" s="27" t="str">
        <f t="shared" si="9"/>
        <v>2021</v>
      </c>
      <c r="B230" s="2">
        <v>253</v>
      </c>
      <c r="C230" s="17" t="s">
        <v>55</v>
      </c>
      <c r="D230" s="14">
        <v>266.7</v>
      </c>
      <c r="E230" s="14">
        <v>55.3</v>
      </c>
      <c r="F230" s="14">
        <v>69.599999999999994</v>
      </c>
      <c r="G230" s="14">
        <v>48.2</v>
      </c>
      <c r="H230" s="11">
        <f t="shared" si="8"/>
        <v>173.1</v>
      </c>
    </row>
    <row r="231" spans="1:8" x14ac:dyDescent="0.2">
      <c r="A231" s="27" t="str">
        <f t="shared" si="9"/>
        <v>2021</v>
      </c>
      <c r="B231" s="2">
        <v>259</v>
      </c>
      <c r="C231" s="17" t="s">
        <v>103</v>
      </c>
      <c r="D231" s="14">
        <v>400.3</v>
      </c>
      <c r="E231" s="14">
        <v>85.6</v>
      </c>
      <c r="F231" s="14">
        <v>93.9</v>
      </c>
      <c r="G231" s="14">
        <v>92.4</v>
      </c>
      <c r="H231" s="11">
        <f t="shared" si="8"/>
        <v>271.89999999999998</v>
      </c>
    </row>
    <row r="232" spans="1:8" x14ac:dyDescent="0.2">
      <c r="A232" s="27" t="str">
        <f t="shared" si="9"/>
        <v>2021</v>
      </c>
      <c r="B232" s="2">
        <v>260</v>
      </c>
      <c r="C232" s="17" t="s">
        <v>63</v>
      </c>
      <c r="D232" s="14">
        <v>245.7</v>
      </c>
      <c r="E232" s="14">
        <v>51.8</v>
      </c>
      <c r="F232" s="14">
        <v>56.2</v>
      </c>
      <c r="G232" s="14">
        <v>61.6</v>
      </c>
      <c r="H232" s="11">
        <f t="shared" si="8"/>
        <v>169.6</v>
      </c>
    </row>
    <row r="233" spans="1:8" x14ac:dyDescent="0.2">
      <c r="A233" s="27" t="str">
        <f t="shared" si="9"/>
        <v>2021</v>
      </c>
      <c r="B233" s="2">
        <v>265</v>
      </c>
      <c r="C233" s="17" t="s">
        <v>48</v>
      </c>
      <c r="D233" s="14">
        <v>482.3</v>
      </c>
      <c r="E233" s="14">
        <v>93.9</v>
      </c>
      <c r="F233" s="14">
        <v>115.8</v>
      </c>
      <c r="G233" s="14">
        <v>138.1</v>
      </c>
      <c r="H233" s="11">
        <f t="shared" si="8"/>
        <v>347.79999999999995</v>
      </c>
    </row>
    <row r="234" spans="1:8" x14ac:dyDescent="0.2">
      <c r="A234" s="27" t="str">
        <f t="shared" si="9"/>
        <v>2021</v>
      </c>
      <c r="B234" s="2">
        <v>269</v>
      </c>
      <c r="C234" s="17" t="s">
        <v>64</v>
      </c>
      <c r="D234" s="14">
        <v>131.80000000000001</v>
      </c>
      <c r="E234" s="14">
        <v>30</v>
      </c>
      <c r="F234" s="14">
        <v>33.299999999999997</v>
      </c>
      <c r="G234" s="14">
        <v>38.9</v>
      </c>
      <c r="H234" s="11">
        <f t="shared" si="8"/>
        <v>102.19999999999999</v>
      </c>
    </row>
    <row r="235" spans="1:8" x14ac:dyDescent="0.2">
      <c r="A235" s="27" t="str">
        <f t="shared" si="9"/>
        <v>2021</v>
      </c>
      <c r="B235" s="2">
        <v>270</v>
      </c>
      <c r="C235" s="17" t="s">
        <v>57</v>
      </c>
      <c r="D235" s="14">
        <v>405</v>
      </c>
      <c r="E235" s="14">
        <v>79.400000000000006</v>
      </c>
      <c r="F235" s="14">
        <v>95</v>
      </c>
      <c r="G235" s="14">
        <v>109.9</v>
      </c>
      <c r="H235" s="11">
        <f t="shared" si="8"/>
        <v>284.3</v>
      </c>
    </row>
    <row r="236" spans="1:8" x14ac:dyDescent="0.2">
      <c r="A236" s="27" t="str">
        <f t="shared" si="9"/>
        <v>2021</v>
      </c>
      <c r="B236" s="2">
        <v>306</v>
      </c>
      <c r="C236" s="17" t="s">
        <v>38</v>
      </c>
      <c r="D236" s="14">
        <v>229.5</v>
      </c>
      <c r="E236" s="14">
        <v>39.1</v>
      </c>
      <c r="F236" s="14">
        <v>57.6</v>
      </c>
      <c r="G236" s="14">
        <v>63.3</v>
      </c>
      <c r="H236" s="11">
        <f t="shared" ref="H236:H267" si="10">SUM(E236:G236)</f>
        <v>160</v>
      </c>
    </row>
    <row r="237" spans="1:8" x14ac:dyDescent="0.2">
      <c r="A237" s="27" t="str">
        <f t="shared" si="9"/>
        <v>2021</v>
      </c>
      <c r="B237" s="2">
        <v>316</v>
      </c>
      <c r="C237" s="17" t="s">
        <v>77</v>
      </c>
      <c r="D237" s="14">
        <v>343.5</v>
      </c>
      <c r="E237" s="14">
        <v>72.8</v>
      </c>
      <c r="F237" s="14">
        <v>73.2</v>
      </c>
      <c r="G237" s="14">
        <v>88.1</v>
      </c>
      <c r="H237" s="11">
        <f t="shared" si="10"/>
        <v>234.1</v>
      </c>
    </row>
    <row r="238" spans="1:8" x14ac:dyDescent="0.2">
      <c r="A238" s="27" t="str">
        <f t="shared" si="9"/>
        <v>2021</v>
      </c>
      <c r="B238" s="2">
        <v>320</v>
      </c>
      <c r="C238" s="17" t="s">
        <v>33</v>
      </c>
      <c r="D238" s="14">
        <v>291.3</v>
      </c>
      <c r="E238" s="14">
        <v>54.7</v>
      </c>
      <c r="F238" s="14">
        <v>61.7</v>
      </c>
      <c r="G238" s="14">
        <v>90.4</v>
      </c>
      <c r="H238" s="11">
        <f t="shared" si="10"/>
        <v>206.8</v>
      </c>
    </row>
    <row r="239" spans="1:8" x14ac:dyDescent="0.2">
      <c r="A239" s="27" t="str">
        <f t="shared" si="9"/>
        <v>2021</v>
      </c>
      <c r="B239" s="2">
        <v>326</v>
      </c>
      <c r="C239" s="17" t="s">
        <v>95</v>
      </c>
      <c r="D239" s="14">
        <v>261.89999999999998</v>
      </c>
      <c r="E239" s="14">
        <v>50</v>
      </c>
      <c r="F239" s="14">
        <v>58.6</v>
      </c>
      <c r="G239" s="14">
        <v>75.900000000000006</v>
      </c>
      <c r="H239" s="11">
        <f t="shared" si="10"/>
        <v>184.5</v>
      </c>
    </row>
    <row r="240" spans="1:8" x14ac:dyDescent="0.2">
      <c r="A240" s="27" t="str">
        <f t="shared" si="9"/>
        <v>2021</v>
      </c>
      <c r="B240" s="2">
        <v>329</v>
      </c>
      <c r="C240" s="17" t="s">
        <v>46</v>
      </c>
      <c r="D240" s="14">
        <v>183.3</v>
      </c>
      <c r="E240" s="14">
        <v>36.799999999999997</v>
      </c>
      <c r="F240" s="14">
        <v>41</v>
      </c>
      <c r="G240" s="14">
        <v>51.6</v>
      </c>
      <c r="H240" s="11">
        <f t="shared" si="10"/>
        <v>129.4</v>
      </c>
    </row>
    <row r="241" spans="1:8" x14ac:dyDescent="0.2">
      <c r="A241" s="27" t="str">
        <f t="shared" si="9"/>
        <v>2021</v>
      </c>
      <c r="B241" s="2">
        <v>330</v>
      </c>
      <c r="C241" s="17" t="s">
        <v>62</v>
      </c>
      <c r="D241" s="14">
        <v>464</v>
      </c>
      <c r="E241" s="14">
        <v>94.3</v>
      </c>
      <c r="F241" s="14">
        <v>104.7</v>
      </c>
      <c r="G241" s="14">
        <v>119.7</v>
      </c>
      <c r="H241" s="11">
        <f t="shared" si="10"/>
        <v>318.7</v>
      </c>
    </row>
    <row r="242" spans="1:8" x14ac:dyDescent="0.2">
      <c r="A242" s="27" t="str">
        <f t="shared" si="9"/>
        <v>2021</v>
      </c>
      <c r="B242" s="2">
        <v>336</v>
      </c>
      <c r="C242" s="17" t="s">
        <v>68</v>
      </c>
      <c r="D242" s="14">
        <v>127.9</v>
      </c>
      <c r="E242" s="14">
        <v>29.3</v>
      </c>
      <c r="F242" s="14">
        <v>29.3</v>
      </c>
      <c r="G242" s="14">
        <v>40.1</v>
      </c>
      <c r="H242" s="11">
        <f t="shared" si="10"/>
        <v>98.7</v>
      </c>
    </row>
    <row r="243" spans="1:8" x14ac:dyDescent="0.2">
      <c r="A243" s="27" t="str">
        <f t="shared" si="9"/>
        <v>2021</v>
      </c>
      <c r="B243" s="2">
        <v>340</v>
      </c>
      <c r="C243" s="17" t="s">
        <v>66</v>
      </c>
      <c r="D243" s="14">
        <v>185.1</v>
      </c>
      <c r="E243" s="14">
        <v>47.1</v>
      </c>
      <c r="F243" s="14">
        <v>41.5</v>
      </c>
      <c r="G243" s="14">
        <v>55.5</v>
      </c>
      <c r="H243" s="11">
        <f t="shared" si="10"/>
        <v>144.1</v>
      </c>
    </row>
    <row r="244" spans="1:8" x14ac:dyDescent="0.2">
      <c r="A244" s="27" t="str">
        <f t="shared" si="9"/>
        <v>2021</v>
      </c>
      <c r="B244" s="2">
        <v>350</v>
      </c>
      <c r="C244" s="17" t="s">
        <v>10</v>
      </c>
      <c r="D244" s="14">
        <v>140.80000000000001</v>
      </c>
      <c r="E244" s="14">
        <v>21.2</v>
      </c>
      <c r="F244" s="14">
        <v>24.2</v>
      </c>
      <c r="G244" s="14">
        <v>49.3</v>
      </c>
      <c r="H244" s="11">
        <f t="shared" si="10"/>
        <v>94.699999999999989</v>
      </c>
    </row>
    <row r="245" spans="1:8" x14ac:dyDescent="0.2">
      <c r="A245" s="27" t="str">
        <f t="shared" si="9"/>
        <v>2021</v>
      </c>
      <c r="B245" s="2">
        <v>360</v>
      </c>
      <c r="C245" s="17" t="s">
        <v>14</v>
      </c>
      <c r="D245" s="14">
        <v>337.5</v>
      </c>
      <c r="E245" s="14">
        <v>69.599999999999994</v>
      </c>
      <c r="F245" s="14">
        <v>75.2</v>
      </c>
      <c r="G245" s="14">
        <v>88.1</v>
      </c>
      <c r="H245" s="11">
        <f t="shared" si="10"/>
        <v>232.9</v>
      </c>
    </row>
    <row r="246" spans="1:8" x14ac:dyDescent="0.2">
      <c r="A246" s="27" t="str">
        <f t="shared" si="9"/>
        <v>2021</v>
      </c>
      <c r="B246" s="2">
        <v>370</v>
      </c>
      <c r="C246" s="17" t="s">
        <v>32</v>
      </c>
      <c r="D246" s="14">
        <v>450.9</v>
      </c>
      <c r="E246" s="14">
        <v>105.8</v>
      </c>
      <c r="F246" s="14">
        <v>104.2</v>
      </c>
      <c r="G246" s="14">
        <v>101</v>
      </c>
      <c r="H246" s="11">
        <f t="shared" si="10"/>
        <v>311</v>
      </c>
    </row>
    <row r="247" spans="1:8" x14ac:dyDescent="0.2">
      <c r="A247" s="27" t="str">
        <f t="shared" si="9"/>
        <v>2021</v>
      </c>
      <c r="B247" s="2">
        <v>376</v>
      </c>
      <c r="C247" s="17" t="s">
        <v>59</v>
      </c>
      <c r="D247" s="14">
        <v>461</v>
      </c>
      <c r="E247" s="14">
        <v>95.3</v>
      </c>
      <c r="F247" s="14">
        <v>101.9</v>
      </c>
      <c r="G247" s="14">
        <v>159.30000000000001</v>
      </c>
      <c r="H247" s="11">
        <f t="shared" si="10"/>
        <v>356.5</v>
      </c>
    </row>
    <row r="248" spans="1:8" x14ac:dyDescent="0.2">
      <c r="A248" s="27" t="str">
        <f t="shared" si="9"/>
        <v>2021</v>
      </c>
      <c r="B248" s="2">
        <v>390</v>
      </c>
      <c r="C248" s="17" t="s">
        <v>96</v>
      </c>
      <c r="D248" s="14">
        <v>361.8</v>
      </c>
      <c r="E248" s="14">
        <v>70.599999999999994</v>
      </c>
      <c r="F248" s="14">
        <v>70.5</v>
      </c>
      <c r="G248" s="14">
        <v>106</v>
      </c>
      <c r="H248" s="11">
        <f t="shared" si="10"/>
        <v>247.1</v>
      </c>
    </row>
    <row r="249" spans="1:8" x14ac:dyDescent="0.2">
      <c r="A249" s="27" t="str">
        <f t="shared" si="9"/>
        <v>2021</v>
      </c>
      <c r="B249" s="2">
        <v>400</v>
      </c>
      <c r="C249" s="17" t="s">
        <v>17</v>
      </c>
      <c r="D249" s="14">
        <v>370.2</v>
      </c>
      <c r="E249" s="14">
        <v>75.400000000000006</v>
      </c>
      <c r="F249" s="14">
        <v>93.1</v>
      </c>
      <c r="G249" s="14">
        <v>95.9</v>
      </c>
      <c r="H249" s="11">
        <f t="shared" si="10"/>
        <v>264.39999999999998</v>
      </c>
    </row>
    <row r="250" spans="1:8" x14ac:dyDescent="0.2">
      <c r="A250" s="27" t="str">
        <f t="shared" si="9"/>
        <v>2021</v>
      </c>
      <c r="B250" s="2">
        <v>410</v>
      </c>
      <c r="C250" s="17" t="s">
        <v>22</v>
      </c>
      <c r="D250" s="14">
        <v>243.5</v>
      </c>
      <c r="E250" s="14">
        <v>58.8</v>
      </c>
      <c r="F250" s="14">
        <v>50.4</v>
      </c>
      <c r="G250" s="14">
        <v>71.599999999999994</v>
      </c>
      <c r="H250" s="11">
        <f t="shared" si="10"/>
        <v>180.79999999999998</v>
      </c>
    </row>
    <row r="251" spans="1:8" x14ac:dyDescent="0.2">
      <c r="A251" s="27" t="str">
        <f t="shared" si="9"/>
        <v>2021</v>
      </c>
      <c r="B251" s="2">
        <v>420</v>
      </c>
      <c r="C251" s="17" t="s">
        <v>11</v>
      </c>
      <c r="D251" s="14">
        <v>289.2</v>
      </c>
      <c r="E251" s="14">
        <v>68</v>
      </c>
      <c r="F251" s="14">
        <v>73.8</v>
      </c>
      <c r="G251" s="14">
        <v>90</v>
      </c>
      <c r="H251" s="11">
        <f t="shared" si="10"/>
        <v>231.8</v>
      </c>
    </row>
    <row r="252" spans="1:8" x14ac:dyDescent="0.2">
      <c r="A252" s="27" t="str">
        <f t="shared" si="9"/>
        <v>2021</v>
      </c>
      <c r="B252" s="2">
        <v>430</v>
      </c>
      <c r="C252" s="17" t="s">
        <v>47</v>
      </c>
      <c r="D252" s="14">
        <v>340.5</v>
      </c>
      <c r="E252" s="14">
        <v>64.5</v>
      </c>
      <c r="F252" s="14">
        <v>82.4</v>
      </c>
      <c r="G252" s="14">
        <v>107.9</v>
      </c>
      <c r="H252" s="11">
        <f t="shared" si="10"/>
        <v>254.8</v>
      </c>
    </row>
    <row r="253" spans="1:8" x14ac:dyDescent="0.2">
      <c r="A253" s="27" t="str">
        <f t="shared" si="9"/>
        <v>2021</v>
      </c>
      <c r="B253" s="2">
        <v>440</v>
      </c>
      <c r="C253" s="17" t="s">
        <v>97</v>
      </c>
      <c r="D253" s="14">
        <v>202.8</v>
      </c>
      <c r="E253" s="14">
        <v>35.700000000000003</v>
      </c>
      <c r="F253" s="14">
        <v>47.2</v>
      </c>
      <c r="G253" s="14">
        <v>65.400000000000006</v>
      </c>
      <c r="H253" s="11">
        <f t="shared" si="10"/>
        <v>148.30000000000001</v>
      </c>
    </row>
    <row r="254" spans="1:8" x14ac:dyDescent="0.2">
      <c r="A254" s="27" t="str">
        <f t="shared" si="9"/>
        <v>2021</v>
      </c>
      <c r="B254" s="2">
        <v>450</v>
      </c>
      <c r="C254" s="17" t="s">
        <v>30</v>
      </c>
      <c r="D254" s="14">
        <v>160.19999999999999</v>
      </c>
      <c r="E254" s="14">
        <v>28.3</v>
      </c>
      <c r="F254" s="14">
        <v>34.4</v>
      </c>
      <c r="G254" s="14">
        <v>51.6</v>
      </c>
      <c r="H254" s="11">
        <f t="shared" si="10"/>
        <v>114.30000000000001</v>
      </c>
    </row>
    <row r="255" spans="1:8" x14ac:dyDescent="0.2">
      <c r="A255" s="27" t="str">
        <f t="shared" si="9"/>
        <v>2021</v>
      </c>
      <c r="B255" s="2">
        <v>461</v>
      </c>
      <c r="C255" s="17" t="s">
        <v>36</v>
      </c>
      <c r="D255" s="14">
        <v>1114.0999999999999</v>
      </c>
      <c r="E255" s="14">
        <v>207.3</v>
      </c>
      <c r="F255" s="14">
        <v>259</v>
      </c>
      <c r="G255" s="14">
        <v>341</v>
      </c>
      <c r="H255" s="11">
        <f t="shared" si="10"/>
        <v>807.3</v>
      </c>
    </row>
    <row r="256" spans="1:8" x14ac:dyDescent="0.2">
      <c r="A256" s="27" t="str">
        <f t="shared" si="9"/>
        <v>2021</v>
      </c>
      <c r="B256" s="2">
        <v>479</v>
      </c>
      <c r="C256" s="17" t="s">
        <v>72</v>
      </c>
      <c r="D256" s="14">
        <v>448.6</v>
      </c>
      <c r="E256" s="14">
        <v>77.5</v>
      </c>
      <c r="F256" s="14">
        <v>118.6</v>
      </c>
      <c r="G256" s="14">
        <v>127.5</v>
      </c>
      <c r="H256" s="11">
        <f t="shared" si="10"/>
        <v>323.60000000000002</v>
      </c>
    </row>
    <row r="257" spans="1:8" x14ac:dyDescent="0.2">
      <c r="A257" s="27" t="str">
        <f t="shared" si="9"/>
        <v>2021</v>
      </c>
      <c r="B257" s="2">
        <v>480</v>
      </c>
      <c r="C257" s="17" t="s">
        <v>226</v>
      </c>
      <c r="D257" s="14">
        <v>220.5</v>
      </c>
      <c r="E257" s="14">
        <v>33.799999999999997</v>
      </c>
      <c r="F257" s="14">
        <v>53.9</v>
      </c>
      <c r="G257" s="14">
        <v>69.099999999999994</v>
      </c>
      <c r="H257" s="11">
        <f t="shared" si="10"/>
        <v>156.79999999999998</v>
      </c>
    </row>
    <row r="258" spans="1:8" x14ac:dyDescent="0.2">
      <c r="A258" s="27" t="str">
        <f t="shared" si="9"/>
        <v>2021</v>
      </c>
      <c r="B258" s="2">
        <v>482</v>
      </c>
      <c r="C258" s="17" t="s">
        <v>8</v>
      </c>
      <c r="D258" s="14">
        <v>173.6</v>
      </c>
      <c r="E258" s="14">
        <v>24.6</v>
      </c>
      <c r="F258" s="14">
        <v>38.1</v>
      </c>
      <c r="G258" s="14">
        <v>68.2</v>
      </c>
      <c r="H258" s="11">
        <f t="shared" si="10"/>
        <v>130.9</v>
      </c>
    </row>
    <row r="259" spans="1:8" x14ac:dyDescent="0.2">
      <c r="A259" s="27" t="str">
        <f t="shared" si="9"/>
        <v>2021</v>
      </c>
      <c r="B259" s="2">
        <v>492</v>
      </c>
      <c r="C259" s="17" t="s">
        <v>98</v>
      </c>
      <c r="D259" s="14">
        <v>81.599999999999994</v>
      </c>
      <c r="E259" s="14">
        <v>21</v>
      </c>
      <c r="F259" s="14">
        <v>23.9</v>
      </c>
      <c r="G259" s="14">
        <v>25.8</v>
      </c>
      <c r="H259" s="11">
        <f t="shared" si="10"/>
        <v>70.7</v>
      </c>
    </row>
    <row r="260" spans="1:8" x14ac:dyDescent="0.2">
      <c r="A260" s="27" t="str">
        <f t="shared" si="9"/>
        <v>2021</v>
      </c>
      <c r="B260" s="2">
        <v>510</v>
      </c>
      <c r="C260" s="17" t="s">
        <v>61</v>
      </c>
      <c r="D260" s="14">
        <v>358</v>
      </c>
      <c r="E260" s="14">
        <v>66.599999999999994</v>
      </c>
      <c r="F260" s="14">
        <v>81.599999999999994</v>
      </c>
      <c r="G260" s="14">
        <v>99.5</v>
      </c>
      <c r="H260" s="11">
        <f t="shared" si="10"/>
        <v>247.7</v>
      </c>
    </row>
    <row r="261" spans="1:8" x14ac:dyDescent="0.2">
      <c r="A261" s="27" t="str">
        <f t="shared" si="9"/>
        <v>2021</v>
      </c>
      <c r="B261" s="2">
        <v>530</v>
      </c>
      <c r="C261" s="17" t="s">
        <v>15</v>
      </c>
      <c r="D261" s="14">
        <v>181.3</v>
      </c>
      <c r="E261" s="14">
        <v>41.4</v>
      </c>
      <c r="F261" s="14">
        <v>46</v>
      </c>
      <c r="G261" s="14">
        <v>49.1</v>
      </c>
      <c r="H261" s="11">
        <f t="shared" si="10"/>
        <v>136.5</v>
      </c>
    </row>
    <row r="262" spans="1:8" x14ac:dyDescent="0.2">
      <c r="A262" s="27" t="str">
        <f t="shared" si="9"/>
        <v>2021</v>
      </c>
      <c r="B262" s="2">
        <v>540</v>
      </c>
      <c r="C262" s="17" t="s">
        <v>76</v>
      </c>
      <c r="D262" s="14">
        <v>492.1</v>
      </c>
      <c r="E262" s="14">
        <v>97</v>
      </c>
      <c r="F262" s="14">
        <v>122.1</v>
      </c>
      <c r="G262" s="14">
        <v>152.1</v>
      </c>
      <c r="H262" s="11">
        <f t="shared" si="10"/>
        <v>371.2</v>
      </c>
    </row>
    <row r="263" spans="1:8" x14ac:dyDescent="0.2">
      <c r="A263" s="27" t="str">
        <f t="shared" si="9"/>
        <v>2021</v>
      </c>
      <c r="B263" s="2">
        <v>550</v>
      </c>
      <c r="C263" s="17" t="s">
        <v>80</v>
      </c>
      <c r="D263" s="14">
        <v>272.8</v>
      </c>
      <c r="E263" s="14">
        <v>43.7</v>
      </c>
      <c r="F263" s="14">
        <v>61.5</v>
      </c>
      <c r="G263" s="14">
        <v>113</v>
      </c>
      <c r="H263" s="11">
        <f t="shared" si="10"/>
        <v>218.2</v>
      </c>
    </row>
    <row r="264" spans="1:8" x14ac:dyDescent="0.2">
      <c r="A264" s="27" t="str">
        <f t="shared" si="9"/>
        <v>2021</v>
      </c>
      <c r="B264" s="2">
        <v>561</v>
      </c>
      <c r="C264" s="17" t="s">
        <v>27</v>
      </c>
      <c r="D264" s="14">
        <v>810.9</v>
      </c>
      <c r="E264" s="14">
        <v>176</v>
      </c>
      <c r="F264" s="14">
        <v>187.1</v>
      </c>
      <c r="G264" s="14">
        <v>207.2</v>
      </c>
      <c r="H264" s="11">
        <f t="shared" si="10"/>
        <v>570.29999999999995</v>
      </c>
    </row>
    <row r="265" spans="1:8" x14ac:dyDescent="0.2">
      <c r="A265" s="27" t="str">
        <f t="shared" si="9"/>
        <v>2021</v>
      </c>
      <c r="B265" s="2">
        <v>563</v>
      </c>
      <c r="C265" s="17" t="s">
        <v>29</v>
      </c>
      <c r="D265" s="14">
        <v>37.4</v>
      </c>
      <c r="E265" s="14">
        <v>4.3</v>
      </c>
      <c r="F265" s="14">
        <v>10.5</v>
      </c>
      <c r="G265" s="14">
        <v>10</v>
      </c>
      <c r="H265" s="11">
        <f t="shared" si="10"/>
        <v>24.8</v>
      </c>
    </row>
    <row r="266" spans="1:8" x14ac:dyDescent="0.2">
      <c r="A266" s="27" t="str">
        <f t="shared" si="9"/>
        <v>2021</v>
      </c>
      <c r="B266" s="2">
        <v>573</v>
      </c>
      <c r="C266" s="17" t="s">
        <v>86</v>
      </c>
      <c r="D266" s="14">
        <v>367.7</v>
      </c>
      <c r="E266" s="14">
        <v>63.8</v>
      </c>
      <c r="F266" s="14">
        <v>95.2</v>
      </c>
      <c r="G266" s="14">
        <v>127.4</v>
      </c>
      <c r="H266" s="11">
        <f t="shared" si="10"/>
        <v>286.39999999999998</v>
      </c>
    </row>
    <row r="267" spans="1:8" x14ac:dyDescent="0.2">
      <c r="A267" s="27" t="str">
        <f t="shared" si="9"/>
        <v>2021</v>
      </c>
      <c r="B267" s="2">
        <v>575</v>
      </c>
      <c r="C267" s="17" t="s">
        <v>88</v>
      </c>
      <c r="D267" s="14">
        <v>268.10000000000002</v>
      </c>
      <c r="E267" s="14">
        <v>51.2</v>
      </c>
      <c r="F267" s="14">
        <v>65.099999999999994</v>
      </c>
      <c r="G267" s="14">
        <v>90.5</v>
      </c>
      <c r="H267" s="11">
        <f t="shared" si="10"/>
        <v>206.8</v>
      </c>
    </row>
    <row r="268" spans="1:8" x14ac:dyDescent="0.2">
      <c r="A268" s="27" t="str">
        <f t="shared" si="9"/>
        <v>2021</v>
      </c>
      <c r="B268" s="2">
        <v>580</v>
      </c>
      <c r="C268" s="17" t="s">
        <v>100</v>
      </c>
      <c r="D268" s="14">
        <v>373.9</v>
      </c>
      <c r="E268" s="14">
        <v>72.7</v>
      </c>
      <c r="F268" s="14">
        <v>92.3</v>
      </c>
      <c r="G268" s="14">
        <v>111.5</v>
      </c>
      <c r="H268" s="11">
        <f t="shared" ref="H268:H299" si="11">SUM(E268:G268)</f>
        <v>276.5</v>
      </c>
    </row>
    <row r="269" spans="1:8" x14ac:dyDescent="0.2">
      <c r="A269" s="27" t="str">
        <f t="shared" si="9"/>
        <v>2021</v>
      </c>
      <c r="B269" s="2">
        <v>607</v>
      </c>
      <c r="C269" s="17" t="s">
        <v>37</v>
      </c>
      <c r="D269" s="14">
        <v>315.3</v>
      </c>
      <c r="E269" s="14">
        <v>64.599999999999994</v>
      </c>
      <c r="F269" s="14">
        <v>79</v>
      </c>
      <c r="G269" s="14">
        <v>79.7</v>
      </c>
      <c r="H269" s="11">
        <f t="shared" si="11"/>
        <v>223.3</v>
      </c>
    </row>
    <row r="270" spans="1:8" x14ac:dyDescent="0.2">
      <c r="A270" s="27" t="str">
        <f t="shared" ref="A270:A301" si="12">A269</f>
        <v>2021</v>
      </c>
      <c r="B270" s="2">
        <v>615</v>
      </c>
      <c r="C270" s="17" t="s">
        <v>81</v>
      </c>
      <c r="D270" s="14">
        <v>501</v>
      </c>
      <c r="E270" s="14">
        <v>89.4</v>
      </c>
      <c r="F270" s="14">
        <v>114.1</v>
      </c>
      <c r="G270" s="14">
        <v>163.19999999999999</v>
      </c>
      <c r="H270" s="11">
        <f t="shared" si="11"/>
        <v>366.7</v>
      </c>
    </row>
    <row r="271" spans="1:8" x14ac:dyDescent="0.2">
      <c r="A271" s="27" t="str">
        <f t="shared" si="12"/>
        <v>2021</v>
      </c>
      <c r="B271" s="2">
        <v>621</v>
      </c>
      <c r="C271" s="17" t="s">
        <v>99</v>
      </c>
      <c r="D271" s="14">
        <v>533.70000000000005</v>
      </c>
      <c r="E271" s="14">
        <v>98.9</v>
      </c>
      <c r="F271" s="14">
        <v>134.1</v>
      </c>
      <c r="G271" s="14">
        <v>153.80000000000001</v>
      </c>
      <c r="H271" s="11">
        <f t="shared" si="11"/>
        <v>386.8</v>
      </c>
    </row>
    <row r="272" spans="1:8" x14ac:dyDescent="0.2">
      <c r="A272" s="27" t="str">
        <f t="shared" si="12"/>
        <v>2021</v>
      </c>
      <c r="B272" s="2">
        <v>630</v>
      </c>
      <c r="C272" s="17" t="s">
        <v>90</v>
      </c>
      <c r="D272" s="14">
        <v>692.3</v>
      </c>
      <c r="E272" s="14">
        <v>139.1</v>
      </c>
      <c r="F272" s="14">
        <v>173.3</v>
      </c>
      <c r="G272" s="14">
        <v>198.8</v>
      </c>
      <c r="H272" s="11">
        <f t="shared" si="11"/>
        <v>511.2</v>
      </c>
    </row>
    <row r="273" spans="1:8" x14ac:dyDescent="0.2">
      <c r="A273" s="27" t="str">
        <f t="shared" si="12"/>
        <v>2021</v>
      </c>
      <c r="B273" s="2">
        <v>657</v>
      </c>
      <c r="C273" s="17" t="s">
        <v>71</v>
      </c>
      <c r="D273" s="14">
        <v>599</v>
      </c>
      <c r="E273" s="14">
        <v>103</v>
      </c>
      <c r="F273" s="14">
        <v>150.9</v>
      </c>
      <c r="G273" s="14">
        <v>184.3</v>
      </c>
      <c r="H273" s="11">
        <f t="shared" si="11"/>
        <v>438.20000000000005</v>
      </c>
    </row>
    <row r="274" spans="1:8" x14ac:dyDescent="0.2">
      <c r="A274" s="27" t="str">
        <f t="shared" si="12"/>
        <v>2021</v>
      </c>
      <c r="B274" s="2">
        <v>661</v>
      </c>
      <c r="C274" s="17" t="s">
        <v>79</v>
      </c>
      <c r="D274" s="14">
        <v>385.8</v>
      </c>
      <c r="E274" s="14">
        <v>82.9</v>
      </c>
      <c r="F274" s="14">
        <v>91.7</v>
      </c>
      <c r="G274" s="14">
        <v>120.6</v>
      </c>
      <c r="H274" s="11">
        <f t="shared" si="11"/>
        <v>295.20000000000005</v>
      </c>
    </row>
    <row r="275" spans="1:8" x14ac:dyDescent="0.2">
      <c r="A275" s="27" t="str">
        <f t="shared" si="12"/>
        <v>2021</v>
      </c>
      <c r="B275" s="2">
        <v>665</v>
      </c>
      <c r="C275" s="17" t="s">
        <v>12</v>
      </c>
      <c r="D275" s="14">
        <v>167.9</v>
      </c>
      <c r="E275" s="14">
        <v>30.9</v>
      </c>
      <c r="F275" s="14">
        <v>39.1</v>
      </c>
      <c r="G275" s="14">
        <v>62.7</v>
      </c>
      <c r="H275" s="11">
        <f t="shared" si="11"/>
        <v>132.69999999999999</v>
      </c>
    </row>
    <row r="276" spans="1:8" x14ac:dyDescent="0.2">
      <c r="A276" s="27" t="str">
        <f t="shared" si="12"/>
        <v>2021</v>
      </c>
      <c r="B276" s="2">
        <v>671</v>
      </c>
      <c r="C276" s="17" t="s">
        <v>70</v>
      </c>
      <c r="D276" s="14">
        <v>184.2</v>
      </c>
      <c r="E276" s="14">
        <v>31.5</v>
      </c>
      <c r="F276" s="14">
        <v>51.3</v>
      </c>
      <c r="G276" s="14">
        <v>56.8</v>
      </c>
      <c r="H276" s="11">
        <f t="shared" si="11"/>
        <v>139.6</v>
      </c>
    </row>
    <row r="277" spans="1:8" x14ac:dyDescent="0.2">
      <c r="A277" s="27" t="str">
        <f t="shared" si="12"/>
        <v>2021</v>
      </c>
      <c r="B277" s="2">
        <v>706</v>
      </c>
      <c r="C277" s="17" t="s">
        <v>74</v>
      </c>
      <c r="D277" s="14">
        <v>241.2</v>
      </c>
      <c r="E277" s="14">
        <v>54.4</v>
      </c>
      <c r="F277" s="14">
        <v>47.9</v>
      </c>
      <c r="G277" s="14">
        <v>74.900000000000006</v>
      </c>
      <c r="H277" s="11">
        <f t="shared" si="11"/>
        <v>177.2</v>
      </c>
    </row>
    <row r="278" spans="1:8" x14ac:dyDescent="0.2">
      <c r="A278" s="27" t="str">
        <f t="shared" si="12"/>
        <v>2021</v>
      </c>
      <c r="B278" s="2">
        <v>707</v>
      </c>
      <c r="C278" s="17" t="s">
        <v>26</v>
      </c>
      <c r="D278" s="14">
        <v>332.3</v>
      </c>
      <c r="E278" s="14">
        <v>58.3</v>
      </c>
      <c r="F278" s="14">
        <v>105.3</v>
      </c>
      <c r="G278" s="14">
        <v>95.7</v>
      </c>
      <c r="H278" s="11">
        <f t="shared" si="11"/>
        <v>259.3</v>
      </c>
    </row>
    <row r="279" spans="1:8" x14ac:dyDescent="0.2">
      <c r="A279" s="27" t="str">
        <f t="shared" si="12"/>
        <v>2021</v>
      </c>
      <c r="B279" s="2">
        <v>710</v>
      </c>
      <c r="C279" s="17" t="s">
        <v>31</v>
      </c>
      <c r="D279" s="14">
        <v>273.10000000000002</v>
      </c>
      <c r="E279" s="14">
        <v>49.5</v>
      </c>
      <c r="F279" s="14">
        <v>64.2</v>
      </c>
      <c r="G279" s="14">
        <v>86.7</v>
      </c>
      <c r="H279" s="11">
        <f t="shared" si="11"/>
        <v>200.4</v>
      </c>
    </row>
    <row r="280" spans="1:8" x14ac:dyDescent="0.2">
      <c r="A280" s="27" t="str">
        <f t="shared" si="12"/>
        <v>2021</v>
      </c>
      <c r="B280" s="2">
        <v>727</v>
      </c>
      <c r="C280" s="17" t="s">
        <v>34</v>
      </c>
      <c r="D280" s="14">
        <v>173.6</v>
      </c>
      <c r="E280" s="14">
        <v>38.700000000000003</v>
      </c>
      <c r="F280" s="14">
        <v>40.700000000000003</v>
      </c>
      <c r="G280" s="14">
        <v>42.7</v>
      </c>
      <c r="H280" s="11">
        <f t="shared" si="11"/>
        <v>122.10000000000001</v>
      </c>
    </row>
    <row r="281" spans="1:8" x14ac:dyDescent="0.2">
      <c r="A281" s="27" t="str">
        <f t="shared" si="12"/>
        <v>2021</v>
      </c>
      <c r="B281" s="2">
        <v>730</v>
      </c>
      <c r="C281" s="17" t="s">
        <v>40</v>
      </c>
      <c r="D281" s="14">
        <v>1050.9000000000001</v>
      </c>
      <c r="E281" s="14">
        <v>205.2</v>
      </c>
      <c r="F281" s="14">
        <v>227.6</v>
      </c>
      <c r="G281" s="14">
        <v>283.7</v>
      </c>
      <c r="H281" s="11">
        <f t="shared" si="11"/>
        <v>716.5</v>
      </c>
    </row>
    <row r="282" spans="1:8" x14ac:dyDescent="0.2">
      <c r="A282" s="27" t="str">
        <f t="shared" si="12"/>
        <v>2021</v>
      </c>
      <c r="B282" s="2">
        <v>740</v>
      </c>
      <c r="C282" s="17" t="s">
        <v>56</v>
      </c>
      <c r="D282" s="14">
        <v>610.4</v>
      </c>
      <c r="E282" s="14">
        <v>97.6</v>
      </c>
      <c r="F282" s="14">
        <v>151.5</v>
      </c>
      <c r="G282" s="14">
        <v>187.1</v>
      </c>
      <c r="H282" s="11">
        <f t="shared" si="11"/>
        <v>436.2</v>
      </c>
    </row>
    <row r="283" spans="1:8" x14ac:dyDescent="0.2">
      <c r="A283" s="27" t="str">
        <f t="shared" si="12"/>
        <v>2021</v>
      </c>
      <c r="B283" s="2">
        <v>741</v>
      </c>
      <c r="C283" s="17" t="s">
        <v>54</v>
      </c>
      <c r="D283" s="14">
        <v>31.9</v>
      </c>
      <c r="E283" s="14">
        <v>6.9</v>
      </c>
      <c r="F283" s="14">
        <v>4.9000000000000004</v>
      </c>
      <c r="G283" s="14">
        <v>11.9</v>
      </c>
      <c r="H283" s="11">
        <f t="shared" si="11"/>
        <v>23.700000000000003</v>
      </c>
    </row>
    <row r="284" spans="1:8" x14ac:dyDescent="0.2">
      <c r="A284" s="27" t="str">
        <f t="shared" si="12"/>
        <v>2021</v>
      </c>
      <c r="B284" s="2">
        <v>746</v>
      </c>
      <c r="C284" s="17" t="s">
        <v>58</v>
      </c>
      <c r="D284" s="14">
        <v>335.2</v>
      </c>
      <c r="E284" s="14">
        <v>69.599999999999994</v>
      </c>
      <c r="F284" s="14">
        <v>86.1</v>
      </c>
      <c r="G284" s="14">
        <v>85.1</v>
      </c>
      <c r="H284" s="11">
        <f t="shared" si="11"/>
        <v>240.79999999999998</v>
      </c>
    </row>
    <row r="285" spans="1:8" x14ac:dyDescent="0.2">
      <c r="A285" s="27" t="str">
        <f t="shared" si="12"/>
        <v>2021</v>
      </c>
      <c r="B285" s="2">
        <v>751</v>
      </c>
      <c r="C285" s="17" t="s">
        <v>104</v>
      </c>
      <c r="D285" s="14">
        <v>2032.8</v>
      </c>
      <c r="E285" s="14">
        <v>411.3</v>
      </c>
      <c r="F285" s="14">
        <v>449.8</v>
      </c>
      <c r="G285" s="14">
        <v>564.70000000000005</v>
      </c>
      <c r="H285" s="11">
        <f t="shared" si="11"/>
        <v>1425.8000000000002</v>
      </c>
    </row>
    <row r="286" spans="1:8" x14ac:dyDescent="0.2">
      <c r="A286" s="27" t="str">
        <f t="shared" si="12"/>
        <v>2021</v>
      </c>
      <c r="B286" s="2">
        <v>756</v>
      </c>
      <c r="C286" s="17" t="s">
        <v>89</v>
      </c>
      <c r="D286" s="14">
        <v>202.5</v>
      </c>
      <c r="E286" s="14">
        <v>38.299999999999997</v>
      </c>
      <c r="F286" s="14">
        <v>53.5</v>
      </c>
      <c r="G286" s="14">
        <v>59.4</v>
      </c>
      <c r="H286" s="11">
        <f t="shared" si="11"/>
        <v>151.19999999999999</v>
      </c>
    </row>
    <row r="287" spans="1:8" x14ac:dyDescent="0.2">
      <c r="A287" s="27" t="str">
        <f t="shared" si="12"/>
        <v>2021</v>
      </c>
      <c r="B287" s="2">
        <v>760</v>
      </c>
      <c r="C287" s="17" t="s">
        <v>44</v>
      </c>
      <c r="D287" s="14">
        <v>448.2</v>
      </c>
      <c r="E287" s="14">
        <v>89.3</v>
      </c>
      <c r="F287" s="14">
        <v>122.6</v>
      </c>
      <c r="G287" s="14">
        <v>146.4</v>
      </c>
      <c r="H287" s="11">
        <f t="shared" si="11"/>
        <v>358.29999999999995</v>
      </c>
    </row>
    <row r="288" spans="1:8" x14ac:dyDescent="0.2">
      <c r="A288" s="27" t="str">
        <f t="shared" si="12"/>
        <v>2021</v>
      </c>
      <c r="B288" s="2">
        <v>766</v>
      </c>
      <c r="C288" s="17" t="s">
        <v>65</v>
      </c>
      <c r="D288" s="14">
        <v>280.5</v>
      </c>
      <c r="E288" s="14">
        <v>49.5</v>
      </c>
      <c r="F288" s="14">
        <v>73.8</v>
      </c>
      <c r="G288" s="14">
        <v>97</v>
      </c>
      <c r="H288" s="11">
        <f t="shared" si="11"/>
        <v>220.3</v>
      </c>
    </row>
    <row r="289" spans="1:8" x14ac:dyDescent="0.2">
      <c r="A289" s="27" t="str">
        <f t="shared" si="12"/>
        <v>2021</v>
      </c>
      <c r="B289" s="2">
        <v>773</v>
      </c>
      <c r="C289" s="17" t="s">
        <v>24</v>
      </c>
      <c r="D289" s="14">
        <v>218.5</v>
      </c>
      <c r="E289" s="14">
        <v>33.799999999999997</v>
      </c>
      <c r="F289" s="14">
        <v>51.8</v>
      </c>
      <c r="G289" s="14">
        <v>76.8</v>
      </c>
      <c r="H289" s="11">
        <f t="shared" si="11"/>
        <v>162.39999999999998</v>
      </c>
    </row>
    <row r="290" spans="1:8" x14ac:dyDescent="0.2">
      <c r="A290" s="27" t="str">
        <f t="shared" si="12"/>
        <v>2021</v>
      </c>
      <c r="B290" s="2">
        <v>779</v>
      </c>
      <c r="C290" s="17" t="s">
        <v>60</v>
      </c>
      <c r="D290" s="14">
        <v>409.7</v>
      </c>
      <c r="E290" s="14">
        <v>79.099999999999994</v>
      </c>
      <c r="F290" s="14">
        <v>104.2</v>
      </c>
      <c r="G290" s="14">
        <v>147</v>
      </c>
      <c r="H290" s="11">
        <f t="shared" si="11"/>
        <v>330.3</v>
      </c>
    </row>
    <row r="291" spans="1:8" x14ac:dyDescent="0.2">
      <c r="A291" s="27" t="str">
        <f t="shared" si="12"/>
        <v>2021</v>
      </c>
      <c r="B291" s="2">
        <v>787</v>
      </c>
      <c r="C291" s="17" t="s">
        <v>78</v>
      </c>
      <c r="D291" s="14">
        <v>419.8</v>
      </c>
      <c r="E291" s="14">
        <v>78.400000000000006</v>
      </c>
      <c r="F291" s="14">
        <v>100.4</v>
      </c>
      <c r="G291" s="14">
        <v>142.69999999999999</v>
      </c>
      <c r="H291" s="11">
        <f t="shared" si="11"/>
        <v>321.5</v>
      </c>
    </row>
    <row r="292" spans="1:8" x14ac:dyDescent="0.2">
      <c r="A292" s="27" t="str">
        <f t="shared" si="12"/>
        <v>2021</v>
      </c>
      <c r="B292" s="2">
        <v>791</v>
      </c>
      <c r="C292" s="17" t="s">
        <v>94</v>
      </c>
      <c r="D292" s="14">
        <v>642</v>
      </c>
      <c r="E292" s="14">
        <v>122.1</v>
      </c>
      <c r="F292" s="14">
        <v>153.4</v>
      </c>
      <c r="G292" s="14">
        <v>191.2</v>
      </c>
      <c r="H292" s="11">
        <f t="shared" si="11"/>
        <v>466.7</v>
      </c>
    </row>
    <row r="293" spans="1:8" x14ac:dyDescent="0.2">
      <c r="A293" s="27" t="str">
        <f t="shared" si="12"/>
        <v>2021</v>
      </c>
      <c r="B293" s="2">
        <v>810</v>
      </c>
      <c r="C293" s="17" t="s">
        <v>21</v>
      </c>
      <c r="D293" s="14">
        <v>249.2</v>
      </c>
      <c r="E293" s="14">
        <v>46.4</v>
      </c>
      <c r="F293" s="14">
        <v>65.900000000000006</v>
      </c>
      <c r="G293" s="14">
        <v>72.900000000000006</v>
      </c>
      <c r="H293" s="11">
        <f t="shared" si="11"/>
        <v>185.20000000000002</v>
      </c>
    </row>
    <row r="294" spans="1:8" x14ac:dyDescent="0.2">
      <c r="A294" s="27" t="str">
        <f t="shared" si="12"/>
        <v>2021</v>
      </c>
      <c r="B294" s="2">
        <v>813</v>
      </c>
      <c r="C294" s="17" t="s">
        <v>41</v>
      </c>
      <c r="D294" s="14">
        <v>460.3</v>
      </c>
      <c r="E294" s="14">
        <v>90.1</v>
      </c>
      <c r="F294" s="14">
        <v>124.5</v>
      </c>
      <c r="G294" s="14">
        <v>139.5</v>
      </c>
      <c r="H294" s="11">
        <f t="shared" si="11"/>
        <v>354.1</v>
      </c>
    </row>
    <row r="295" spans="1:8" x14ac:dyDescent="0.2">
      <c r="A295" s="27" t="str">
        <f t="shared" si="12"/>
        <v>2021</v>
      </c>
      <c r="B295" s="2">
        <v>820</v>
      </c>
      <c r="C295" s="17" t="s">
        <v>227</v>
      </c>
      <c r="D295" s="14">
        <v>335.8</v>
      </c>
      <c r="E295" s="14">
        <v>61.9</v>
      </c>
      <c r="F295" s="14">
        <v>80.8</v>
      </c>
      <c r="G295" s="14">
        <v>132.19999999999999</v>
      </c>
      <c r="H295" s="11">
        <f t="shared" si="11"/>
        <v>274.89999999999998</v>
      </c>
    </row>
    <row r="296" spans="1:8" x14ac:dyDescent="0.2">
      <c r="A296" s="27" t="str">
        <f t="shared" si="12"/>
        <v>2021</v>
      </c>
      <c r="B296" s="2">
        <v>825</v>
      </c>
      <c r="C296" s="17" t="s">
        <v>18</v>
      </c>
      <c r="D296" s="14">
        <v>34.6</v>
      </c>
      <c r="E296" s="14">
        <v>6.6</v>
      </c>
      <c r="F296" s="14">
        <v>8.4</v>
      </c>
      <c r="G296" s="14">
        <v>9.5</v>
      </c>
      <c r="H296" s="11">
        <f t="shared" si="11"/>
        <v>24.5</v>
      </c>
    </row>
    <row r="297" spans="1:8" x14ac:dyDescent="0.2">
      <c r="A297" s="27" t="str">
        <f t="shared" si="12"/>
        <v>2021</v>
      </c>
      <c r="B297" s="2">
        <v>840</v>
      </c>
      <c r="C297" s="17" t="s">
        <v>42</v>
      </c>
      <c r="D297" s="14">
        <v>203.1</v>
      </c>
      <c r="E297" s="14">
        <v>33.5</v>
      </c>
      <c r="F297" s="14">
        <v>53.4</v>
      </c>
      <c r="G297" s="14">
        <v>77.3</v>
      </c>
      <c r="H297" s="11">
        <f t="shared" si="11"/>
        <v>164.2</v>
      </c>
    </row>
    <row r="298" spans="1:8" x14ac:dyDescent="0.2">
      <c r="A298" s="27" t="str">
        <f t="shared" si="12"/>
        <v>2021</v>
      </c>
      <c r="B298" s="2">
        <v>846</v>
      </c>
      <c r="C298" s="17" t="s">
        <v>20</v>
      </c>
      <c r="D298" s="14">
        <v>308.5</v>
      </c>
      <c r="E298" s="14">
        <v>55</v>
      </c>
      <c r="F298" s="14">
        <v>89.5</v>
      </c>
      <c r="G298" s="14">
        <v>103.5</v>
      </c>
      <c r="H298" s="11">
        <f t="shared" si="11"/>
        <v>248</v>
      </c>
    </row>
    <row r="299" spans="1:8" x14ac:dyDescent="0.2">
      <c r="A299" s="27" t="str">
        <f t="shared" si="12"/>
        <v>2021</v>
      </c>
      <c r="B299" s="2">
        <v>849</v>
      </c>
      <c r="C299" s="17" t="s">
        <v>93</v>
      </c>
      <c r="D299" s="14">
        <v>239</v>
      </c>
      <c r="E299" s="14">
        <v>52.8</v>
      </c>
      <c r="F299" s="14">
        <v>67.900000000000006</v>
      </c>
      <c r="G299" s="14">
        <v>69.3</v>
      </c>
      <c r="H299" s="11">
        <f t="shared" si="11"/>
        <v>190</v>
      </c>
    </row>
    <row r="300" spans="1:8" x14ac:dyDescent="0.2">
      <c r="A300" s="27" t="str">
        <f t="shared" si="12"/>
        <v>2021</v>
      </c>
      <c r="B300" s="2">
        <v>851</v>
      </c>
      <c r="C300" s="17" t="s">
        <v>102</v>
      </c>
      <c r="D300" s="14">
        <v>1514.5</v>
      </c>
      <c r="E300" s="14">
        <v>301.7</v>
      </c>
      <c r="F300" s="14">
        <v>347.8</v>
      </c>
      <c r="G300" s="14">
        <v>464.3</v>
      </c>
      <c r="H300" s="11">
        <f t="shared" ref="H300:H301" si="13">SUM(E300:G300)</f>
        <v>1113.8</v>
      </c>
    </row>
    <row r="301" spans="1:8" x14ac:dyDescent="0.2">
      <c r="A301" s="27" t="str">
        <f t="shared" si="12"/>
        <v>2021</v>
      </c>
      <c r="B301" s="2">
        <v>860</v>
      </c>
      <c r="C301" s="17" t="s">
        <v>75</v>
      </c>
      <c r="D301" s="14">
        <v>469.2</v>
      </c>
      <c r="E301" s="14">
        <v>84.2</v>
      </c>
      <c r="F301" s="14">
        <v>118</v>
      </c>
      <c r="G301" s="14">
        <v>155.9</v>
      </c>
      <c r="H301" s="11">
        <f t="shared" si="13"/>
        <v>358.1</v>
      </c>
    </row>
    <row r="303" spans="1:8" x14ac:dyDescent="0.2">
      <c r="D303" s="13" t="s">
        <v>230</v>
      </c>
      <c r="E303" s="13" t="s">
        <v>231</v>
      </c>
      <c r="F303" s="13" t="s">
        <v>232</v>
      </c>
      <c r="G303" s="13" t="s">
        <v>233</v>
      </c>
      <c r="H303" s="13" t="s">
        <v>224</v>
      </c>
    </row>
    <row r="304" spans="1:8" x14ac:dyDescent="0.2">
      <c r="A304" s="13" t="s">
        <v>238</v>
      </c>
      <c r="B304" s="2">
        <v>101</v>
      </c>
      <c r="C304" s="17" t="s">
        <v>101</v>
      </c>
      <c r="D304" s="14">
        <v>3129.1</v>
      </c>
      <c r="E304" s="14">
        <v>496.1</v>
      </c>
      <c r="F304" s="14">
        <v>663.1</v>
      </c>
      <c r="G304" s="14">
        <v>1070</v>
      </c>
      <c r="H304" s="11">
        <f>SUM(E304:G304)</f>
        <v>2229.1999999999998</v>
      </c>
    </row>
    <row r="305" spans="1:8" x14ac:dyDescent="0.2">
      <c r="A305" s="27" t="str">
        <f>A304</f>
        <v>2015</v>
      </c>
      <c r="B305" s="2">
        <v>147</v>
      </c>
      <c r="C305" s="17" t="s">
        <v>39</v>
      </c>
      <c r="D305" s="14">
        <v>864.2</v>
      </c>
      <c r="E305" s="14">
        <v>135.30000000000001</v>
      </c>
      <c r="F305" s="14">
        <v>183.1</v>
      </c>
      <c r="G305" s="14">
        <v>341.9</v>
      </c>
      <c r="H305" s="11">
        <f>SUM(E305:G305)</f>
        <v>660.3</v>
      </c>
    </row>
    <row r="306" spans="1:8" x14ac:dyDescent="0.2">
      <c r="A306" s="27" t="str">
        <f t="shared" ref="A306:A369" si="14">A305</f>
        <v>2015</v>
      </c>
      <c r="B306" s="2">
        <v>151</v>
      </c>
      <c r="C306" s="17" t="s">
        <v>13</v>
      </c>
      <c r="D306" s="15" t="s">
        <v>128</v>
      </c>
      <c r="E306" s="15" t="s">
        <v>128</v>
      </c>
      <c r="F306" s="15" t="s">
        <v>128</v>
      </c>
      <c r="G306" s="15" t="s">
        <v>128</v>
      </c>
      <c r="H306" s="11" t="s">
        <v>128</v>
      </c>
    </row>
    <row r="307" spans="1:8" x14ac:dyDescent="0.2">
      <c r="A307" s="27" t="str">
        <f t="shared" si="14"/>
        <v>2015</v>
      </c>
      <c r="B307" s="2">
        <v>153</v>
      </c>
      <c r="C307" s="17" t="s">
        <v>19</v>
      </c>
      <c r="D307" s="14">
        <v>249.9</v>
      </c>
      <c r="E307" s="14">
        <v>55.7</v>
      </c>
      <c r="F307" s="14">
        <v>70.2</v>
      </c>
      <c r="G307" s="14">
        <v>63.1</v>
      </c>
      <c r="H307" s="11" t="s">
        <v>260</v>
      </c>
    </row>
    <row r="308" spans="1:8" x14ac:dyDescent="0.2">
      <c r="A308" s="27" t="str">
        <f t="shared" si="14"/>
        <v>2015</v>
      </c>
      <c r="B308" s="2">
        <v>155</v>
      </c>
      <c r="C308" s="17" t="s">
        <v>23</v>
      </c>
      <c r="D308" s="14">
        <v>81.099999999999994</v>
      </c>
      <c r="E308" s="14">
        <v>20.6</v>
      </c>
      <c r="F308" s="14">
        <v>20.100000000000001</v>
      </c>
      <c r="G308" s="14">
        <v>19.8</v>
      </c>
      <c r="H308" s="11">
        <f>SUM(E308:G308)</f>
        <v>60.5</v>
      </c>
    </row>
    <row r="309" spans="1:8" x14ac:dyDescent="0.2">
      <c r="A309" s="27" t="str">
        <f t="shared" si="14"/>
        <v>2015</v>
      </c>
      <c r="B309" s="2">
        <v>157</v>
      </c>
      <c r="C309" s="17" t="s">
        <v>49</v>
      </c>
      <c r="D309" s="14">
        <v>671.9</v>
      </c>
      <c r="E309" s="14">
        <v>80</v>
      </c>
      <c r="F309" s="14">
        <v>140.30000000000001</v>
      </c>
      <c r="G309" s="14">
        <v>300.60000000000002</v>
      </c>
      <c r="H309" s="11">
        <f>SUM(E309:G309)</f>
        <v>520.90000000000009</v>
      </c>
    </row>
    <row r="310" spans="1:8" x14ac:dyDescent="0.2">
      <c r="A310" s="27" t="str">
        <f t="shared" si="14"/>
        <v>2015</v>
      </c>
      <c r="B310" s="2">
        <v>159</v>
      </c>
      <c r="C310" s="17" t="s">
        <v>51</v>
      </c>
      <c r="D310" s="15" t="s">
        <v>128</v>
      </c>
      <c r="E310" s="15" t="s">
        <v>128</v>
      </c>
      <c r="F310" s="15" t="s">
        <v>128</v>
      </c>
      <c r="G310" s="15" t="s">
        <v>128</v>
      </c>
      <c r="H310" s="11" t="s">
        <v>128</v>
      </c>
    </row>
    <row r="311" spans="1:8" x14ac:dyDescent="0.2">
      <c r="A311" s="27" t="str">
        <f t="shared" si="14"/>
        <v>2015</v>
      </c>
      <c r="B311" s="2">
        <v>161</v>
      </c>
      <c r="C311" s="17" t="s">
        <v>53</v>
      </c>
      <c r="D311" s="14">
        <v>185</v>
      </c>
      <c r="E311" s="14">
        <v>32.299999999999997</v>
      </c>
      <c r="F311" s="14">
        <v>53</v>
      </c>
      <c r="G311" s="14">
        <v>66.599999999999994</v>
      </c>
      <c r="H311" s="11">
        <f>SUM(E311:G311)</f>
        <v>151.89999999999998</v>
      </c>
    </row>
    <row r="312" spans="1:8" x14ac:dyDescent="0.2">
      <c r="A312" s="27" t="str">
        <f t="shared" si="14"/>
        <v>2015</v>
      </c>
      <c r="B312" s="2">
        <v>163</v>
      </c>
      <c r="C312" s="17" t="s">
        <v>69</v>
      </c>
      <c r="D312" s="14">
        <v>147.69999999999999</v>
      </c>
      <c r="E312" s="14">
        <v>23.5</v>
      </c>
      <c r="F312" s="14">
        <v>34.5</v>
      </c>
      <c r="G312" s="14">
        <v>52.4</v>
      </c>
      <c r="H312" s="11">
        <f>SUM(E312:G312)</f>
        <v>110.4</v>
      </c>
    </row>
    <row r="313" spans="1:8" x14ac:dyDescent="0.2">
      <c r="A313" s="27" t="str">
        <f t="shared" si="14"/>
        <v>2015</v>
      </c>
      <c r="B313" s="2">
        <v>165</v>
      </c>
      <c r="C313" s="17" t="s">
        <v>7</v>
      </c>
      <c r="D313" s="14">
        <v>87.3</v>
      </c>
      <c r="E313" s="14">
        <v>13.3</v>
      </c>
      <c r="F313" s="14">
        <v>18.899999999999999</v>
      </c>
      <c r="G313" s="14">
        <v>21.8</v>
      </c>
      <c r="H313" s="11">
        <f>SUM(E313:G313)</f>
        <v>54</v>
      </c>
    </row>
    <row r="314" spans="1:8" x14ac:dyDescent="0.2">
      <c r="A314" s="27" t="str">
        <f t="shared" si="14"/>
        <v>2015</v>
      </c>
      <c r="B314" s="2">
        <v>167</v>
      </c>
      <c r="C314" s="17" t="s">
        <v>83</v>
      </c>
      <c r="D314" s="14">
        <v>403.5</v>
      </c>
      <c r="E314" s="14">
        <v>66.7</v>
      </c>
      <c r="F314" s="14">
        <v>104.3</v>
      </c>
      <c r="G314" s="14">
        <v>129.30000000000001</v>
      </c>
      <c r="H314" s="11">
        <f>SUM(E314:G314)</f>
        <v>300.3</v>
      </c>
    </row>
    <row r="315" spans="1:8" x14ac:dyDescent="0.2">
      <c r="A315" s="27" t="str">
        <f t="shared" si="14"/>
        <v>2015</v>
      </c>
      <c r="B315" s="2">
        <v>169</v>
      </c>
      <c r="C315" s="17" t="s">
        <v>85</v>
      </c>
      <c r="D315" s="14">
        <v>238.4</v>
      </c>
      <c r="E315" s="14">
        <v>56.6</v>
      </c>
      <c r="F315" s="14">
        <v>48.7</v>
      </c>
      <c r="G315" s="14">
        <v>58.8</v>
      </c>
      <c r="H315" s="11">
        <f>SUM(E315:G315)</f>
        <v>164.10000000000002</v>
      </c>
    </row>
    <row r="316" spans="1:8" x14ac:dyDescent="0.2">
      <c r="A316" s="27" t="str">
        <f t="shared" si="14"/>
        <v>2015</v>
      </c>
      <c r="B316" s="2">
        <v>173</v>
      </c>
      <c r="C316" s="17" t="s">
        <v>16</v>
      </c>
      <c r="D316" s="15" t="s">
        <v>128</v>
      </c>
      <c r="E316" s="15" t="s">
        <v>128</v>
      </c>
      <c r="F316" s="15" t="s">
        <v>128</v>
      </c>
      <c r="G316" s="15" t="s">
        <v>128</v>
      </c>
      <c r="H316" s="11" t="s">
        <v>128</v>
      </c>
    </row>
    <row r="317" spans="1:8" x14ac:dyDescent="0.2">
      <c r="A317" s="27" t="str">
        <f t="shared" si="14"/>
        <v>2015</v>
      </c>
      <c r="B317" s="2">
        <v>175</v>
      </c>
      <c r="C317" s="17" t="s">
        <v>52</v>
      </c>
      <c r="D317" s="15" t="s">
        <v>128</v>
      </c>
      <c r="E317" s="15" t="s">
        <v>128</v>
      </c>
      <c r="F317" s="15" t="s">
        <v>128</v>
      </c>
      <c r="G317" s="15" t="s">
        <v>128</v>
      </c>
      <c r="H317" s="11" t="s">
        <v>128</v>
      </c>
    </row>
    <row r="318" spans="1:8" x14ac:dyDescent="0.2">
      <c r="A318" s="27" t="str">
        <f t="shared" si="14"/>
        <v>2015</v>
      </c>
      <c r="B318" s="2">
        <v>183</v>
      </c>
      <c r="C318" s="17" t="s">
        <v>91</v>
      </c>
      <c r="D318" s="14">
        <v>90.1</v>
      </c>
      <c r="E318" s="14">
        <v>17.5</v>
      </c>
      <c r="F318" s="14">
        <v>19.7</v>
      </c>
      <c r="G318" s="14">
        <v>21.2</v>
      </c>
      <c r="H318" s="11">
        <f>SUM(E318:G318)</f>
        <v>58.400000000000006</v>
      </c>
    </row>
    <row r="319" spans="1:8" x14ac:dyDescent="0.2">
      <c r="A319" s="27" t="str">
        <f t="shared" si="14"/>
        <v>2015</v>
      </c>
      <c r="B319" s="2">
        <v>185</v>
      </c>
      <c r="C319" s="17" t="s">
        <v>82</v>
      </c>
      <c r="D319" s="14">
        <v>322.3</v>
      </c>
      <c r="E319" s="14">
        <v>57.6</v>
      </c>
      <c r="F319" s="14">
        <v>90.1</v>
      </c>
      <c r="G319" s="14">
        <v>104.6</v>
      </c>
      <c r="H319" s="11">
        <f>SUM(E319:G319)</f>
        <v>252.29999999999998</v>
      </c>
    </row>
    <row r="320" spans="1:8" x14ac:dyDescent="0.2">
      <c r="A320" s="27" t="str">
        <f t="shared" si="14"/>
        <v>2015</v>
      </c>
      <c r="B320" s="2">
        <v>187</v>
      </c>
      <c r="C320" s="17" t="s">
        <v>84</v>
      </c>
      <c r="D320" s="15" t="s">
        <v>128</v>
      </c>
      <c r="E320" s="15" t="s">
        <v>128</v>
      </c>
      <c r="F320" s="15" t="s">
        <v>128</v>
      </c>
      <c r="G320" s="15" t="s">
        <v>128</v>
      </c>
      <c r="H320" s="11" t="s">
        <v>128</v>
      </c>
    </row>
    <row r="321" spans="1:8" x14ac:dyDescent="0.2">
      <c r="A321" s="27" t="str">
        <f t="shared" si="14"/>
        <v>2015</v>
      </c>
      <c r="B321" s="2">
        <v>190</v>
      </c>
      <c r="C321" s="17" t="s">
        <v>45</v>
      </c>
      <c r="D321" s="15" t="s">
        <v>128</v>
      </c>
      <c r="E321" s="15" t="s">
        <v>128</v>
      </c>
      <c r="F321" s="15" t="s">
        <v>128</v>
      </c>
      <c r="G321" s="15" t="s">
        <v>128</v>
      </c>
      <c r="H321" s="11" t="s">
        <v>128</v>
      </c>
    </row>
    <row r="322" spans="1:8" x14ac:dyDescent="0.2">
      <c r="A322" s="27" t="str">
        <f t="shared" si="14"/>
        <v>2015</v>
      </c>
      <c r="B322" s="2">
        <v>201</v>
      </c>
      <c r="C322" s="17" t="s">
        <v>9</v>
      </c>
      <c r="D322" s="15" t="s">
        <v>128</v>
      </c>
      <c r="E322" s="15" t="s">
        <v>128</v>
      </c>
      <c r="F322" s="15" t="s">
        <v>128</v>
      </c>
      <c r="G322" s="15" t="s">
        <v>128</v>
      </c>
      <c r="H322" s="11" t="s">
        <v>128</v>
      </c>
    </row>
    <row r="323" spans="1:8" x14ac:dyDescent="0.2">
      <c r="A323" s="27" t="str">
        <f t="shared" si="14"/>
        <v>2015</v>
      </c>
      <c r="B323" s="2">
        <v>210</v>
      </c>
      <c r="C323" s="17" t="s">
        <v>35</v>
      </c>
      <c r="D323" s="15" t="s">
        <v>128</v>
      </c>
      <c r="E323" s="15" t="s">
        <v>128</v>
      </c>
      <c r="F323" s="15" t="s">
        <v>128</v>
      </c>
      <c r="G323" s="15" t="s">
        <v>128</v>
      </c>
      <c r="H323" s="11" t="s">
        <v>128</v>
      </c>
    </row>
    <row r="324" spans="1:8" x14ac:dyDescent="0.2">
      <c r="A324" s="27" t="str">
        <f t="shared" si="14"/>
        <v>2015</v>
      </c>
      <c r="B324" s="2">
        <v>217</v>
      </c>
      <c r="C324" s="17" t="s">
        <v>67</v>
      </c>
      <c r="D324" s="14">
        <v>410.1</v>
      </c>
      <c r="E324" s="14">
        <v>84.7</v>
      </c>
      <c r="F324" s="14">
        <v>103.8</v>
      </c>
      <c r="G324" s="14">
        <v>123.7</v>
      </c>
      <c r="H324" s="11">
        <f>SUM(E324:G324)</f>
        <v>312.2</v>
      </c>
    </row>
    <row r="325" spans="1:8" x14ac:dyDescent="0.2">
      <c r="A325" s="27" t="str">
        <f t="shared" si="14"/>
        <v>2015</v>
      </c>
      <c r="B325" s="2">
        <v>219</v>
      </c>
      <c r="C325" s="17" t="s">
        <v>73</v>
      </c>
      <c r="D325" s="15" t="s">
        <v>128</v>
      </c>
      <c r="E325" s="15" t="s">
        <v>128</v>
      </c>
      <c r="F325" s="15" t="s">
        <v>128</v>
      </c>
      <c r="G325" s="15" t="s">
        <v>128</v>
      </c>
      <c r="H325" s="11" t="s">
        <v>128</v>
      </c>
    </row>
    <row r="326" spans="1:8" x14ac:dyDescent="0.2">
      <c r="A326" s="27" t="str">
        <f t="shared" si="14"/>
        <v>2015</v>
      </c>
      <c r="B326" s="2">
        <v>223</v>
      </c>
      <c r="C326" s="17" t="s">
        <v>87</v>
      </c>
      <c r="D326" s="14">
        <v>177.1</v>
      </c>
      <c r="E326" s="14">
        <v>35.1</v>
      </c>
      <c r="F326" s="14">
        <v>32.799999999999997</v>
      </c>
      <c r="G326" s="14">
        <v>68.5</v>
      </c>
      <c r="H326" s="11">
        <f>SUM(E326:G326)</f>
        <v>136.4</v>
      </c>
    </row>
    <row r="327" spans="1:8" x14ac:dyDescent="0.2">
      <c r="A327" s="27" t="str">
        <f t="shared" si="14"/>
        <v>2015</v>
      </c>
      <c r="B327" s="2">
        <v>230</v>
      </c>
      <c r="C327" s="17" t="s">
        <v>50</v>
      </c>
      <c r="D327" s="14">
        <v>488.1</v>
      </c>
      <c r="E327" s="14">
        <v>81.900000000000006</v>
      </c>
      <c r="F327" s="14">
        <v>119.9</v>
      </c>
      <c r="G327" s="14">
        <v>191.9</v>
      </c>
      <c r="H327" s="11">
        <f>SUM(E327:G327)</f>
        <v>393.70000000000005</v>
      </c>
    </row>
    <row r="328" spans="1:8" x14ac:dyDescent="0.2">
      <c r="A328" s="27" t="str">
        <f t="shared" si="14"/>
        <v>2015</v>
      </c>
      <c r="B328" s="2">
        <v>240</v>
      </c>
      <c r="C328" s="17" t="s">
        <v>25</v>
      </c>
      <c r="D328" s="14">
        <v>116</v>
      </c>
      <c r="E328" s="14">
        <v>31.2</v>
      </c>
      <c r="F328" s="14">
        <v>23.4</v>
      </c>
      <c r="G328" s="14">
        <v>27.1</v>
      </c>
      <c r="H328" s="11">
        <f>SUM(E328:G328)</f>
        <v>81.699999999999989</v>
      </c>
    </row>
    <row r="329" spans="1:8" x14ac:dyDescent="0.2">
      <c r="A329" s="27" t="str">
        <f t="shared" si="14"/>
        <v>2015</v>
      </c>
      <c r="B329" s="2">
        <v>250</v>
      </c>
      <c r="C329" s="17" t="s">
        <v>43</v>
      </c>
      <c r="D329" s="14">
        <v>252.7</v>
      </c>
      <c r="E329" s="14">
        <v>49.6</v>
      </c>
      <c r="F329" s="14">
        <v>55.9</v>
      </c>
      <c r="G329" s="14">
        <v>78.8</v>
      </c>
      <c r="H329" s="11">
        <f>SUM(E329:G329)</f>
        <v>184.3</v>
      </c>
    </row>
    <row r="330" spans="1:8" x14ac:dyDescent="0.2">
      <c r="A330" s="27" t="str">
        <f t="shared" si="14"/>
        <v>2015</v>
      </c>
      <c r="B330" s="2">
        <v>253</v>
      </c>
      <c r="C330" s="17" t="s">
        <v>55</v>
      </c>
      <c r="D330" s="14">
        <v>269</v>
      </c>
      <c r="E330" s="14">
        <v>47</v>
      </c>
      <c r="F330" s="14">
        <v>67</v>
      </c>
      <c r="G330" s="14">
        <v>78</v>
      </c>
      <c r="H330" s="11">
        <f>SUM(E330:G330)</f>
        <v>192</v>
      </c>
    </row>
    <row r="331" spans="1:8" x14ac:dyDescent="0.2">
      <c r="A331" s="27" t="str">
        <f t="shared" si="14"/>
        <v>2015</v>
      </c>
      <c r="B331" s="2">
        <v>259</v>
      </c>
      <c r="C331" s="17" t="s">
        <v>103</v>
      </c>
      <c r="D331" s="15" t="s">
        <v>128</v>
      </c>
      <c r="E331" s="15" t="s">
        <v>128</v>
      </c>
      <c r="F331" s="15" t="s">
        <v>128</v>
      </c>
      <c r="G331" s="15" t="s">
        <v>128</v>
      </c>
      <c r="H331" s="11" t="s">
        <v>128</v>
      </c>
    </row>
    <row r="332" spans="1:8" x14ac:dyDescent="0.2">
      <c r="A332" s="27" t="str">
        <f t="shared" si="14"/>
        <v>2015</v>
      </c>
      <c r="B332" s="2">
        <v>260</v>
      </c>
      <c r="C332" s="17" t="s">
        <v>63</v>
      </c>
      <c r="D332" s="15" t="s">
        <v>128</v>
      </c>
      <c r="E332" s="15" t="s">
        <v>128</v>
      </c>
      <c r="F332" s="15" t="s">
        <v>128</v>
      </c>
      <c r="G332" s="15" t="s">
        <v>128</v>
      </c>
      <c r="H332" s="11" t="s">
        <v>128</v>
      </c>
    </row>
    <row r="333" spans="1:8" x14ac:dyDescent="0.2">
      <c r="A333" s="27" t="str">
        <f t="shared" si="14"/>
        <v>2015</v>
      </c>
      <c r="B333" s="2">
        <v>265</v>
      </c>
      <c r="C333" s="17" t="s">
        <v>48</v>
      </c>
      <c r="D333" s="14">
        <v>448.1</v>
      </c>
      <c r="E333" s="14">
        <v>99.3</v>
      </c>
      <c r="F333" s="14">
        <v>100</v>
      </c>
      <c r="G333" s="14">
        <v>121.5</v>
      </c>
      <c r="H333" s="11">
        <f>SUM(E333:G333)</f>
        <v>320.8</v>
      </c>
    </row>
    <row r="334" spans="1:8" x14ac:dyDescent="0.2">
      <c r="A334" s="27" t="str">
        <f t="shared" si="14"/>
        <v>2015</v>
      </c>
      <c r="B334" s="2">
        <v>269</v>
      </c>
      <c r="C334" s="17" t="s">
        <v>64</v>
      </c>
      <c r="D334" s="14">
        <v>94.7</v>
      </c>
      <c r="E334" s="14">
        <v>18</v>
      </c>
      <c r="F334" s="14">
        <v>23.8</v>
      </c>
      <c r="G334" s="14">
        <v>32.4</v>
      </c>
      <c r="H334" s="11">
        <f>SUM(E334:G334)</f>
        <v>74.199999999999989</v>
      </c>
    </row>
    <row r="335" spans="1:8" x14ac:dyDescent="0.2">
      <c r="A335" s="27" t="str">
        <f t="shared" si="14"/>
        <v>2015</v>
      </c>
      <c r="B335" s="2">
        <v>270</v>
      </c>
      <c r="C335" s="17" t="s">
        <v>57</v>
      </c>
      <c r="D335" s="15" t="s">
        <v>128</v>
      </c>
      <c r="E335" s="15" t="s">
        <v>128</v>
      </c>
      <c r="F335" s="15" t="s">
        <v>128</v>
      </c>
      <c r="G335" s="15" t="s">
        <v>128</v>
      </c>
      <c r="H335" s="11" t="s">
        <v>128</v>
      </c>
    </row>
    <row r="336" spans="1:8" x14ac:dyDescent="0.2">
      <c r="A336" s="27" t="str">
        <f t="shared" si="14"/>
        <v>2015</v>
      </c>
      <c r="B336" s="2">
        <v>306</v>
      </c>
      <c r="C336" s="17" t="s">
        <v>38</v>
      </c>
      <c r="D336" s="14">
        <v>169</v>
      </c>
      <c r="E336" s="14">
        <v>27.6</v>
      </c>
      <c r="F336" s="14">
        <v>35.5</v>
      </c>
      <c r="G336" s="14">
        <v>60</v>
      </c>
      <c r="H336" s="11">
        <f>SUM(E336:G336)</f>
        <v>123.1</v>
      </c>
    </row>
    <row r="337" spans="1:8" x14ac:dyDescent="0.2">
      <c r="A337" s="27" t="str">
        <f t="shared" si="14"/>
        <v>2015</v>
      </c>
      <c r="B337" s="2">
        <v>316</v>
      </c>
      <c r="C337" s="17" t="s">
        <v>77</v>
      </c>
      <c r="D337" s="14">
        <v>222.3</v>
      </c>
      <c r="E337" s="14">
        <v>48.6</v>
      </c>
      <c r="F337" s="14">
        <v>47.7</v>
      </c>
      <c r="G337" s="14">
        <v>63.7</v>
      </c>
      <c r="H337" s="11">
        <f>SUM(E337:G337)</f>
        <v>160</v>
      </c>
    </row>
    <row r="338" spans="1:8" x14ac:dyDescent="0.2">
      <c r="A338" s="27" t="str">
        <f t="shared" si="14"/>
        <v>2015</v>
      </c>
      <c r="B338" s="2">
        <v>320</v>
      </c>
      <c r="C338" s="17" t="s">
        <v>33</v>
      </c>
      <c r="D338" s="14">
        <v>287.60000000000002</v>
      </c>
      <c r="E338" s="14">
        <v>54.4</v>
      </c>
      <c r="F338" s="14">
        <v>83.3</v>
      </c>
      <c r="G338" s="14">
        <v>89.5</v>
      </c>
      <c r="H338" s="11">
        <f>SUM(E338:G338)</f>
        <v>227.2</v>
      </c>
    </row>
    <row r="339" spans="1:8" x14ac:dyDescent="0.2">
      <c r="A339" s="27" t="str">
        <f t="shared" si="14"/>
        <v>2015</v>
      </c>
      <c r="B339" s="2">
        <v>326</v>
      </c>
      <c r="C339" s="17" t="s">
        <v>95</v>
      </c>
      <c r="D339" s="15" t="s">
        <v>128</v>
      </c>
      <c r="E339" s="15" t="s">
        <v>128</v>
      </c>
      <c r="F339" s="15" t="s">
        <v>128</v>
      </c>
      <c r="G339" s="15" t="s">
        <v>128</v>
      </c>
      <c r="H339" s="11" t="s">
        <v>128</v>
      </c>
    </row>
    <row r="340" spans="1:8" x14ac:dyDescent="0.2">
      <c r="A340" s="27" t="str">
        <f t="shared" si="14"/>
        <v>2015</v>
      </c>
      <c r="B340" s="2">
        <v>329</v>
      </c>
      <c r="C340" s="17" t="s">
        <v>46</v>
      </c>
      <c r="D340" s="15" t="s">
        <v>128</v>
      </c>
      <c r="E340" s="15" t="s">
        <v>128</v>
      </c>
      <c r="F340" s="15" t="s">
        <v>128</v>
      </c>
      <c r="G340" s="15" t="s">
        <v>128</v>
      </c>
      <c r="H340" s="11" t="s">
        <v>128</v>
      </c>
    </row>
    <row r="341" spans="1:8" x14ac:dyDescent="0.2">
      <c r="A341" s="27" t="str">
        <f t="shared" si="14"/>
        <v>2015</v>
      </c>
      <c r="B341" s="2">
        <v>330</v>
      </c>
      <c r="C341" s="17" t="s">
        <v>62</v>
      </c>
      <c r="D341" s="15" t="s">
        <v>128</v>
      </c>
      <c r="E341" s="15" t="s">
        <v>128</v>
      </c>
      <c r="F341" s="15" t="s">
        <v>128</v>
      </c>
      <c r="G341" s="15" t="s">
        <v>128</v>
      </c>
      <c r="H341" s="11" t="s">
        <v>128</v>
      </c>
    </row>
    <row r="342" spans="1:8" x14ac:dyDescent="0.2">
      <c r="A342" s="27" t="str">
        <f t="shared" si="14"/>
        <v>2015</v>
      </c>
      <c r="B342" s="2">
        <v>336</v>
      </c>
      <c r="C342" s="17" t="s">
        <v>68</v>
      </c>
      <c r="D342" s="14">
        <v>158.4</v>
      </c>
      <c r="E342" s="14">
        <v>29.6</v>
      </c>
      <c r="F342" s="14">
        <v>37.5</v>
      </c>
      <c r="G342" s="14">
        <v>47.5</v>
      </c>
      <c r="H342" s="11">
        <f>SUM(E342:G342)</f>
        <v>114.6</v>
      </c>
    </row>
    <row r="343" spans="1:8" x14ac:dyDescent="0.2">
      <c r="A343" s="27" t="str">
        <f t="shared" si="14"/>
        <v>2015</v>
      </c>
      <c r="B343" s="2">
        <v>340</v>
      </c>
      <c r="C343" s="17" t="s">
        <v>66</v>
      </c>
      <c r="D343" s="15" t="s">
        <v>128</v>
      </c>
      <c r="E343" s="15" t="s">
        <v>128</v>
      </c>
      <c r="F343" s="15" t="s">
        <v>128</v>
      </c>
      <c r="G343" s="15" t="s">
        <v>128</v>
      </c>
      <c r="H343" s="11" t="s">
        <v>128</v>
      </c>
    </row>
    <row r="344" spans="1:8" x14ac:dyDescent="0.2">
      <c r="A344" s="27" t="str">
        <f t="shared" si="14"/>
        <v>2015</v>
      </c>
      <c r="B344" s="2">
        <v>350</v>
      </c>
      <c r="C344" s="17" t="s">
        <v>10</v>
      </c>
      <c r="D344" s="15" t="s">
        <v>128</v>
      </c>
      <c r="E344" s="15" t="s">
        <v>128</v>
      </c>
      <c r="F344" s="15" t="s">
        <v>128</v>
      </c>
      <c r="G344" s="15" t="s">
        <v>128</v>
      </c>
      <c r="H344" s="11" t="s">
        <v>128</v>
      </c>
    </row>
    <row r="345" spans="1:8" x14ac:dyDescent="0.2">
      <c r="A345" s="27" t="str">
        <f t="shared" si="14"/>
        <v>2015</v>
      </c>
      <c r="B345" s="2">
        <v>360</v>
      </c>
      <c r="C345" s="17" t="s">
        <v>14</v>
      </c>
      <c r="D345" s="15" t="s">
        <v>128</v>
      </c>
      <c r="E345" s="15" t="s">
        <v>128</v>
      </c>
      <c r="F345" s="15" t="s">
        <v>128</v>
      </c>
      <c r="G345" s="15" t="s">
        <v>128</v>
      </c>
      <c r="H345" s="11" t="s">
        <v>128</v>
      </c>
    </row>
    <row r="346" spans="1:8" x14ac:dyDescent="0.2">
      <c r="A346" s="27" t="str">
        <f t="shared" si="14"/>
        <v>2015</v>
      </c>
      <c r="B346" s="2">
        <v>370</v>
      </c>
      <c r="C346" s="17" t="s">
        <v>32</v>
      </c>
      <c r="D346" s="14">
        <v>513</v>
      </c>
      <c r="E346" s="14">
        <v>108.7</v>
      </c>
      <c r="F346" s="14">
        <v>134.30000000000001</v>
      </c>
      <c r="G346" s="14">
        <v>139.69999999999999</v>
      </c>
      <c r="H346" s="11">
        <f t="shared" ref="H346:H353" si="15">SUM(E346:G346)</f>
        <v>382.7</v>
      </c>
    </row>
    <row r="347" spans="1:8" x14ac:dyDescent="0.2">
      <c r="A347" s="27" t="str">
        <f t="shared" si="14"/>
        <v>2015</v>
      </c>
      <c r="B347" s="2">
        <v>376</v>
      </c>
      <c r="C347" s="17" t="s">
        <v>59</v>
      </c>
      <c r="D347" s="14">
        <v>403</v>
      </c>
      <c r="E347" s="14">
        <v>68.599999999999994</v>
      </c>
      <c r="F347" s="14">
        <v>113.4</v>
      </c>
      <c r="G347" s="14">
        <v>140</v>
      </c>
      <c r="H347" s="11">
        <f t="shared" si="15"/>
        <v>322</v>
      </c>
    </row>
    <row r="348" spans="1:8" x14ac:dyDescent="0.2">
      <c r="A348" s="27" t="str">
        <f t="shared" si="14"/>
        <v>2015</v>
      </c>
      <c r="B348" s="2">
        <v>390</v>
      </c>
      <c r="C348" s="17" t="s">
        <v>96</v>
      </c>
      <c r="D348" s="14">
        <v>353.6</v>
      </c>
      <c r="E348" s="14">
        <v>53.6</v>
      </c>
      <c r="F348" s="14">
        <v>95.6</v>
      </c>
      <c r="G348" s="14">
        <v>118</v>
      </c>
      <c r="H348" s="11">
        <f t="shared" si="15"/>
        <v>267.2</v>
      </c>
    </row>
    <row r="349" spans="1:8" x14ac:dyDescent="0.2">
      <c r="A349" s="27" t="str">
        <f t="shared" si="14"/>
        <v>2015</v>
      </c>
      <c r="B349" s="2">
        <v>400</v>
      </c>
      <c r="C349" s="17" t="s">
        <v>17</v>
      </c>
      <c r="D349" s="14">
        <v>469.6</v>
      </c>
      <c r="E349" s="14">
        <v>98.9</v>
      </c>
      <c r="F349" s="14">
        <v>107.2</v>
      </c>
      <c r="G349" s="14">
        <v>135.69999999999999</v>
      </c>
      <c r="H349" s="11">
        <f t="shared" si="15"/>
        <v>341.8</v>
      </c>
    </row>
    <row r="350" spans="1:8" x14ac:dyDescent="0.2">
      <c r="A350" s="27" t="str">
        <f t="shared" si="14"/>
        <v>2015</v>
      </c>
      <c r="B350" s="2">
        <v>410</v>
      </c>
      <c r="C350" s="17" t="s">
        <v>22</v>
      </c>
      <c r="D350" s="14">
        <v>246.3</v>
      </c>
      <c r="E350" s="14">
        <v>37.799999999999997</v>
      </c>
      <c r="F350" s="14">
        <v>77.7</v>
      </c>
      <c r="G350" s="14">
        <v>71.7</v>
      </c>
      <c r="H350" s="11">
        <f t="shared" si="15"/>
        <v>187.2</v>
      </c>
    </row>
    <row r="351" spans="1:8" x14ac:dyDescent="0.2">
      <c r="A351" s="27" t="str">
        <f t="shared" si="14"/>
        <v>2015</v>
      </c>
      <c r="B351" s="2">
        <v>420</v>
      </c>
      <c r="C351" s="17" t="s">
        <v>11</v>
      </c>
      <c r="D351" s="14">
        <v>313.60000000000002</v>
      </c>
      <c r="E351" s="14">
        <v>64.5</v>
      </c>
      <c r="F351" s="14">
        <v>77.8</v>
      </c>
      <c r="G351" s="14">
        <v>90.5</v>
      </c>
      <c r="H351" s="11">
        <f t="shared" si="15"/>
        <v>232.8</v>
      </c>
    </row>
    <row r="352" spans="1:8" x14ac:dyDescent="0.2">
      <c r="A352" s="27" t="str">
        <f t="shared" si="14"/>
        <v>2015</v>
      </c>
      <c r="B352" s="2">
        <v>430</v>
      </c>
      <c r="C352" s="17" t="s">
        <v>47</v>
      </c>
      <c r="D352" s="14">
        <v>327.2</v>
      </c>
      <c r="E352" s="14">
        <v>42.5</v>
      </c>
      <c r="F352" s="14">
        <v>95.7</v>
      </c>
      <c r="G352" s="14">
        <v>126.1</v>
      </c>
      <c r="H352" s="11">
        <f t="shared" si="15"/>
        <v>264.29999999999995</v>
      </c>
    </row>
    <row r="353" spans="1:8" x14ac:dyDescent="0.2">
      <c r="A353" s="27" t="str">
        <f t="shared" si="14"/>
        <v>2015</v>
      </c>
      <c r="B353" s="2">
        <v>440</v>
      </c>
      <c r="C353" s="17" t="s">
        <v>97</v>
      </c>
      <c r="D353" s="14">
        <v>187.2</v>
      </c>
      <c r="E353" s="14">
        <v>39.799999999999997</v>
      </c>
      <c r="F353" s="14">
        <v>54.2</v>
      </c>
      <c r="G353" s="14">
        <v>55.2</v>
      </c>
      <c r="H353" s="11">
        <f t="shared" si="15"/>
        <v>149.19999999999999</v>
      </c>
    </row>
    <row r="354" spans="1:8" x14ac:dyDescent="0.2">
      <c r="A354" s="27" t="str">
        <f t="shared" si="14"/>
        <v>2015</v>
      </c>
      <c r="B354" s="2">
        <v>450</v>
      </c>
      <c r="C354" s="17" t="s">
        <v>30</v>
      </c>
      <c r="D354" s="15" t="s">
        <v>128</v>
      </c>
      <c r="E354" s="15" t="s">
        <v>128</v>
      </c>
      <c r="F354" s="15" t="s">
        <v>128</v>
      </c>
      <c r="G354" s="15" t="s">
        <v>128</v>
      </c>
      <c r="H354" s="11" t="s">
        <v>128</v>
      </c>
    </row>
    <row r="355" spans="1:8" x14ac:dyDescent="0.2">
      <c r="A355" s="27" t="str">
        <f t="shared" si="14"/>
        <v>2015</v>
      </c>
      <c r="B355" s="2">
        <v>461</v>
      </c>
      <c r="C355" s="17" t="s">
        <v>36</v>
      </c>
      <c r="D355" s="14">
        <v>1181.7</v>
      </c>
      <c r="E355" s="14">
        <v>212.1</v>
      </c>
      <c r="F355" s="14">
        <v>308.89999999999998</v>
      </c>
      <c r="G355" s="14">
        <v>374.6</v>
      </c>
      <c r="H355" s="11">
        <f>SUM(E355:G355)</f>
        <v>895.6</v>
      </c>
    </row>
    <row r="356" spans="1:8" x14ac:dyDescent="0.2">
      <c r="A356" s="27" t="str">
        <f t="shared" si="14"/>
        <v>2015</v>
      </c>
      <c r="B356" s="2">
        <v>479</v>
      </c>
      <c r="C356" s="17" t="s">
        <v>72</v>
      </c>
      <c r="D356" s="14">
        <v>459.8</v>
      </c>
      <c r="E356" s="14">
        <v>80.8</v>
      </c>
      <c r="F356" s="14">
        <v>99.6</v>
      </c>
      <c r="G356" s="14">
        <v>161</v>
      </c>
      <c r="H356" s="11">
        <f>SUM(E356:G356)</f>
        <v>341.4</v>
      </c>
    </row>
    <row r="357" spans="1:8" x14ac:dyDescent="0.2">
      <c r="A357" s="27" t="str">
        <f t="shared" si="14"/>
        <v>2015</v>
      </c>
      <c r="B357" s="2">
        <v>480</v>
      </c>
      <c r="C357" s="17" t="s">
        <v>226</v>
      </c>
      <c r="D357" s="15" t="s">
        <v>128</v>
      </c>
      <c r="E357" s="15" t="s">
        <v>128</v>
      </c>
      <c r="F357" s="15" t="s">
        <v>128</v>
      </c>
      <c r="G357" s="15" t="s">
        <v>128</v>
      </c>
      <c r="H357" s="11" t="s">
        <v>128</v>
      </c>
    </row>
    <row r="358" spans="1:8" x14ac:dyDescent="0.2">
      <c r="A358" s="27" t="str">
        <f t="shared" si="14"/>
        <v>2015</v>
      </c>
      <c r="B358" s="2">
        <v>482</v>
      </c>
      <c r="C358" s="17" t="s">
        <v>8</v>
      </c>
      <c r="D358" s="14">
        <v>157.1</v>
      </c>
      <c r="E358" s="14">
        <v>26.5</v>
      </c>
      <c r="F358" s="14">
        <v>41.9</v>
      </c>
      <c r="G358" s="14">
        <v>50.6</v>
      </c>
      <c r="H358" s="11">
        <f>SUM(E358:G358)</f>
        <v>119</v>
      </c>
    </row>
    <row r="359" spans="1:8" x14ac:dyDescent="0.2">
      <c r="A359" s="27" t="str">
        <f t="shared" si="14"/>
        <v>2015</v>
      </c>
      <c r="B359" s="2">
        <v>492</v>
      </c>
      <c r="C359" s="17" t="s">
        <v>98</v>
      </c>
      <c r="D359" s="15" t="s">
        <v>128</v>
      </c>
      <c r="E359" s="15" t="s">
        <v>128</v>
      </c>
      <c r="F359" s="15" t="s">
        <v>128</v>
      </c>
      <c r="G359" s="15" t="s">
        <v>128</v>
      </c>
      <c r="H359" s="11" t="s">
        <v>128</v>
      </c>
    </row>
    <row r="360" spans="1:8" x14ac:dyDescent="0.2">
      <c r="A360" s="27" t="str">
        <f t="shared" si="14"/>
        <v>2015</v>
      </c>
      <c r="B360" s="2">
        <v>510</v>
      </c>
      <c r="C360" s="17" t="s">
        <v>61</v>
      </c>
      <c r="D360" s="14">
        <v>366.8</v>
      </c>
      <c r="E360" s="14">
        <v>70.900000000000006</v>
      </c>
      <c r="F360" s="14">
        <v>87.7</v>
      </c>
      <c r="G360" s="14">
        <v>107.9</v>
      </c>
      <c r="H360" s="11">
        <f>SUM(E360:G360)</f>
        <v>266.5</v>
      </c>
    </row>
    <row r="361" spans="1:8" x14ac:dyDescent="0.2">
      <c r="A361" s="27" t="str">
        <f t="shared" si="14"/>
        <v>2015</v>
      </c>
      <c r="B361" s="2">
        <v>530</v>
      </c>
      <c r="C361" s="17" t="s">
        <v>15</v>
      </c>
      <c r="D361" s="14">
        <v>263.10000000000002</v>
      </c>
      <c r="E361" s="14">
        <v>48.6</v>
      </c>
      <c r="F361" s="14">
        <v>67.2</v>
      </c>
      <c r="G361" s="14">
        <v>75.3</v>
      </c>
      <c r="H361" s="11">
        <f>SUM(E361:G361)</f>
        <v>191.10000000000002</v>
      </c>
    </row>
    <row r="362" spans="1:8" x14ac:dyDescent="0.2">
      <c r="A362" s="27" t="str">
        <f t="shared" si="14"/>
        <v>2015</v>
      </c>
      <c r="B362" s="2">
        <v>540</v>
      </c>
      <c r="C362" s="17" t="s">
        <v>76</v>
      </c>
      <c r="D362" s="14">
        <v>474.2</v>
      </c>
      <c r="E362" s="14">
        <v>79.599999999999994</v>
      </c>
      <c r="F362" s="14">
        <v>118.2</v>
      </c>
      <c r="G362" s="14">
        <v>152.5</v>
      </c>
      <c r="H362" s="11">
        <f>SUM(E362:G362)</f>
        <v>350.3</v>
      </c>
    </row>
    <row r="363" spans="1:8" x14ac:dyDescent="0.2">
      <c r="A363" s="27" t="str">
        <f t="shared" si="14"/>
        <v>2015</v>
      </c>
      <c r="B363" s="2">
        <v>550</v>
      </c>
      <c r="C363" s="17" t="s">
        <v>80</v>
      </c>
      <c r="D363" s="14">
        <v>311.8</v>
      </c>
      <c r="E363" s="14">
        <v>60.7</v>
      </c>
      <c r="F363" s="14">
        <v>86.5</v>
      </c>
      <c r="G363" s="14">
        <v>103.4</v>
      </c>
      <c r="H363" s="11">
        <f>SUM(E363:G363)</f>
        <v>250.6</v>
      </c>
    </row>
    <row r="364" spans="1:8" x14ac:dyDescent="0.2">
      <c r="A364" s="27" t="str">
        <f t="shared" si="14"/>
        <v>2015</v>
      </c>
      <c r="B364" s="2">
        <v>561</v>
      </c>
      <c r="C364" s="17" t="s">
        <v>27</v>
      </c>
      <c r="D364" s="15" t="s">
        <v>128</v>
      </c>
      <c r="E364" s="15" t="s">
        <v>128</v>
      </c>
      <c r="F364" s="15" t="s">
        <v>128</v>
      </c>
      <c r="G364" s="15" t="s">
        <v>128</v>
      </c>
      <c r="H364" s="11" t="s">
        <v>128</v>
      </c>
    </row>
    <row r="365" spans="1:8" x14ac:dyDescent="0.2">
      <c r="A365" s="27" t="str">
        <f t="shared" si="14"/>
        <v>2015</v>
      </c>
      <c r="B365" s="2">
        <v>563</v>
      </c>
      <c r="C365" s="17" t="s">
        <v>29</v>
      </c>
      <c r="D365" s="15" t="s">
        <v>128</v>
      </c>
      <c r="E365" s="15" t="s">
        <v>128</v>
      </c>
      <c r="F365" s="15" t="s">
        <v>128</v>
      </c>
      <c r="G365" s="15" t="s">
        <v>128</v>
      </c>
      <c r="H365" s="11" t="s">
        <v>128</v>
      </c>
    </row>
    <row r="366" spans="1:8" x14ac:dyDescent="0.2">
      <c r="A366" s="27" t="str">
        <f t="shared" si="14"/>
        <v>2015</v>
      </c>
      <c r="B366" s="2">
        <v>573</v>
      </c>
      <c r="C366" s="17" t="s">
        <v>86</v>
      </c>
      <c r="D366" s="14">
        <v>381.1</v>
      </c>
      <c r="E366" s="14">
        <v>73.5</v>
      </c>
      <c r="F366" s="14">
        <v>108.1</v>
      </c>
      <c r="G366" s="14">
        <v>130.1</v>
      </c>
      <c r="H366" s="11">
        <f>SUM(E366:G366)</f>
        <v>311.7</v>
      </c>
    </row>
    <row r="367" spans="1:8" x14ac:dyDescent="0.2">
      <c r="A367" s="27" t="str">
        <f t="shared" si="14"/>
        <v>2015</v>
      </c>
      <c r="B367" s="2">
        <v>575</v>
      </c>
      <c r="C367" s="17" t="s">
        <v>88</v>
      </c>
      <c r="D367" s="14">
        <v>273.3</v>
      </c>
      <c r="E367" s="14">
        <v>54.5</v>
      </c>
      <c r="F367" s="14">
        <v>75.3</v>
      </c>
      <c r="G367" s="14">
        <v>94.1</v>
      </c>
      <c r="H367" s="11">
        <f>SUM(E367:G367)</f>
        <v>223.9</v>
      </c>
    </row>
    <row r="368" spans="1:8" x14ac:dyDescent="0.2">
      <c r="A368" s="27" t="str">
        <f t="shared" si="14"/>
        <v>2015</v>
      </c>
      <c r="B368" s="2">
        <v>580</v>
      </c>
      <c r="C368" s="17" t="s">
        <v>100</v>
      </c>
      <c r="D368" s="14">
        <v>328.7</v>
      </c>
      <c r="E368" s="14">
        <v>65.2</v>
      </c>
      <c r="F368" s="14">
        <v>81.900000000000006</v>
      </c>
      <c r="G368" s="14">
        <v>89.4</v>
      </c>
      <c r="H368" s="11">
        <f>SUM(E368:G368)</f>
        <v>236.50000000000003</v>
      </c>
    </row>
    <row r="369" spans="1:8" x14ac:dyDescent="0.2">
      <c r="A369" s="27" t="str">
        <f t="shared" si="14"/>
        <v>2015</v>
      </c>
      <c r="B369" s="2">
        <v>607</v>
      </c>
      <c r="C369" s="17" t="s">
        <v>37</v>
      </c>
      <c r="D369" s="15" t="s">
        <v>128</v>
      </c>
      <c r="E369" s="15" t="s">
        <v>128</v>
      </c>
      <c r="F369" s="15" t="s">
        <v>128</v>
      </c>
      <c r="G369" s="15" t="s">
        <v>128</v>
      </c>
      <c r="H369" s="11" t="s">
        <v>128</v>
      </c>
    </row>
    <row r="370" spans="1:8" x14ac:dyDescent="0.2">
      <c r="A370" s="27" t="str">
        <f t="shared" ref="A370:A401" si="16">A369</f>
        <v>2015</v>
      </c>
      <c r="B370" s="2">
        <v>615</v>
      </c>
      <c r="C370" s="17" t="s">
        <v>81</v>
      </c>
      <c r="D370" s="14">
        <v>392.2</v>
      </c>
      <c r="E370" s="14">
        <v>75.900000000000006</v>
      </c>
      <c r="F370" s="14">
        <v>106.1</v>
      </c>
      <c r="G370" s="14">
        <v>125.6</v>
      </c>
      <c r="H370" s="11">
        <f>SUM(E370:G370)</f>
        <v>307.60000000000002</v>
      </c>
    </row>
    <row r="371" spans="1:8" x14ac:dyDescent="0.2">
      <c r="A371" s="27" t="str">
        <f t="shared" si="16"/>
        <v>2015</v>
      </c>
      <c r="B371" s="2">
        <v>621</v>
      </c>
      <c r="C371" s="17" t="s">
        <v>99</v>
      </c>
      <c r="D371" s="15" t="s">
        <v>128</v>
      </c>
      <c r="E371" s="15" t="s">
        <v>128</v>
      </c>
      <c r="F371" s="15" t="s">
        <v>128</v>
      </c>
      <c r="G371" s="15" t="s">
        <v>128</v>
      </c>
      <c r="H371" s="11" t="s">
        <v>128</v>
      </c>
    </row>
    <row r="372" spans="1:8" x14ac:dyDescent="0.2">
      <c r="A372" s="27" t="str">
        <f t="shared" si="16"/>
        <v>2015</v>
      </c>
      <c r="B372" s="2">
        <v>630</v>
      </c>
      <c r="C372" s="17" t="s">
        <v>90</v>
      </c>
      <c r="D372" s="14">
        <v>747.6</v>
      </c>
      <c r="E372" s="14">
        <v>154.69999999999999</v>
      </c>
      <c r="F372" s="14">
        <v>179.2</v>
      </c>
      <c r="G372" s="14">
        <v>230.8</v>
      </c>
      <c r="H372" s="11">
        <f>SUM(E372:G372)</f>
        <v>564.70000000000005</v>
      </c>
    </row>
    <row r="373" spans="1:8" x14ac:dyDescent="0.2">
      <c r="A373" s="27" t="str">
        <f t="shared" si="16"/>
        <v>2015</v>
      </c>
      <c r="B373" s="2">
        <v>657</v>
      </c>
      <c r="C373" s="17" t="s">
        <v>71</v>
      </c>
      <c r="D373" s="14">
        <v>559.5</v>
      </c>
      <c r="E373" s="14">
        <v>105.4</v>
      </c>
      <c r="F373" s="14">
        <v>134</v>
      </c>
      <c r="G373" s="14">
        <v>203.5</v>
      </c>
      <c r="H373" s="11">
        <f>SUM(E373:G373)</f>
        <v>442.9</v>
      </c>
    </row>
    <row r="374" spans="1:8" x14ac:dyDescent="0.2">
      <c r="A374" s="27" t="str">
        <f t="shared" si="16"/>
        <v>2015</v>
      </c>
      <c r="B374" s="2">
        <v>661</v>
      </c>
      <c r="C374" s="17" t="s">
        <v>79</v>
      </c>
      <c r="D374" s="15" t="s">
        <v>128</v>
      </c>
      <c r="E374" s="15" t="s">
        <v>128</v>
      </c>
      <c r="F374" s="15" t="s">
        <v>128</v>
      </c>
      <c r="G374" s="15" t="s">
        <v>128</v>
      </c>
      <c r="H374" s="11" t="s">
        <v>128</v>
      </c>
    </row>
    <row r="375" spans="1:8" x14ac:dyDescent="0.2">
      <c r="A375" s="27" t="str">
        <f t="shared" si="16"/>
        <v>2015</v>
      </c>
      <c r="B375" s="2">
        <v>665</v>
      </c>
      <c r="C375" s="17" t="s">
        <v>12</v>
      </c>
      <c r="D375" s="15" t="s">
        <v>128</v>
      </c>
      <c r="E375" s="15" t="s">
        <v>128</v>
      </c>
      <c r="F375" s="15" t="s">
        <v>128</v>
      </c>
      <c r="G375" s="15" t="s">
        <v>128</v>
      </c>
      <c r="H375" s="11" t="s">
        <v>128</v>
      </c>
    </row>
    <row r="376" spans="1:8" x14ac:dyDescent="0.2">
      <c r="A376" s="27" t="str">
        <f t="shared" si="16"/>
        <v>2015</v>
      </c>
      <c r="B376" s="2">
        <v>671</v>
      </c>
      <c r="C376" s="17" t="s">
        <v>70</v>
      </c>
      <c r="D376" s="14">
        <v>167.4</v>
      </c>
      <c r="E376" s="14">
        <v>32.9</v>
      </c>
      <c r="F376" s="14">
        <v>40.1</v>
      </c>
      <c r="G376" s="14">
        <v>61.8</v>
      </c>
      <c r="H376" s="11">
        <f>SUM(E376:G376)</f>
        <v>134.80000000000001</v>
      </c>
    </row>
    <row r="377" spans="1:8" x14ac:dyDescent="0.2">
      <c r="A377" s="27" t="str">
        <f t="shared" si="16"/>
        <v>2015</v>
      </c>
      <c r="B377" s="2">
        <v>706</v>
      </c>
      <c r="C377" s="17" t="s">
        <v>74</v>
      </c>
      <c r="D377" s="15" t="s">
        <v>128</v>
      </c>
      <c r="E377" s="15" t="s">
        <v>128</v>
      </c>
      <c r="F377" s="15" t="s">
        <v>128</v>
      </c>
      <c r="G377" s="15" t="s">
        <v>128</v>
      </c>
      <c r="H377" s="11" t="s">
        <v>128</v>
      </c>
    </row>
    <row r="378" spans="1:8" x14ac:dyDescent="0.2">
      <c r="A378" s="27" t="str">
        <f t="shared" si="16"/>
        <v>2015</v>
      </c>
      <c r="B378" s="2">
        <v>707</v>
      </c>
      <c r="C378" s="17" t="s">
        <v>26</v>
      </c>
      <c r="D378" s="14">
        <v>340.9</v>
      </c>
      <c r="E378" s="14">
        <v>65.099999999999994</v>
      </c>
      <c r="F378" s="14">
        <v>92.7</v>
      </c>
      <c r="G378" s="14">
        <v>104.9</v>
      </c>
      <c r="H378" s="11">
        <f>SUM(E378:G378)</f>
        <v>262.70000000000005</v>
      </c>
    </row>
    <row r="379" spans="1:8" x14ac:dyDescent="0.2">
      <c r="A379" s="27" t="str">
        <f t="shared" si="16"/>
        <v>2015</v>
      </c>
      <c r="B379" s="2">
        <v>710</v>
      </c>
      <c r="C379" s="17" t="s">
        <v>31</v>
      </c>
      <c r="D379" s="14">
        <v>254.8</v>
      </c>
      <c r="E379" s="14">
        <v>49.9</v>
      </c>
      <c r="F379" s="14">
        <v>64.400000000000006</v>
      </c>
      <c r="G379" s="14">
        <v>91.9</v>
      </c>
      <c r="H379" s="11">
        <f>SUM(E379:G379)</f>
        <v>206.20000000000002</v>
      </c>
    </row>
    <row r="380" spans="1:8" x14ac:dyDescent="0.2">
      <c r="A380" s="27" t="str">
        <f t="shared" si="16"/>
        <v>2015</v>
      </c>
      <c r="B380" s="2">
        <v>727</v>
      </c>
      <c r="C380" s="17" t="s">
        <v>34</v>
      </c>
      <c r="D380" s="14">
        <v>148.5</v>
      </c>
      <c r="E380" s="14">
        <v>21.1</v>
      </c>
      <c r="F380" s="14">
        <v>39.9</v>
      </c>
      <c r="G380" s="14">
        <v>53</v>
      </c>
      <c r="H380" s="11">
        <f>SUM(E380:G380)</f>
        <v>114</v>
      </c>
    </row>
    <row r="381" spans="1:8" x14ac:dyDescent="0.2">
      <c r="A381" s="27" t="str">
        <f t="shared" si="16"/>
        <v>2015</v>
      </c>
      <c r="B381" s="2">
        <v>730</v>
      </c>
      <c r="C381" s="17" t="s">
        <v>40</v>
      </c>
      <c r="D381" s="14">
        <v>974.5</v>
      </c>
      <c r="E381" s="14">
        <v>182</v>
      </c>
      <c r="F381" s="14">
        <v>231</v>
      </c>
      <c r="G381" s="14">
        <v>271.60000000000002</v>
      </c>
      <c r="H381" s="11">
        <f>SUM(E381:G381)</f>
        <v>684.6</v>
      </c>
    </row>
    <row r="382" spans="1:8" x14ac:dyDescent="0.2">
      <c r="A382" s="27" t="str">
        <f t="shared" si="16"/>
        <v>2015</v>
      </c>
      <c r="B382" s="2">
        <v>740</v>
      </c>
      <c r="C382" s="17" t="s">
        <v>56</v>
      </c>
      <c r="D382" s="14">
        <v>570.70000000000005</v>
      </c>
      <c r="E382" s="14">
        <v>121.6</v>
      </c>
      <c r="F382" s="14">
        <v>133.5</v>
      </c>
      <c r="G382" s="14">
        <v>203.9</v>
      </c>
      <c r="H382" s="11">
        <f>SUM(E382:G382)</f>
        <v>459</v>
      </c>
    </row>
    <row r="383" spans="1:8" x14ac:dyDescent="0.2">
      <c r="A383" s="27" t="str">
        <f t="shared" si="16"/>
        <v>2015</v>
      </c>
      <c r="B383" s="2">
        <v>741</v>
      </c>
      <c r="C383" s="17" t="s">
        <v>54</v>
      </c>
      <c r="D383" s="15" t="s">
        <v>128</v>
      </c>
      <c r="E383" s="15" t="s">
        <v>128</v>
      </c>
      <c r="F383" s="15" t="s">
        <v>128</v>
      </c>
      <c r="G383" s="15" t="s">
        <v>128</v>
      </c>
      <c r="H383" s="11" t="s">
        <v>128</v>
      </c>
    </row>
    <row r="384" spans="1:8" x14ac:dyDescent="0.2">
      <c r="A384" s="27" t="str">
        <f t="shared" si="16"/>
        <v>2015</v>
      </c>
      <c r="B384" s="2">
        <v>746</v>
      </c>
      <c r="C384" s="17" t="s">
        <v>58</v>
      </c>
      <c r="D384" s="14">
        <v>334.2</v>
      </c>
      <c r="E384" s="14">
        <v>65.2</v>
      </c>
      <c r="F384" s="14">
        <v>71.7</v>
      </c>
      <c r="G384" s="14">
        <v>109.2</v>
      </c>
      <c r="H384" s="11">
        <f>SUM(E384:G384)</f>
        <v>246.10000000000002</v>
      </c>
    </row>
    <row r="385" spans="1:8" x14ac:dyDescent="0.2">
      <c r="A385" s="27" t="str">
        <f t="shared" si="16"/>
        <v>2015</v>
      </c>
      <c r="B385" s="2">
        <v>751</v>
      </c>
      <c r="C385" s="17" t="s">
        <v>104</v>
      </c>
      <c r="D385" s="15" t="s">
        <v>128</v>
      </c>
      <c r="E385" s="15" t="s">
        <v>128</v>
      </c>
      <c r="F385" s="15" t="s">
        <v>128</v>
      </c>
      <c r="G385" s="15" t="s">
        <v>128</v>
      </c>
      <c r="H385" s="11" t="s">
        <v>128</v>
      </c>
    </row>
    <row r="386" spans="1:8" x14ac:dyDescent="0.2">
      <c r="A386" s="27" t="str">
        <f t="shared" si="16"/>
        <v>2015</v>
      </c>
      <c r="B386" s="2">
        <v>756</v>
      </c>
      <c r="C386" s="17" t="s">
        <v>89</v>
      </c>
      <c r="D386" s="14">
        <v>267.8</v>
      </c>
      <c r="E386" s="14">
        <v>50.1</v>
      </c>
      <c r="F386" s="14">
        <v>72.2</v>
      </c>
      <c r="G386" s="14">
        <v>83.6</v>
      </c>
      <c r="H386" s="11">
        <f>SUM(E386:G386)</f>
        <v>205.9</v>
      </c>
    </row>
    <row r="387" spans="1:8" x14ac:dyDescent="0.2">
      <c r="A387" s="27" t="str">
        <f t="shared" si="16"/>
        <v>2015</v>
      </c>
      <c r="B387" s="2">
        <v>760</v>
      </c>
      <c r="C387" s="17" t="s">
        <v>44</v>
      </c>
      <c r="D387" s="15" t="s">
        <v>128</v>
      </c>
      <c r="E387" s="15" t="s">
        <v>128</v>
      </c>
      <c r="F387" s="15" t="s">
        <v>128</v>
      </c>
      <c r="G387" s="15" t="s">
        <v>128</v>
      </c>
      <c r="H387" s="11" t="s">
        <v>128</v>
      </c>
    </row>
    <row r="388" spans="1:8" x14ac:dyDescent="0.2">
      <c r="A388" s="27" t="str">
        <f t="shared" si="16"/>
        <v>2015</v>
      </c>
      <c r="B388" s="2">
        <v>766</v>
      </c>
      <c r="C388" s="17" t="s">
        <v>65</v>
      </c>
      <c r="D388" s="14">
        <v>309.89999999999998</v>
      </c>
      <c r="E388" s="14">
        <v>55.4</v>
      </c>
      <c r="F388" s="14">
        <v>87.3</v>
      </c>
      <c r="G388" s="14">
        <v>113.7</v>
      </c>
      <c r="H388" s="11">
        <f t="shared" ref="H388:H393" si="17">SUM(E388:G388)</f>
        <v>256.39999999999998</v>
      </c>
    </row>
    <row r="389" spans="1:8" x14ac:dyDescent="0.2">
      <c r="A389" s="27" t="str">
        <f t="shared" si="16"/>
        <v>2015</v>
      </c>
      <c r="B389" s="2">
        <v>773</v>
      </c>
      <c r="C389" s="17" t="s">
        <v>24</v>
      </c>
      <c r="D389" s="14">
        <v>239.1</v>
      </c>
      <c r="E389" s="14">
        <v>45.3</v>
      </c>
      <c r="F389" s="14">
        <v>61.3</v>
      </c>
      <c r="G389" s="14">
        <v>78.8</v>
      </c>
      <c r="H389" s="11">
        <f t="shared" si="17"/>
        <v>185.39999999999998</v>
      </c>
    </row>
    <row r="390" spans="1:8" x14ac:dyDescent="0.2">
      <c r="A390" s="27" t="str">
        <f t="shared" si="16"/>
        <v>2015</v>
      </c>
      <c r="B390" s="2">
        <v>779</v>
      </c>
      <c r="C390" s="17" t="s">
        <v>60</v>
      </c>
      <c r="D390" s="14">
        <v>436</v>
      </c>
      <c r="E390" s="14">
        <v>84.3</v>
      </c>
      <c r="F390" s="14">
        <v>108.6</v>
      </c>
      <c r="G390" s="14">
        <v>141.30000000000001</v>
      </c>
      <c r="H390" s="11">
        <f t="shared" si="17"/>
        <v>334.2</v>
      </c>
    </row>
    <row r="391" spans="1:8" x14ac:dyDescent="0.2">
      <c r="A391" s="27" t="str">
        <f t="shared" si="16"/>
        <v>2015</v>
      </c>
      <c r="B391" s="2">
        <v>787</v>
      </c>
      <c r="C391" s="17" t="s">
        <v>78</v>
      </c>
      <c r="D391" s="14">
        <v>435.8</v>
      </c>
      <c r="E391" s="14">
        <v>75.900000000000006</v>
      </c>
      <c r="F391" s="14">
        <v>128</v>
      </c>
      <c r="G391" s="14">
        <v>137.80000000000001</v>
      </c>
      <c r="H391" s="11">
        <f t="shared" si="17"/>
        <v>341.70000000000005</v>
      </c>
    </row>
    <row r="392" spans="1:8" x14ac:dyDescent="0.2">
      <c r="A392" s="27" t="str">
        <f t="shared" si="16"/>
        <v>2015</v>
      </c>
      <c r="B392" s="2">
        <v>791</v>
      </c>
      <c r="C392" s="17" t="s">
        <v>94</v>
      </c>
      <c r="D392" s="14">
        <v>613.1</v>
      </c>
      <c r="E392" s="14">
        <v>119.4</v>
      </c>
      <c r="F392" s="14">
        <v>159.1</v>
      </c>
      <c r="G392" s="14">
        <v>172</v>
      </c>
      <c r="H392" s="11">
        <f t="shared" si="17"/>
        <v>450.5</v>
      </c>
    </row>
    <row r="393" spans="1:8" x14ac:dyDescent="0.2">
      <c r="A393" s="27" t="str">
        <f t="shared" si="16"/>
        <v>2015</v>
      </c>
      <c r="B393" s="2">
        <v>810</v>
      </c>
      <c r="C393" s="17" t="s">
        <v>21</v>
      </c>
      <c r="D393" s="14">
        <v>273</v>
      </c>
      <c r="E393" s="14">
        <v>53.4</v>
      </c>
      <c r="F393" s="14">
        <v>68.8</v>
      </c>
      <c r="G393" s="14">
        <v>107.5</v>
      </c>
      <c r="H393" s="11">
        <f t="shared" si="17"/>
        <v>229.7</v>
      </c>
    </row>
    <row r="394" spans="1:8" x14ac:dyDescent="0.2">
      <c r="A394" s="27" t="str">
        <f t="shared" si="16"/>
        <v>2015</v>
      </c>
      <c r="B394" s="2">
        <v>813</v>
      </c>
      <c r="C394" s="17" t="s">
        <v>41</v>
      </c>
      <c r="D394" s="15" t="s">
        <v>128</v>
      </c>
      <c r="E394" s="15" t="s">
        <v>128</v>
      </c>
      <c r="F394" s="15" t="s">
        <v>128</v>
      </c>
      <c r="G394" s="15" t="s">
        <v>128</v>
      </c>
      <c r="H394" s="11" t="s">
        <v>128</v>
      </c>
    </row>
    <row r="395" spans="1:8" x14ac:dyDescent="0.2">
      <c r="A395" s="27" t="str">
        <f t="shared" si="16"/>
        <v>2015</v>
      </c>
      <c r="B395" s="2">
        <v>820</v>
      </c>
      <c r="C395" s="17" t="s">
        <v>227</v>
      </c>
      <c r="D395" s="14">
        <v>392.5</v>
      </c>
      <c r="E395" s="14">
        <v>79</v>
      </c>
      <c r="F395" s="14">
        <v>108.3</v>
      </c>
      <c r="G395" s="14">
        <v>133.9</v>
      </c>
      <c r="H395" s="11">
        <f>SUM(E395:G395)</f>
        <v>321.20000000000005</v>
      </c>
    </row>
    <row r="396" spans="1:8" x14ac:dyDescent="0.2">
      <c r="A396" s="27" t="str">
        <f t="shared" si="16"/>
        <v>2015</v>
      </c>
      <c r="B396" s="2">
        <v>825</v>
      </c>
      <c r="C396" s="17" t="s">
        <v>18</v>
      </c>
      <c r="D396" s="14">
        <v>26.3</v>
      </c>
      <c r="E396" s="14">
        <v>4.7</v>
      </c>
      <c r="F396" s="14">
        <v>7</v>
      </c>
      <c r="G396" s="14">
        <v>6.9</v>
      </c>
      <c r="H396" s="11">
        <f>SUM(E396:G396)</f>
        <v>18.600000000000001</v>
      </c>
    </row>
    <row r="397" spans="1:8" x14ac:dyDescent="0.2">
      <c r="A397" s="27" t="str">
        <f t="shared" si="16"/>
        <v>2015</v>
      </c>
      <c r="B397" s="2">
        <v>840</v>
      </c>
      <c r="C397" s="17" t="s">
        <v>42</v>
      </c>
      <c r="D397" s="14">
        <v>245.5</v>
      </c>
      <c r="E397" s="14">
        <v>48.9</v>
      </c>
      <c r="F397" s="14">
        <v>57.8</v>
      </c>
      <c r="G397" s="14">
        <v>97.1</v>
      </c>
      <c r="H397" s="11">
        <f>SUM(E397:G397)</f>
        <v>203.79999999999998</v>
      </c>
    </row>
    <row r="398" spans="1:8" x14ac:dyDescent="0.2">
      <c r="A398" s="27" t="str">
        <f t="shared" si="16"/>
        <v>2015</v>
      </c>
      <c r="B398" s="2">
        <v>846</v>
      </c>
      <c r="C398" s="17" t="s">
        <v>20</v>
      </c>
      <c r="D398" s="15" t="s">
        <v>128</v>
      </c>
      <c r="E398" s="15" t="s">
        <v>128</v>
      </c>
      <c r="F398" s="15" t="s">
        <v>128</v>
      </c>
      <c r="G398" s="15" t="s">
        <v>128</v>
      </c>
      <c r="H398" s="11" t="s">
        <v>128</v>
      </c>
    </row>
    <row r="399" spans="1:8" x14ac:dyDescent="0.2">
      <c r="A399" s="27" t="str">
        <f t="shared" si="16"/>
        <v>2015</v>
      </c>
      <c r="B399" s="2">
        <v>849</v>
      </c>
      <c r="C399" s="17" t="s">
        <v>93</v>
      </c>
      <c r="D399" s="15" t="s">
        <v>128</v>
      </c>
      <c r="E399" s="15" t="s">
        <v>128</v>
      </c>
      <c r="F399" s="15" t="s">
        <v>128</v>
      </c>
      <c r="G399" s="15" t="s">
        <v>128</v>
      </c>
      <c r="H399" s="11" t="s">
        <v>128</v>
      </c>
    </row>
    <row r="400" spans="1:8" x14ac:dyDescent="0.2">
      <c r="A400" s="27" t="str">
        <f t="shared" si="16"/>
        <v>2015</v>
      </c>
      <c r="B400" s="2">
        <v>851</v>
      </c>
      <c r="C400" s="17" t="s">
        <v>102</v>
      </c>
      <c r="D400" s="14">
        <v>1408.9</v>
      </c>
      <c r="E400" s="14">
        <v>266.8</v>
      </c>
      <c r="F400" s="14">
        <v>354.1</v>
      </c>
      <c r="G400" s="14">
        <v>459.7</v>
      </c>
      <c r="H400" s="11">
        <f>SUM(E400:G400)</f>
        <v>1080.6000000000001</v>
      </c>
    </row>
    <row r="401" spans="1:8" x14ac:dyDescent="0.2">
      <c r="A401" s="27" t="str">
        <f t="shared" si="16"/>
        <v>2015</v>
      </c>
      <c r="B401" s="2">
        <v>860</v>
      </c>
      <c r="C401" s="17" t="s">
        <v>75</v>
      </c>
      <c r="D401" s="14">
        <v>464.8</v>
      </c>
      <c r="E401" s="14">
        <v>96.8</v>
      </c>
      <c r="F401" s="14">
        <v>126.1</v>
      </c>
      <c r="G401" s="14">
        <v>158.9</v>
      </c>
      <c r="H401" s="11">
        <f>SUM(E401:G401)</f>
        <v>381.79999999999995</v>
      </c>
    </row>
    <row r="403" spans="1:8" x14ac:dyDescent="0.2">
      <c r="A403" s="30">
        <v>2015</v>
      </c>
      <c r="C403" s="17" t="s">
        <v>239</v>
      </c>
      <c r="D403" s="28" t="s">
        <v>128</v>
      </c>
      <c r="E403" s="28" t="s">
        <v>128</v>
      </c>
      <c r="F403" s="28" t="s">
        <v>128</v>
      </c>
      <c r="G403" s="28" t="s">
        <v>128</v>
      </c>
      <c r="H403" s="11" t="s">
        <v>128</v>
      </c>
    </row>
    <row r="404" spans="1:8" x14ac:dyDescent="0.2">
      <c r="A404" s="30">
        <v>2021</v>
      </c>
      <c r="C404" s="17" t="s">
        <v>239</v>
      </c>
      <c r="D404" s="25">
        <v>38153.800000000003</v>
      </c>
      <c r="E404" s="25">
        <v>7487.2</v>
      </c>
      <c r="F404" s="25">
        <v>8889.1</v>
      </c>
      <c r="G404" s="25">
        <v>11407.2</v>
      </c>
      <c r="H404" s="11">
        <f t="shared" ref="H404:H406" si="18">SUM(E404:G404)</f>
        <v>27783.5</v>
      </c>
    </row>
    <row r="405" spans="1:8" x14ac:dyDescent="0.2">
      <c r="A405" s="30">
        <v>2023</v>
      </c>
      <c r="C405" s="17" t="s">
        <v>239</v>
      </c>
      <c r="D405" s="25">
        <v>38732.699999999997</v>
      </c>
      <c r="E405" s="25">
        <v>7846.4</v>
      </c>
      <c r="F405" s="25">
        <v>9161.4</v>
      </c>
      <c r="G405" s="25">
        <v>11049.1</v>
      </c>
      <c r="H405" s="11">
        <f t="shared" si="18"/>
        <v>28056.9</v>
      </c>
    </row>
    <row r="406" spans="1:8" x14ac:dyDescent="0.2">
      <c r="A406" s="30">
        <v>2024</v>
      </c>
      <c r="C406" s="17" t="s">
        <v>239</v>
      </c>
      <c r="D406" s="25">
        <v>38164</v>
      </c>
      <c r="E406" s="25">
        <v>8013.4</v>
      </c>
      <c r="F406" s="25">
        <v>9038</v>
      </c>
      <c r="G406" s="25">
        <v>10743.4</v>
      </c>
      <c r="H406" s="11">
        <f t="shared" si="18"/>
        <v>27794.800000000003</v>
      </c>
    </row>
    <row r="408" spans="1:8" x14ac:dyDescent="0.2">
      <c r="A408" s="11" t="s">
        <v>261</v>
      </c>
    </row>
  </sheetData>
  <mergeCells count="1">
    <mergeCell ref="A1:H1"/>
  </mergeCells>
  <pageMargins left="0.70866141732283472" right="0.70866141732283472" top="0.74803149606299213" bottom="0.74803149606299213" header="0.31496062992125984" footer="0.31496062992125984"/>
  <pageSetup paperSize="9" scale="66" fitToHeight="5" orientation="portrait" r:id="rId1"/>
  <headerFooter>
    <oddHeader>&amp;CDataark 5</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67D67-2EFB-45F2-8F7A-7596DD3F2F01}">
  <sheetPr>
    <pageSetUpPr fitToPage="1"/>
  </sheetPr>
  <dimension ref="A1:K407"/>
  <sheetViews>
    <sheetView zoomScaleNormal="100" workbookViewId="0">
      <selection activeCell="B4" sqref="B4"/>
    </sheetView>
  </sheetViews>
  <sheetFormatPr defaultColWidth="9.109375" defaultRowHeight="14.25" x14ac:dyDescent="0.2"/>
  <cols>
    <col min="1" max="16384" width="9.109375" style="11"/>
  </cols>
  <sheetData>
    <row r="1" spans="1:11" ht="16.5" x14ac:dyDescent="0.25">
      <c r="A1" s="111" t="s">
        <v>262</v>
      </c>
      <c r="B1" s="112"/>
      <c r="C1" s="112"/>
      <c r="D1" s="112"/>
      <c r="E1" s="112"/>
      <c r="F1" s="112"/>
      <c r="G1" s="112"/>
      <c r="H1" s="112"/>
      <c r="I1" s="112"/>
      <c r="J1" s="112"/>
      <c r="K1" s="112"/>
    </row>
    <row r="2" spans="1:11" x14ac:dyDescent="0.2">
      <c r="A2" s="12" t="s">
        <v>211</v>
      </c>
    </row>
    <row r="3" spans="1:11" x14ac:dyDescent="0.2">
      <c r="E3" s="13" t="s">
        <v>263</v>
      </c>
      <c r="F3" s="13" t="s">
        <v>251</v>
      </c>
      <c r="G3" s="13" t="s">
        <v>231</v>
      </c>
      <c r="H3" s="13" t="s">
        <v>232</v>
      </c>
      <c r="I3" s="13" t="s">
        <v>233</v>
      </c>
      <c r="J3" s="13" t="s">
        <v>223</v>
      </c>
      <c r="K3" s="13" t="s">
        <v>224</v>
      </c>
    </row>
    <row r="4" spans="1:11" x14ac:dyDescent="0.2">
      <c r="A4" s="17" t="s">
        <v>264</v>
      </c>
      <c r="B4" s="17" t="s">
        <v>238</v>
      </c>
      <c r="C4" s="13"/>
      <c r="D4" s="17" t="s">
        <v>239</v>
      </c>
      <c r="E4" s="14">
        <v>639</v>
      </c>
      <c r="F4" s="14">
        <v>569</v>
      </c>
      <c r="G4" s="14">
        <v>810</v>
      </c>
      <c r="H4" s="14">
        <v>945</v>
      </c>
      <c r="I4" s="14">
        <v>1246</v>
      </c>
      <c r="J4" s="11">
        <f>SUM(E4:I4)</f>
        <v>4209</v>
      </c>
      <c r="K4" s="11">
        <f>SUM(G4:I4)</f>
        <v>3001</v>
      </c>
    </row>
    <row r="5" spans="1:11" x14ac:dyDescent="0.2">
      <c r="A5" s="29" t="str">
        <f>A4</f>
        <v>Plejehjem</v>
      </c>
      <c r="B5" s="29" t="str">
        <f>B4</f>
        <v>2015</v>
      </c>
      <c r="C5" s="2">
        <v>101</v>
      </c>
      <c r="D5" s="17" t="s">
        <v>101</v>
      </c>
      <c r="E5" s="14">
        <v>271</v>
      </c>
      <c r="F5" s="14">
        <v>227</v>
      </c>
      <c r="G5" s="14">
        <v>267</v>
      </c>
      <c r="H5" s="14">
        <v>331</v>
      </c>
      <c r="I5" s="14">
        <v>496</v>
      </c>
      <c r="J5" s="11">
        <f t="shared" ref="J5:J68" si="0">SUM(E5:I5)</f>
        <v>1592</v>
      </c>
      <c r="K5" s="11">
        <f t="shared" ref="K5:K68" si="1">SUM(G5:I5)</f>
        <v>1094</v>
      </c>
    </row>
    <row r="6" spans="1:11" x14ac:dyDescent="0.2">
      <c r="A6" s="29" t="str">
        <f t="shared" ref="A6:B69" si="2">A5</f>
        <v>Plejehjem</v>
      </c>
      <c r="B6" s="29" t="str">
        <f t="shared" si="2"/>
        <v>2015</v>
      </c>
      <c r="C6" s="2">
        <v>147</v>
      </c>
      <c r="D6" s="17" t="s">
        <v>39</v>
      </c>
      <c r="E6" s="14">
        <v>35</v>
      </c>
      <c r="F6" s="14">
        <v>43</v>
      </c>
      <c r="G6" s="14">
        <v>71</v>
      </c>
      <c r="H6" s="14">
        <v>97</v>
      </c>
      <c r="I6" s="14">
        <v>176</v>
      </c>
      <c r="J6" s="11">
        <f t="shared" si="0"/>
        <v>422</v>
      </c>
      <c r="K6" s="11">
        <f t="shared" si="1"/>
        <v>344</v>
      </c>
    </row>
    <row r="7" spans="1:11" x14ac:dyDescent="0.2">
      <c r="A7" s="29" t="str">
        <f t="shared" si="2"/>
        <v>Plejehjem</v>
      </c>
      <c r="B7" s="29" t="str">
        <f t="shared" si="2"/>
        <v>2015</v>
      </c>
      <c r="C7" s="2">
        <v>151</v>
      </c>
      <c r="D7" s="17" t="s">
        <v>13</v>
      </c>
      <c r="E7" s="14">
        <v>0</v>
      </c>
      <c r="F7" s="14">
        <v>0</v>
      </c>
      <c r="G7" s="14">
        <v>0</v>
      </c>
      <c r="H7" s="14">
        <v>0</v>
      </c>
      <c r="I7" s="14">
        <v>0</v>
      </c>
      <c r="J7" s="11">
        <f t="shared" si="0"/>
        <v>0</v>
      </c>
      <c r="K7" s="11">
        <f t="shared" si="1"/>
        <v>0</v>
      </c>
    </row>
    <row r="8" spans="1:11" x14ac:dyDescent="0.2">
      <c r="A8" s="29" t="str">
        <f t="shared" si="2"/>
        <v>Plejehjem</v>
      </c>
      <c r="B8" s="29" t="str">
        <f t="shared" si="2"/>
        <v>2015</v>
      </c>
      <c r="C8" s="2">
        <v>153</v>
      </c>
      <c r="D8" s="17" t="s">
        <v>19</v>
      </c>
      <c r="E8" s="14">
        <v>0</v>
      </c>
      <c r="F8" s="14">
        <v>0</v>
      </c>
      <c r="G8" s="14">
        <v>0</v>
      </c>
      <c r="H8" s="14">
        <v>0</v>
      </c>
      <c r="I8" s="14">
        <v>0</v>
      </c>
      <c r="J8" s="11">
        <f t="shared" si="0"/>
        <v>0</v>
      </c>
      <c r="K8" s="11">
        <f t="shared" si="1"/>
        <v>0</v>
      </c>
    </row>
    <row r="9" spans="1:11" x14ac:dyDescent="0.2">
      <c r="A9" s="29" t="str">
        <f t="shared" si="2"/>
        <v>Plejehjem</v>
      </c>
      <c r="B9" s="29" t="str">
        <f t="shared" si="2"/>
        <v>2015</v>
      </c>
      <c r="C9" s="2">
        <v>155</v>
      </c>
      <c r="D9" s="17" t="s">
        <v>23</v>
      </c>
      <c r="E9" s="14">
        <v>0</v>
      </c>
      <c r="F9" s="14">
        <v>0</v>
      </c>
      <c r="G9" s="14">
        <v>0</v>
      </c>
      <c r="H9" s="14">
        <v>0</v>
      </c>
      <c r="I9" s="14">
        <v>0</v>
      </c>
      <c r="J9" s="11">
        <f t="shared" si="0"/>
        <v>0</v>
      </c>
      <c r="K9" s="11">
        <f t="shared" si="1"/>
        <v>0</v>
      </c>
    </row>
    <row r="10" spans="1:11" x14ac:dyDescent="0.2">
      <c r="A10" s="29" t="str">
        <f t="shared" si="2"/>
        <v>Plejehjem</v>
      </c>
      <c r="B10" s="29" t="str">
        <f t="shared" si="2"/>
        <v>2015</v>
      </c>
      <c r="C10" s="2">
        <v>157</v>
      </c>
      <c r="D10" s="17" t="s">
        <v>49</v>
      </c>
      <c r="E10" s="14">
        <v>1</v>
      </c>
      <c r="F10" s="14">
        <v>3</v>
      </c>
      <c r="G10" s="14">
        <v>1</v>
      </c>
      <c r="H10" s="14">
        <v>7</v>
      </c>
      <c r="I10" s="14">
        <v>6</v>
      </c>
      <c r="J10" s="11">
        <f t="shared" si="0"/>
        <v>18</v>
      </c>
      <c r="K10" s="11">
        <f t="shared" si="1"/>
        <v>14</v>
      </c>
    </row>
    <row r="11" spans="1:11" x14ac:dyDescent="0.2">
      <c r="A11" s="29" t="str">
        <f t="shared" si="2"/>
        <v>Plejehjem</v>
      </c>
      <c r="B11" s="29" t="str">
        <f t="shared" si="2"/>
        <v>2015</v>
      </c>
      <c r="C11" s="2">
        <v>159</v>
      </c>
      <c r="D11" s="17" t="s">
        <v>51</v>
      </c>
      <c r="E11" s="14">
        <v>0</v>
      </c>
      <c r="F11" s="14">
        <v>0</v>
      </c>
      <c r="G11" s="14">
        <v>0</v>
      </c>
      <c r="H11" s="14">
        <v>0</v>
      </c>
      <c r="I11" s="14">
        <v>0</v>
      </c>
      <c r="J11" s="11">
        <f t="shared" si="0"/>
        <v>0</v>
      </c>
      <c r="K11" s="11">
        <f t="shared" si="1"/>
        <v>0</v>
      </c>
    </row>
    <row r="12" spans="1:11" x14ac:dyDescent="0.2">
      <c r="A12" s="29" t="str">
        <f t="shared" si="2"/>
        <v>Plejehjem</v>
      </c>
      <c r="B12" s="29" t="str">
        <f t="shared" si="2"/>
        <v>2015</v>
      </c>
      <c r="C12" s="2">
        <v>161</v>
      </c>
      <c r="D12" s="17" t="s">
        <v>53</v>
      </c>
      <c r="E12" s="14">
        <v>7</v>
      </c>
      <c r="F12" s="14">
        <v>1</v>
      </c>
      <c r="G12" s="14">
        <v>12</v>
      </c>
      <c r="H12" s="14">
        <v>12</v>
      </c>
      <c r="I12" s="14">
        <v>9</v>
      </c>
      <c r="J12" s="11">
        <f t="shared" si="0"/>
        <v>41</v>
      </c>
      <c r="K12" s="11">
        <f t="shared" si="1"/>
        <v>33</v>
      </c>
    </row>
    <row r="13" spans="1:11" x14ac:dyDescent="0.2">
      <c r="A13" s="29" t="str">
        <f t="shared" si="2"/>
        <v>Plejehjem</v>
      </c>
      <c r="B13" s="29" t="str">
        <f t="shared" si="2"/>
        <v>2015</v>
      </c>
      <c r="C13" s="2">
        <v>163</v>
      </c>
      <c r="D13" s="17" t="s">
        <v>69</v>
      </c>
      <c r="E13" s="14">
        <v>0</v>
      </c>
      <c r="F13" s="14">
        <v>0</v>
      </c>
      <c r="G13" s="14">
        <v>0</v>
      </c>
      <c r="H13" s="14">
        <v>0</v>
      </c>
      <c r="I13" s="14">
        <v>0</v>
      </c>
      <c r="J13" s="11">
        <f t="shared" si="0"/>
        <v>0</v>
      </c>
      <c r="K13" s="11">
        <f t="shared" si="1"/>
        <v>0</v>
      </c>
    </row>
    <row r="14" spans="1:11" x14ac:dyDescent="0.2">
      <c r="A14" s="29" t="str">
        <f t="shared" si="2"/>
        <v>Plejehjem</v>
      </c>
      <c r="B14" s="29" t="str">
        <f t="shared" si="2"/>
        <v>2015</v>
      </c>
      <c r="C14" s="2">
        <v>165</v>
      </c>
      <c r="D14" s="17" t="s">
        <v>7</v>
      </c>
      <c r="E14" s="14">
        <v>12</v>
      </c>
      <c r="F14" s="14">
        <v>7</v>
      </c>
      <c r="G14" s="14">
        <v>7</v>
      </c>
      <c r="H14" s="14">
        <v>9</v>
      </c>
      <c r="I14" s="14">
        <v>12</v>
      </c>
      <c r="J14" s="11">
        <f t="shared" si="0"/>
        <v>47</v>
      </c>
      <c r="K14" s="11">
        <f t="shared" si="1"/>
        <v>28</v>
      </c>
    </row>
    <row r="15" spans="1:11" x14ac:dyDescent="0.2">
      <c r="A15" s="29" t="str">
        <f t="shared" si="2"/>
        <v>Plejehjem</v>
      </c>
      <c r="B15" s="29" t="str">
        <f t="shared" si="2"/>
        <v>2015</v>
      </c>
      <c r="C15" s="2">
        <v>167</v>
      </c>
      <c r="D15" s="17" t="s">
        <v>83</v>
      </c>
      <c r="E15" s="14">
        <v>6</v>
      </c>
      <c r="F15" s="14">
        <v>5</v>
      </c>
      <c r="G15" s="14">
        <v>11</v>
      </c>
      <c r="H15" s="14">
        <v>14</v>
      </c>
      <c r="I15" s="14">
        <v>1</v>
      </c>
      <c r="J15" s="11">
        <f t="shared" si="0"/>
        <v>37</v>
      </c>
      <c r="K15" s="11">
        <f t="shared" si="1"/>
        <v>26</v>
      </c>
    </row>
    <row r="16" spans="1:11" x14ac:dyDescent="0.2">
      <c r="A16" s="29" t="str">
        <f t="shared" si="2"/>
        <v>Plejehjem</v>
      </c>
      <c r="B16" s="29" t="str">
        <f t="shared" si="2"/>
        <v>2015</v>
      </c>
      <c r="C16" s="2">
        <v>169</v>
      </c>
      <c r="D16" s="17" t="s">
        <v>85</v>
      </c>
      <c r="E16" s="14">
        <v>0</v>
      </c>
      <c r="F16" s="14">
        <v>0</v>
      </c>
      <c r="G16" s="14">
        <v>0</v>
      </c>
      <c r="H16" s="14">
        <v>0</v>
      </c>
      <c r="I16" s="14">
        <v>0</v>
      </c>
      <c r="J16" s="11">
        <f t="shared" si="0"/>
        <v>0</v>
      </c>
      <c r="K16" s="11">
        <f t="shared" si="1"/>
        <v>0</v>
      </c>
    </row>
    <row r="17" spans="1:11" x14ac:dyDescent="0.2">
      <c r="A17" s="29" t="str">
        <f t="shared" si="2"/>
        <v>Plejehjem</v>
      </c>
      <c r="B17" s="29" t="str">
        <f t="shared" si="2"/>
        <v>2015</v>
      </c>
      <c r="C17" s="2">
        <v>173</v>
      </c>
      <c r="D17" s="17" t="s">
        <v>16</v>
      </c>
      <c r="E17" s="14">
        <v>20</v>
      </c>
      <c r="F17" s="14">
        <v>19</v>
      </c>
      <c r="G17" s="14">
        <v>27</v>
      </c>
      <c r="H17" s="14">
        <v>35</v>
      </c>
      <c r="I17" s="14">
        <v>47</v>
      </c>
      <c r="J17" s="11">
        <f t="shared" si="0"/>
        <v>148</v>
      </c>
      <c r="K17" s="11">
        <f t="shared" si="1"/>
        <v>109</v>
      </c>
    </row>
    <row r="18" spans="1:11" x14ac:dyDescent="0.2">
      <c r="A18" s="29" t="str">
        <f t="shared" si="2"/>
        <v>Plejehjem</v>
      </c>
      <c r="B18" s="29" t="str">
        <f t="shared" si="2"/>
        <v>2015</v>
      </c>
      <c r="C18" s="2">
        <v>175</v>
      </c>
      <c r="D18" s="17" t="s">
        <v>52</v>
      </c>
      <c r="E18" s="14">
        <v>0</v>
      </c>
      <c r="F18" s="14">
        <v>0</v>
      </c>
      <c r="G18" s="14">
        <v>0</v>
      </c>
      <c r="H18" s="14">
        <v>0</v>
      </c>
      <c r="I18" s="14">
        <v>0</v>
      </c>
      <c r="J18" s="11">
        <f t="shared" si="0"/>
        <v>0</v>
      </c>
      <c r="K18" s="11">
        <f t="shared" si="1"/>
        <v>0</v>
      </c>
    </row>
    <row r="19" spans="1:11" x14ac:dyDescent="0.2">
      <c r="A19" s="29" t="str">
        <f t="shared" si="2"/>
        <v>Plejehjem</v>
      </c>
      <c r="B19" s="29" t="str">
        <f t="shared" si="2"/>
        <v>2015</v>
      </c>
      <c r="C19" s="2">
        <v>183</v>
      </c>
      <c r="D19" s="17" t="s">
        <v>91</v>
      </c>
      <c r="E19" s="14">
        <v>0</v>
      </c>
      <c r="F19" s="14">
        <v>0</v>
      </c>
      <c r="G19" s="14">
        <v>0</v>
      </c>
      <c r="H19" s="14">
        <v>0</v>
      </c>
      <c r="I19" s="14">
        <v>0</v>
      </c>
      <c r="J19" s="11">
        <f t="shared" si="0"/>
        <v>0</v>
      </c>
      <c r="K19" s="11">
        <f t="shared" si="1"/>
        <v>0</v>
      </c>
    </row>
    <row r="20" spans="1:11" x14ac:dyDescent="0.2">
      <c r="A20" s="29" t="str">
        <f t="shared" si="2"/>
        <v>Plejehjem</v>
      </c>
      <c r="B20" s="29" t="str">
        <f t="shared" si="2"/>
        <v>2015</v>
      </c>
      <c r="C20" s="2">
        <v>185</v>
      </c>
      <c r="D20" s="17" t="s">
        <v>82</v>
      </c>
      <c r="E20" s="14">
        <v>31</v>
      </c>
      <c r="F20" s="14">
        <v>28</v>
      </c>
      <c r="G20" s="14">
        <v>73</v>
      </c>
      <c r="H20" s="14">
        <v>56</v>
      </c>
      <c r="I20" s="14">
        <v>50</v>
      </c>
      <c r="J20" s="11">
        <f t="shared" si="0"/>
        <v>238</v>
      </c>
      <c r="K20" s="11">
        <f t="shared" si="1"/>
        <v>179</v>
      </c>
    </row>
    <row r="21" spans="1:11" x14ac:dyDescent="0.2">
      <c r="A21" s="29" t="str">
        <f t="shared" si="2"/>
        <v>Plejehjem</v>
      </c>
      <c r="B21" s="29" t="str">
        <f t="shared" si="2"/>
        <v>2015</v>
      </c>
      <c r="C21" s="2">
        <v>187</v>
      </c>
      <c r="D21" s="17" t="s">
        <v>84</v>
      </c>
      <c r="E21" s="14">
        <v>0</v>
      </c>
      <c r="F21" s="14">
        <v>0</v>
      </c>
      <c r="G21" s="14">
        <v>0</v>
      </c>
      <c r="H21" s="14">
        <v>0</v>
      </c>
      <c r="I21" s="14">
        <v>0</v>
      </c>
      <c r="J21" s="11">
        <f t="shared" si="0"/>
        <v>0</v>
      </c>
      <c r="K21" s="11">
        <f t="shared" si="1"/>
        <v>0</v>
      </c>
    </row>
    <row r="22" spans="1:11" x14ac:dyDescent="0.2">
      <c r="A22" s="29" t="str">
        <f t="shared" si="2"/>
        <v>Plejehjem</v>
      </c>
      <c r="B22" s="29" t="str">
        <f t="shared" si="2"/>
        <v>2015</v>
      </c>
      <c r="C22" s="2">
        <v>190</v>
      </c>
      <c r="D22" s="17" t="s">
        <v>45</v>
      </c>
      <c r="E22" s="14">
        <v>0</v>
      </c>
      <c r="F22" s="14">
        <v>0</v>
      </c>
      <c r="G22" s="14">
        <v>0</v>
      </c>
      <c r="H22" s="14">
        <v>0</v>
      </c>
      <c r="I22" s="14">
        <v>0</v>
      </c>
      <c r="J22" s="11">
        <f t="shared" si="0"/>
        <v>0</v>
      </c>
      <c r="K22" s="11">
        <f t="shared" si="1"/>
        <v>0</v>
      </c>
    </row>
    <row r="23" spans="1:11" x14ac:dyDescent="0.2">
      <c r="A23" s="29" t="str">
        <f t="shared" si="2"/>
        <v>Plejehjem</v>
      </c>
      <c r="B23" s="29" t="str">
        <f t="shared" si="2"/>
        <v>2015</v>
      </c>
      <c r="C23" s="2">
        <v>201</v>
      </c>
      <c r="D23" s="17" t="s">
        <v>9</v>
      </c>
      <c r="E23" s="14">
        <v>0</v>
      </c>
      <c r="F23" s="14">
        <v>0</v>
      </c>
      <c r="G23" s="14">
        <v>0</v>
      </c>
      <c r="H23" s="14">
        <v>0</v>
      </c>
      <c r="I23" s="14">
        <v>0</v>
      </c>
      <c r="J23" s="11">
        <f t="shared" si="0"/>
        <v>0</v>
      </c>
      <c r="K23" s="11">
        <f t="shared" si="1"/>
        <v>0</v>
      </c>
    </row>
    <row r="24" spans="1:11" x14ac:dyDescent="0.2">
      <c r="A24" s="29" t="str">
        <f t="shared" si="2"/>
        <v>Plejehjem</v>
      </c>
      <c r="B24" s="29" t="str">
        <f t="shared" si="2"/>
        <v>2015</v>
      </c>
      <c r="C24" s="2">
        <v>210</v>
      </c>
      <c r="D24" s="17" t="s">
        <v>35</v>
      </c>
      <c r="E24" s="14">
        <v>0</v>
      </c>
      <c r="F24" s="14">
        <v>0</v>
      </c>
      <c r="G24" s="14">
        <v>0</v>
      </c>
      <c r="H24" s="14">
        <v>0</v>
      </c>
      <c r="I24" s="14">
        <v>0</v>
      </c>
      <c r="J24" s="11">
        <f t="shared" si="0"/>
        <v>0</v>
      </c>
      <c r="K24" s="11">
        <f t="shared" si="1"/>
        <v>0</v>
      </c>
    </row>
    <row r="25" spans="1:11" x14ac:dyDescent="0.2">
      <c r="A25" s="29" t="str">
        <f t="shared" si="2"/>
        <v>Plejehjem</v>
      </c>
      <c r="B25" s="29" t="str">
        <f t="shared" si="2"/>
        <v>2015</v>
      </c>
      <c r="C25" s="2">
        <v>217</v>
      </c>
      <c r="D25" s="17" t="s">
        <v>67</v>
      </c>
      <c r="E25" s="14">
        <v>11</v>
      </c>
      <c r="F25" s="14">
        <v>8</v>
      </c>
      <c r="G25" s="14">
        <v>25</v>
      </c>
      <c r="H25" s="14">
        <v>11</v>
      </c>
      <c r="I25" s="14">
        <v>22</v>
      </c>
      <c r="J25" s="11">
        <f t="shared" si="0"/>
        <v>77</v>
      </c>
      <c r="K25" s="11">
        <f t="shared" si="1"/>
        <v>58</v>
      </c>
    </row>
    <row r="26" spans="1:11" x14ac:dyDescent="0.2">
      <c r="A26" s="29" t="str">
        <f t="shared" si="2"/>
        <v>Plejehjem</v>
      </c>
      <c r="B26" s="29" t="str">
        <f t="shared" si="2"/>
        <v>2015</v>
      </c>
      <c r="C26" s="2">
        <v>219</v>
      </c>
      <c r="D26" s="17" t="s">
        <v>73</v>
      </c>
      <c r="E26" s="14">
        <v>3</v>
      </c>
      <c r="F26" s="14">
        <v>0</v>
      </c>
      <c r="G26" s="14">
        <v>1</v>
      </c>
      <c r="H26" s="14">
        <v>1</v>
      </c>
      <c r="I26" s="14">
        <v>1</v>
      </c>
      <c r="J26" s="11">
        <f t="shared" si="0"/>
        <v>6</v>
      </c>
      <c r="K26" s="11">
        <f t="shared" si="1"/>
        <v>3</v>
      </c>
    </row>
    <row r="27" spans="1:11" x14ac:dyDescent="0.2">
      <c r="A27" s="29" t="str">
        <f t="shared" si="2"/>
        <v>Plejehjem</v>
      </c>
      <c r="B27" s="29" t="str">
        <f t="shared" si="2"/>
        <v>2015</v>
      </c>
      <c r="C27" s="2">
        <v>223</v>
      </c>
      <c r="D27" s="17" t="s">
        <v>87</v>
      </c>
      <c r="E27" s="14">
        <v>6</v>
      </c>
      <c r="F27" s="14">
        <v>0</v>
      </c>
      <c r="G27" s="14">
        <v>10</v>
      </c>
      <c r="H27" s="14">
        <v>8</v>
      </c>
      <c r="I27" s="14">
        <v>17</v>
      </c>
      <c r="J27" s="11">
        <f t="shared" si="0"/>
        <v>41</v>
      </c>
      <c r="K27" s="11">
        <f t="shared" si="1"/>
        <v>35</v>
      </c>
    </row>
    <row r="28" spans="1:11" x14ac:dyDescent="0.2">
      <c r="A28" s="29" t="str">
        <f t="shared" si="2"/>
        <v>Plejehjem</v>
      </c>
      <c r="B28" s="29" t="str">
        <f t="shared" si="2"/>
        <v>2015</v>
      </c>
      <c r="C28" s="2">
        <v>230</v>
      </c>
      <c r="D28" s="17" t="s">
        <v>50</v>
      </c>
      <c r="E28" s="14">
        <v>14</v>
      </c>
      <c r="F28" s="14">
        <v>16</v>
      </c>
      <c r="G28" s="14">
        <v>28</v>
      </c>
      <c r="H28" s="14">
        <v>44</v>
      </c>
      <c r="I28" s="14">
        <v>60</v>
      </c>
      <c r="J28" s="11">
        <f t="shared" si="0"/>
        <v>162</v>
      </c>
      <c r="K28" s="11">
        <f t="shared" si="1"/>
        <v>132</v>
      </c>
    </row>
    <row r="29" spans="1:11" x14ac:dyDescent="0.2">
      <c r="A29" s="29" t="str">
        <f t="shared" si="2"/>
        <v>Plejehjem</v>
      </c>
      <c r="B29" s="29" t="str">
        <f t="shared" si="2"/>
        <v>2015</v>
      </c>
      <c r="C29" s="2">
        <v>240</v>
      </c>
      <c r="D29" s="17" t="s">
        <v>25</v>
      </c>
      <c r="E29" s="14">
        <v>0</v>
      </c>
      <c r="F29" s="14">
        <v>0</v>
      </c>
      <c r="G29" s="14">
        <v>0</v>
      </c>
      <c r="H29" s="14">
        <v>0</v>
      </c>
      <c r="I29" s="14">
        <v>0</v>
      </c>
      <c r="J29" s="11">
        <f t="shared" si="0"/>
        <v>0</v>
      </c>
      <c r="K29" s="11">
        <f t="shared" si="1"/>
        <v>0</v>
      </c>
    </row>
    <row r="30" spans="1:11" x14ac:dyDescent="0.2">
      <c r="A30" s="29" t="str">
        <f t="shared" si="2"/>
        <v>Plejehjem</v>
      </c>
      <c r="B30" s="29" t="str">
        <f t="shared" si="2"/>
        <v>2015</v>
      </c>
      <c r="C30" s="2">
        <v>250</v>
      </c>
      <c r="D30" s="17" t="s">
        <v>43</v>
      </c>
      <c r="E30" s="14">
        <v>0</v>
      </c>
      <c r="F30" s="14">
        <v>0</v>
      </c>
      <c r="G30" s="14">
        <v>0</v>
      </c>
      <c r="H30" s="14">
        <v>0</v>
      </c>
      <c r="I30" s="14">
        <v>0</v>
      </c>
      <c r="J30" s="11">
        <f t="shared" si="0"/>
        <v>0</v>
      </c>
      <c r="K30" s="11">
        <f t="shared" si="1"/>
        <v>0</v>
      </c>
    </row>
    <row r="31" spans="1:11" x14ac:dyDescent="0.2">
      <c r="A31" s="29" t="str">
        <f t="shared" si="2"/>
        <v>Plejehjem</v>
      </c>
      <c r="B31" s="29" t="str">
        <f t="shared" si="2"/>
        <v>2015</v>
      </c>
      <c r="C31" s="2">
        <v>253</v>
      </c>
      <c r="D31" s="17" t="s">
        <v>55</v>
      </c>
      <c r="E31" s="14">
        <v>0</v>
      </c>
      <c r="F31" s="14">
        <v>0</v>
      </c>
      <c r="G31" s="14">
        <v>0</v>
      </c>
      <c r="H31" s="14">
        <v>0</v>
      </c>
      <c r="I31" s="14">
        <v>0</v>
      </c>
      <c r="J31" s="11">
        <f t="shared" si="0"/>
        <v>0</v>
      </c>
      <c r="K31" s="11">
        <f t="shared" si="1"/>
        <v>0</v>
      </c>
    </row>
    <row r="32" spans="1:11" x14ac:dyDescent="0.2">
      <c r="A32" s="29" t="str">
        <f t="shared" si="2"/>
        <v>Plejehjem</v>
      </c>
      <c r="B32" s="29" t="str">
        <f t="shared" si="2"/>
        <v>2015</v>
      </c>
      <c r="C32" s="2">
        <v>259</v>
      </c>
      <c r="D32" s="17" t="s">
        <v>103</v>
      </c>
      <c r="E32" s="14">
        <v>13</v>
      </c>
      <c r="F32" s="14">
        <v>10</v>
      </c>
      <c r="G32" s="14">
        <v>12</v>
      </c>
      <c r="H32" s="14">
        <v>13</v>
      </c>
      <c r="I32" s="14">
        <v>11</v>
      </c>
      <c r="J32" s="11">
        <f t="shared" si="0"/>
        <v>59</v>
      </c>
      <c r="K32" s="11">
        <f t="shared" si="1"/>
        <v>36</v>
      </c>
    </row>
    <row r="33" spans="1:11" x14ac:dyDescent="0.2">
      <c r="A33" s="29" t="str">
        <f t="shared" si="2"/>
        <v>Plejehjem</v>
      </c>
      <c r="B33" s="29" t="str">
        <f t="shared" si="2"/>
        <v>2015</v>
      </c>
      <c r="C33" s="2">
        <v>260</v>
      </c>
      <c r="D33" s="17" t="s">
        <v>63</v>
      </c>
      <c r="E33" s="14">
        <v>6</v>
      </c>
      <c r="F33" s="14">
        <v>7</v>
      </c>
      <c r="G33" s="14">
        <v>7</v>
      </c>
      <c r="H33" s="14">
        <v>3</v>
      </c>
      <c r="I33" s="14">
        <v>0</v>
      </c>
      <c r="J33" s="11">
        <f t="shared" si="0"/>
        <v>23</v>
      </c>
      <c r="K33" s="11">
        <f t="shared" si="1"/>
        <v>10</v>
      </c>
    </row>
    <row r="34" spans="1:11" x14ac:dyDescent="0.2">
      <c r="A34" s="29" t="str">
        <f t="shared" si="2"/>
        <v>Plejehjem</v>
      </c>
      <c r="B34" s="29" t="str">
        <f t="shared" si="2"/>
        <v>2015</v>
      </c>
      <c r="C34" s="2">
        <v>265</v>
      </c>
      <c r="D34" s="17" t="s">
        <v>48</v>
      </c>
      <c r="E34" s="14">
        <v>32</v>
      </c>
      <c r="F34" s="14">
        <v>34</v>
      </c>
      <c r="G34" s="14">
        <v>51</v>
      </c>
      <c r="H34" s="14">
        <v>44</v>
      </c>
      <c r="I34" s="14">
        <v>35</v>
      </c>
      <c r="J34" s="11">
        <f t="shared" si="0"/>
        <v>196</v>
      </c>
      <c r="K34" s="11">
        <f t="shared" si="1"/>
        <v>130</v>
      </c>
    </row>
    <row r="35" spans="1:11" x14ac:dyDescent="0.2">
      <c r="A35" s="29" t="str">
        <f t="shared" si="2"/>
        <v>Plejehjem</v>
      </c>
      <c r="B35" s="29" t="str">
        <f t="shared" si="2"/>
        <v>2015</v>
      </c>
      <c r="C35" s="2">
        <v>269</v>
      </c>
      <c r="D35" s="17" t="s">
        <v>64</v>
      </c>
      <c r="E35" s="14">
        <v>0</v>
      </c>
      <c r="F35" s="14">
        <v>0</v>
      </c>
      <c r="G35" s="14">
        <v>0</v>
      </c>
      <c r="H35" s="14">
        <v>0</v>
      </c>
      <c r="I35" s="14">
        <v>0</v>
      </c>
      <c r="J35" s="11">
        <f t="shared" si="0"/>
        <v>0</v>
      </c>
      <c r="K35" s="11">
        <f t="shared" si="1"/>
        <v>0</v>
      </c>
    </row>
    <row r="36" spans="1:11" x14ac:dyDescent="0.2">
      <c r="A36" s="29" t="str">
        <f t="shared" si="2"/>
        <v>Plejehjem</v>
      </c>
      <c r="B36" s="29" t="str">
        <f t="shared" si="2"/>
        <v>2015</v>
      </c>
      <c r="C36" s="2">
        <v>270</v>
      </c>
      <c r="D36" s="17" t="s">
        <v>57</v>
      </c>
      <c r="E36" s="14">
        <v>0</v>
      </c>
      <c r="F36" s="14">
        <v>0</v>
      </c>
      <c r="G36" s="14">
        <v>0</v>
      </c>
      <c r="H36" s="14">
        <v>0</v>
      </c>
      <c r="I36" s="14">
        <v>0</v>
      </c>
      <c r="J36" s="11">
        <f t="shared" si="0"/>
        <v>0</v>
      </c>
      <c r="K36" s="11">
        <f t="shared" si="1"/>
        <v>0</v>
      </c>
    </row>
    <row r="37" spans="1:11" x14ac:dyDescent="0.2">
      <c r="A37" s="29" t="str">
        <f t="shared" si="2"/>
        <v>Plejehjem</v>
      </c>
      <c r="B37" s="29" t="str">
        <f t="shared" si="2"/>
        <v>2015</v>
      </c>
      <c r="C37" s="2">
        <v>306</v>
      </c>
      <c r="D37" s="17" t="s">
        <v>38</v>
      </c>
      <c r="E37" s="14">
        <v>0</v>
      </c>
      <c r="F37" s="14">
        <v>0</v>
      </c>
      <c r="G37" s="14">
        <v>0</v>
      </c>
      <c r="H37" s="14">
        <v>0</v>
      </c>
      <c r="I37" s="14">
        <v>0</v>
      </c>
      <c r="J37" s="11">
        <f t="shared" si="0"/>
        <v>0</v>
      </c>
      <c r="K37" s="11">
        <f t="shared" si="1"/>
        <v>0</v>
      </c>
    </row>
    <row r="38" spans="1:11" x14ac:dyDescent="0.2">
      <c r="A38" s="29" t="str">
        <f t="shared" si="2"/>
        <v>Plejehjem</v>
      </c>
      <c r="B38" s="29" t="str">
        <f t="shared" si="2"/>
        <v>2015</v>
      </c>
      <c r="C38" s="2">
        <v>316</v>
      </c>
      <c r="D38" s="17" t="s">
        <v>77</v>
      </c>
      <c r="E38" s="14">
        <v>4</v>
      </c>
      <c r="F38" s="14">
        <v>10</v>
      </c>
      <c r="G38" s="14">
        <v>7</v>
      </c>
      <c r="H38" s="14">
        <v>13</v>
      </c>
      <c r="I38" s="14">
        <v>9</v>
      </c>
      <c r="J38" s="11">
        <f t="shared" si="0"/>
        <v>43</v>
      </c>
      <c r="K38" s="11">
        <f t="shared" si="1"/>
        <v>29</v>
      </c>
    </row>
    <row r="39" spans="1:11" x14ac:dyDescent="0.2">
      <c r="A39" s="29" t="str">
        <f t="shared" si="2"/>
        <v>Plejehjem</v>
      </c>
      <c r="B39" s="29" t="str">
        <f t="shared" si="2"/>
        <v>2015</v>
      </c>
      <c r="C39" s="2">
        <v>320</v>
      </c>
      <c r="D39" s="17" t="s">
        <v>33</v>
      </c>
      <c r="E39" s="14">
        <v>0</v>
      </c>
      <c r="F39" s="14">
        <v>0</v>
      </c>
      <c r="G39" s="14">
        <v>0</v>
      </c>
      <c r="H39" s="14">
        <v>0</v>
      </c>
      <c r="I39" s="14">
        <v>0</v>
      </c>
      <c r="J39" s="11">
        <f t="shared" si="0"/>
        <v>0</v>
      </c>
      <c r="K39" s="11">
        <f t="shared" si="1"/>
        <v>0</v>
      </c>
    </row>
    <row r="40" spans="1:11" x14ac:dyDescent="0.2">
      <c r="A40" s="29" t="str">
        <f t="shared" si="2"/>
        <v>Plejehjem</v>
      </c>
      <c r="B40" s="29" t="str">
        <f t="shared" si="2"/>
        <v>2015</v>
      </c>
      <c r="C40" s="2">
        <v>326</v>
      </c>
      <c r="D40" s="17" t="s">
        <v>95</v>
      </c>
      <c r="E40" s="14">
        <v>10</v>
      </c>
      <c r="F40" s="14">
        <v>13</v>
      </c>
      <c r="G40" s="14">
        <v>17</v>
      </c>
      <c r="H40" s="14">
        <v>14</v>
      </c>
      <c r="I40" s="14">
        <v>18</v>
      </c>
      <c r="J40" s="11">
        <f t="shared" si="0"/>
        <v>72</v>
      </c>
      <c r="K40" s="11">
        <f t="shared" si="1"/>
        <v>49</v>
      </c>
    </row>
    <row r="41" spans="1:11" x14ac:dyDescent="0.2">
      <c r="A41" s="29" t="str">
        <f t="shared" si="2"/>
        <v>Plejehjem</v>
      </c>
      <c r="B41" s="29" t="str">
        <f t="shared" si="2"/>
        <v>2015</v>
      </c>
      <c r="C41" s="2">
        <v>329</v>
      </c>
      <c r="D41" s="17" t="s">
        <v>46</v>
      </c>
      <c r="E41" s="14">
        <v>0</v>
      </c>
      <c r="F41" s="14">
        <v>0</v>
      </c>
      <c r="G41" s="14">
        <v>0</v>
      </c>
      <c r="H41" s="14">
        <v>0</v>
      </c>
      <c r="I41" s="14">
        <v>0</v>
      </c>
      <c r="J41" s="11">
        <f t="shared" si="0"/>
        <v>0</v>
      </c>
      <c r="K41" s="11">
        <f t="shared" si="1"/>
        <v>0</v>
      </c>
    </row>
    <row r="42" spans="1:11" x14ac:dyDescent="0.2">
      <c r="A42" s="29" t="str">
        <f t="shared" si="2"/>
        <v>Plejehjem</v>
      </c>
      <c r="B42" s="29" t="str">
        <f t="shared" si="2"/>
        <v>2015</v>
      </c>
      <c r="C42" s="2">
        <v>330</v>
      </c>
      <c r="D42" s="17" t="s">
        <v>62</v>
      </c>
      <c r="E42" s="14">
        <v>6</v>
      </c>
      <c r="F42" s="14">
        <v>10</v>
      </c>
      <c r="G42" s="14">
        <v>13</v>
      </c>
      <c r="H42" s="14">
        <v>20</v>
      </c>
      <c r="I42" s="14">
        <v>35</v>
      </c>
      <c r="J42" s="11">
        <f t="shared" si="0"/>
        <v>84</v>
      </c>
      <c r="K42" s="11">
        <f t="shared" si="1"/>
        <v>68</v>
      </c>
    </row>
    <row r="43" spans="1:11" x14ac:dyDescent="0.2">
      <c r="A43" s="29" t="str">
        <f t="shared" si="2"/>
        <v>Plejehjem</v>
      </c>
      <c r="B43" s="29" t="str">
        <f t="shared" si="2"/>
        <v>2015</v>
      </c>
      <c r="C43" s="2">
        <v>336</v>
      </c>
      <c r="D43" s="17" t="s">
        <v>68</v>
      </c>
      <c r="E43" s="14">
        <v>0</v>
      </c>
      <c r="F43" s="14">
        <v>0</v>
      </c>
      <c r="G43" s="14">
        <v>0</v>
      </c>
      <c r="H43" s="14">
        <v>0</v>
      </c>
      <c r="I43" s="14">
        <v>0</v>
      </c>
      <c r="J43" s="11">
        <f t="shared" si="0"/>
        <v>0</v>
      </c>
      <c r="K43" s="11">
        <f t="shared" si="1"/>
        <v>0</v>
      </c>
    </row>
    <row r="44" spans="1:11" x14ac:dyDescent="0.2">
      <c r="A44" s="29" t="str">
        <f t="shared" si="2"/>
        <v>Plejehjem</v>
      </c>
      <c r="B44" s="29" t="str">
        <f t="shared" si="2"/>
        <v>2015</v>
      </c>
      <c r="C44" s="2">
        <v>340</v>
      </c>
      <c r="D44" s="17" t="s">
        <v>66</v>
      </c>
      <c r="E44" s="14">
        <v>0</v>
      </c>
      <c r="F44" s="14">
        <v>0</v>
      </c>
      <c r="G44" s="14">
        <v>0</v>
      </c>
      <c r="H44" s="14">
        <v>0</v>
      </c>
      <c r="I44" s="14">
        <v>0</v>
      </c>
      <c r="J44" s="11">
        <f t="shared" si="0"/>
        <v>0</v>
      </c>
      <c r="K44" s="11">
        <f t="shared" si="1"/>
        <v>0</v>
      </c>
    </row>
    <row r="45" spans="1:11" x14ac:dyDescent="0.2">
      <c r="A45" s="29" t="str">
        <f t="shared" si="2"/>
        <v>Plejehjem</v>
      </c>
      <c r="B45" s="29" t="str">
        <f t="shared" si="2"/>
        <v>2015</v>
      </c>
      <c r="C45" s="2">
        <v>350</v>
      </c>
      <c r="D45" s="17" t="s">
        <v>10</v>
      </c>
      <c r="E45" s="14">
        <v>0</v>
      </c>
      <c r="F45" s="14">
        <v>0</v>
      </c>
      <c r="G45" s="14">
        <v>0</v>
      </c>
      <c r="H45" s="14">
        <v>0</v>
      </c>
      <c r="I45" s="14">
        <v>0</v>
      </c>
      <c r="J45" s="11">
        <f t="shared" si="0"/>
        <v>0</v>
      </c>
      <c r="K45" s="11">
        <f t="shared" si="1"/>
        <v>0</v>
      </c>
    </row>
    <row r="46" spans="1:11" x14ac:dyDescent="0.2">
      <c r="A46" s="29" t="str">
        <f t="shared" si="2"/>
        <v>Plejehjem</v>
      </c>
      <c r="B46" s="29" t="str">
        <f t="shared" si="2"/>
        <v>2015</v>
      </c>
      <c r="C46" s="2">
        <v>360</v>
      </c>
      <c r="D46" s="17" t="s">
        <v>14</v>
      </c>
      <c r="E46" s="14">
        <v>0</v>
      </c>
      <c r="F46" s="14">
        <v>0</v>
      </c>
      <c r="G46" s="14">
        <v>0</v>
      </c>
      <c r="H46" s="14">
        <v>0</v>
      </c>
      <c r="I46" s="14">
        <v>0</v>
      </c>
      <c r="J46" s="11">
        <f t="shared" si="0"/>
        <v>0</v>
      </c>
      <c r="K46" s="11">
        <f t="shared" si="1"/>
        <v>0</v>
      </c>
    </row>
    <row r="47" spans="1:11" x14ac:dyDescent="0.2">
      <c r="A47" s="29" t="str">
        <f t="shared" si="2"/>
        <v>Plejehjem</v>
      </c>
      <c r="B47" s="29" t="str">
        <f t="shared" si="2"/>
        <v>2015</v>
      </c>
      <c r="C47" s="2">
        <v>370</v>
      </c>
      <c r="D47" s="17" t="s">
        <v>32</v>
      </c>
      <c r="E47" s="14">
        <v>0</v>
      </c>
      <c r="F47" s="14">
        <v>0</v>
      </c>
      <c r="G47" s="14">
        <v>0</v>
      </c>
      <c r="H47" s="14">
        <v>0</v>
      </c>
      <c r="I47" s="14">
        <v>0</v>
      </c>
      <c r="J47" s="11">
        <f t="shared" si="0"/>
        <v>0</v>
      </c>
      <c r="K47" s="11">
        <f t="shared" si="1"/>
        <v>0</v>
      </c>
    </row>
    <row r="48" spans="1:11" x14ac:dyDescent="0.2">
      <c r="A48" s="29" t="str">
        <f t="shared" si="2"/>
        <v>Plejehjem</v>
      </c>
      <c r="B48" s="29" t="str">
        <f t="shared" si="2"/>
        <v>2015</v>
      </c>
      <c r="C48" s="2">
        <v>376</v>
      </c>
      <c r="D48" s="17" t="s">
        <v>59</v>
      </c>
      <c r="E48" s="14">
        <v>8</v>
      </c>
      <c r="F48" s="14">
        <v>2</v>
      </c>
      <c r="G48" s="14">
        <v>4</v>
      </c>
      <c r="H48" s="14">
        <v>13</v>
      </c>
      <c r="I48" s="14">
        <v>13</v>
      </c>
      <c r="J48" s="11">
        <f t="shared" si="0"/>
        <v>40</v>
      </c>
      <c r="K48" s="11">
        <f t="shared" si="1"/>
        <v>30</v>
      </c>
    </row>
    <row r="49" spans="1:11" x14ac:dyDescent="0.2">
      <c r="A49" s="29" t="str">
        <f t="shared" si="2"/>
        <v>Plejehjem</v>
      </c>
      <c r="B49" s="29" t="str">
        <f t="shared" si="2"/>
        <v>2015</v>
      </c>
      <c r="C49" s="2">
        <v>390</v>
      </c>
      <c r="D49" s="17" t="s">
        <v>96</v>
      </c>
      <c r="E49" s="14">
        <v>0</v>
      </c>
      <c r="F49" s="14">
        <v>0</v>
      </c>
      <c r="G49" s="14">
        <v>0</v>
      </c>
      <c r="H49" s="14">
        <v>0</v>
      </c>
      <c r="I49" s="14">
        <v>0</v>
      </c>
      <c r="J49" s="11">
        <f t="shared" si="0"/>
        <v>0</v>
      </c>
      <c r="K49" s="11">
        <f t="shared" si="1"/>
        <v>0</v>
      </c>
    </row>
    <row r="50" spans="1:11" x14ac:dyDescent="0.2">
      <c r="A50" s="29" t="str">
        <f t="shared" si="2"/>
        <v>Plejehjem</v>
      </c>
      <c r="B50" s="29" t="str">
        <f t="shared" si="2"/>
        <v>2015</v>
      </c>
      <c r="C50" s="2">
        <v>400</v>
      </c>
      <c r="D50" s="17" t="s">
        <v>17</v>
      </c>
      <c r="E50" s="14">
        <v>1</v>
      </c>
      <c r="F50" s="14">
        <v>5</v>
      </c>
      <c r="G50" s="14">
        <v>9</v>
      </c>
      <c r="H50" s="14">
        <v>9</v>
      </c>
      <c r="I50" s="14">
        <v>6</v>
      </c>
      <c r="J50" s="11">
        <f t="shared" si="0"/>
        <v>30</v>
      </c>
      <c r="K50" s="11">
        <f t="shared" si="1"/>
        <v>24</v>
      </c>
    </row>
    <row r="51" spans="1:11" x14ac:dyDescent="0.2">
      <c r="A51" s="29" t="str">
        <f t="shared" si="2"/>
        <v>Plejehjem</v>
      </c>
      <c r="B51" s="29" t="str">
        <f t="shared" si="2"/>
        <v>2015</v>
      </c>
      <c r="C51" s="2">
        <v>410</v>
      </c>
      <c r="D51" s="17" t="s">
        <v>22</v>
      </c>
      <c r="E51" s="14">
        <v>0</v>
      </c>
      <c r="F51" s="14">
        <v>0</v>
      </c>
      <c r="G51" s="14">
        <v>0</v>
      </c>
      <c r="H51" s="14">
        <v>0</v>
      </c>
      <c r="I51" s="14">
        <v>0</v>
      </c>
      <c r="J51" s="11">
        <f t="shared" si="0"/>
        <v>0</v>
      </c>
      <c r="K51" s="11">
        <f t="shared" si="1"/>
        <v>0</v>
      </c>
    </row>
    <row r="52" spans="1:11" x14ac:dyDescent="0.2">
      <c r="A52" s="29" t="str">
        <f t="shared" si="2"/>
        <v>Plejehjem</v>
      </c>
      <c r="B52" s="29" t="str">
        <f t="shared" si="2"/>
        <v>2015</v>
      </c>
      <c r="C52" s="2">
        <v>420</v>
      </c>
      <c r="D52" s="17" t="s">
        <v>11</v>
      </c>
      <c r="E52" s="14">
        <v>0</v>
      </c>
      <c r="F52" s="14">
        <v>0</v>
      </c>
      <c r="G52" s="14">
        <v>0</v>
      </c>
      <c r="H52" s="14">
        <v>0</v>
      </c>
      <c r="I52" s="14">
        <v>0</v>
      </c>
      <c r="J52" s="11">
        <f t="shared" si="0"/>
        <v>0</v>
      </c>
      <c r="K52" s="11">
        <f t="shared" si="1"/>
        <v>0</v>
      </c>
    </row>
    <row r="53" spans="1:11" x14ac:dyDescent="0.2">
      <c r="A53" s="29" t="str">
        <f t="shared" si="2"/>
        <v>Plejehjem</v>
      </c>
      <c r="B53" s="29" t="str">
        <f t="shared" si="2"/>
        <v>2015</v>
      </c>
      <c r="C53" s="2">
        <v>430</v>
      </c>
      <c r="D53" s="17" t="s">
        <v>47</v>
      </c>
      <c r="E53" s="14">
        <v>0</v>
      </c>
      <c r="F53" s="14">
        <v>0</v>
      </c>
      <c r="G53" s="14">
        <v>0</v>
      </c>
      <c r="H53" s="14">
        <v>0</v>
      </c>
      <c r="I53" s="14">
        <v>0</v>
      </c>
      <c r="J53" s="11">
        <f t="shared" si="0"/>
        <v>0</v>
      </c>
      <c r="K53" s="11">
        <f t="shared" si="1"/>
        <v>0</v>
      </c>
    </row>
    <row r="54" spans="1:11" x14ac:dyDescent="0.2">
      <c r="A54" s="29" t="str">
        <f t="shared" si="2"/>
        <v>Plejehjem</v>
      </c>
      <c r="B54" s="29" t="str">
        <f t="shared" si="2"/>
        <v>2015</v>
      </c>
      <c r="C54" s="2">
        <v>440</v>
      </c>
      <c r="D54" s="17" t="s">
        <v>97</v>
      </c>
      <c r="E54" s="14">
        <v>0</v>
      </c>
      <c r="F54" s="14">
        <v>0</v>
      </c>
      <c r="G54" s="14">
        <v>0</v>
      </c>
      <c r="H54" s="14">
        <v>0</v>
      </c>
      <c r="I54" s="14">
        <v>0</v>
      </c>
      <c r="J54" s="11">
        <f t="shared" si="0"/>
        <v>0</v>
      </c>
      <c r="K54" s="11">
        <f t="shared" si="1"/>
        <v>0</v>
      </c>
    </row>
    <row r="55" spans="1:11" x14ac:dyDescent="0.2">
      <c r="A55" s="29" t="str">
        <f t="shared" si="2"/>
        <v>Plejehjem</v>
      </c>
      <c r="B55" s="29" t="str">
        <f t="shared" si="2"/>
        <v>2015</v>
      </c>
      <c r="C55" s="2">
        <v>450</v>
      </c>
      <c r="D55" s="17" t="s">
        <v>30</v>
      </c>
      <c r="E55" s="14">
        <v>0</v>
      </c>
      <c r="F55" s="14">
        <v>0</v>
      </c>
      <c r="G55" s="14">
        <v>0</v>
      </c>
      <c r="H55" s="14">
        <v>0</v>
      </c>
      <c r="I55" s="14">
        <v>0</v>
      </c>
      <c r="J55" s="11">
        <f t="shared" si="0"/>
        <v>0</v>
      </c>
      <c r="K55" s="11">
        <f t="shared" si="1"/>
        <v>0</v>
      </c>
    </row>
    <row r="56" spans="1:11" x14ac:dyDescent="0.2">
      <c r="A56" s="29" t="str">
        <f t="shared" si="2"/>
        <v>Plejehjem</v>
      </c>
      <c r="B56" s="29" t="str">
        <f t="shared" si="2"/>
        <v>2015</v>
      </c>
      <c r="C56" s="2">
        <v>461</v>
      </c>
      <c r="D56" s="17" t="s">
        <v>36</v>
      </c>
      <c r="E56" s="14">
        <v>4</v>
      </c>
      <c r="F56" s="14">
        <v>10</v>
      </c>
      <c r="G56" s="14">
        <v>5</v>
      </c>
      <c r="H56" s="14">
        <v>11</v>
      </c>
      <c r="I56" s="14">
        <v>16</v>
      </c>
      <c r="J56" s="11">
        <f t="shared" si="0"/>
        <v>46</v>
      </c>
      <c r="K56" s="11">
        <f t="shared" si="1"/>
        <v>32</v>
      </c>
    </row>
    <row r="57" spans="1:11" x14ac:dyDescent="0.2">
      <c r="A57" s="29" t="str">
        <f t="shared" si="2"/>
        <v>Plejehjem</v>
      </c>
      <c r="B57" s="29" t="str">
        <f t="shared" si="2"/>
        <v>2015</v>
      </c>
      <c r="C57" s="2">
        <v>479</v>
      </c>
      <c r="D57" s="17" t="s">
        <v>72</v>
      </c>
      <c r="E57" s="14">
        <v>0</v>
      </c>
      <c r="F57" s="14">
        <v>0</v>
      </c>
      <c r="G57" s="14">
        <v>0</v>
      </c>
      <c r="H57" s="14">
        <v>0</v>
      </c>
      <c r="I57" s="14">
        <v>0</v>
      </c>
      <c r="J57" s="11">
        <f t="shared" si="0"/>
        <v>0</v>
      </c>
      <c r="K57" s="11">
        <f t="shared" si="1"/>
        <v>0</v>
      </c>
    </row>
    <row r="58" spans="1:11" x14ac:dyDescent="0.2">
      <c r="A58" s="29" t="str">
        <f t="shared" si="2"/>
        <v>Plejehjem</v>
      </c>
      <c r="B58" s="29" t="str">
        <f t="shared" si="2"/>
        <v>2015</v>
      </c>
      <c r="C58" s="2">
        <v>480</v>
      </c>
      <c r="D58" s="17" t="s">
        <v>226</v>
      </c>
      <c r="E58" s="14">
        <v>0</v>
      </c>
      <c r="F58" s="14">
        <v>0</v>
      </c>
      <c r="G58" s="14">
        <v>0</v>
      </c>
      <c r="H58" s="14">
        <v>0</v>
      </c>
      <c r="I58" s="14">
        <v>0</v>
      </c>
      <c r="J58" s="11">
        <f t="shared" si="0"/>
        <v>0</v>
      </c>
      <c r="K58" s="11">
        <f t="shared" si="1"/>
        <v>0</v>
      </c>
    </row>
    <row r="59" spans="1:11" x14ac:dyDescent="0.2">
      <c r="A59" s="29" t="str">
        <f t="shared" si="2"/>
        <v>Plejehjem</v>
      </c>
      <c r="B59" s="29" t="str">
        <f t="shared" si="2"/>
        <v>2015</v>
      </c>
      <c r="C59" s="2">
        <v>482</v>
      </c>
      <c r="D59" s="17" t="s">
        <v>8</v>
      </c>
      <c r="E59" s="14">
        <v>0</v>
      </c>
      <c r="F59" s="14">
        <v>0</v>
      </c>
      <c r="G59" s="14">
        <v>0</v>
      </c>
      <c r="H59" s="14">
        <v>0</v>
      </c>
      <c r="I59" s="14">
        <v>0</v>
      </c>
      <c r="J59" s="11">
        <f t="shared" si="0"/>
        <v>0</v>
      </c>
      <c r="K59" s="11">
        <f t="shared" si="1"/>
        <v>0</v>
      </c>
    </row>
    <row r="60" spans="1:11" x14ac:dyDescent="0.2">
      <c r="A60" s="29" t="str">
        <f t="shared" si="2"/>
        <v>Plejehjem</v>
      </c>
      <c r="B60" s="29" t="str">
        <f t="shared" si="2"/>
        <v>2015</v>
      </c>
      <c r="C60" s="2">
        <v>492</v>
      </c>
      <c r="D60" s="17" t="s">
        <v>98</v>
      </c>
      <c r="E60" s="14">
        <v>0</v>
      </c>
      <c r="F60" s="14">
        <v>0</v>
      </c>
      <c r="G60" s="14">
        <v>0</v>
      </c>
      <c r="H60" s="14">
        <v>0</v>
      </c>
      <c r="I60" s="14">
        <v>0</v>
      </c>
      <c r="J60" s="11">
        <f t="shared" si="0"/>
        <v>0</v>
      </c>
      <c r="K60" s="11">
        <f t="shared" si="1"/>
        <v>0</v>
      </c>
    </row>
    <row r="61" spans="1:11" x14ac:dyDescent="0.2">
      <c r="A61" s="29" t="str">
        <f t="shared" si="2"/>
        <v>Plejehjem</v>
      </c>
      <c r="B61" s="29" t="str">
        <f t="shared" si="2"/>
        <v>2015</v>
      </c>
      <c r="C61" s="2">
        <v>510</v>
      </c>
      <c r="D61" s="17" t="s">
        <v>61</v>
      </c>
      <c r="E61" s="14">
        <v>0</v>
      </c>
      <c r="F61" s="14">
        <v>0</v>
      </c>
      <c r="G61" s="14">
        <v>0</v>
      </c>
      <c r="H61" s="14">
        <v>0</v>
      </c>
      <c r="I61" s="14">
        <v>0</v>
      </c>
      <c r="J61" s="11">
        <f t="shared" si="0"/>
        <v>0</v>
      </c>
      <c r="K61" s="11">
        <f t="shared" si="1"/>
        <v>0</v>
      </c>
    </row>
    <row r="62" spans="1:11" x14ac:dyDescent="0.2">
      <c r="A62" s="29" t="str">
        <f t="shared" si="2"/>
        <v>Plejehjem</v>
      </c>
      <c r="B62" s="29" t="str">
        <f t="shared" si="2"/>
        <v>2015</v>
      </c>
      <c r="C62" s="2">
        <v>530</v>
      </c>
      <c r="D62" s="17" t="s">
        <v>15</v>
      </c>
      <c r="E62" s="14">
        <v>0</v>
      </c>
      <c r="F62" s="14">
        <v>0</v>
      </c>
      <c r="G62" s="14">
        <v>0</v>
      </c>
      <c r="H62" s="14">
        <v>0</v>
      </c>
      <c r="I62" s="14">
        <v>0</v>
      </c>
      <c r="J62" s="11">
        <f t="shared" si="0"/>
        <v>0</v>
      </c>
      <c r="K62" s="11">
        <f t="shared" si="1"/>
        <v>0</v>
      </c>
    </row>
    <row r="63" spans="1:11" x14ac:dyDescent="0.2">
      <c r="A63" s="29" t="str">
        <f t="shared" si="2"/>
        <v>Plejehjem</v>
      </c>
      <c r="B63" s="29" t="str">
        <f t="shared" si="2"/>
        <v>2015</v>
      </c>
      <c r="C63" s="2">
        <v>540</v>
      </c>
      <c r="D63" s="17" t="s">
        <v>76</v>
      </c>
      <c r="E63" s="14">
        <v>0</v>
      </c>
      <c r="F63" s="14">
        <v>0</v>
      </c>
      <c r="G63" s="14">
        <v>0</v>
      </c>
      <c r="H63" s="14">
        <v>0</v>
      </c>
      <c r="I63" s="14">
        <v>0</v>
      </c>
      <c r="J63" s="11">
        <f t="shared" si="0"/>
        <v>0</v>
      </c>
      <c r="K63" s="11">
        <f t="shared" si="1"/>
        <v>0</v>
      </c>
    </row>
    <row r="64" spans="1:11" x14ac:dyDescent="0.2">
      <c r="A64" s="29" t="str">
        <f t="shared" si="2"/>
        <v>Plejehjem</v>
      </c>
      <c r="B64" s="29" t="str">
        <f t="shared" si="2"/>
        <v>2015</v>
      </c>
      <c r="C64" s="2">
        <v>550</v>
      </c>
      <c r="D64" s="17" t="s">
        <v>80</v>
      </c>
      <c r="E64" s="14">
        <v>0</v>
      </c>
      <c r="F64" s="14">
        <v>0</v>
      </c>
      <c r="G64" s="14">
        <v>0</v>
      </c>
      <c r="H64" s="14">
        <v>0</v>
      </c>
      <c r="I64" s="14">
        <v>0</v>
      </c>
      <c r="J64" s="11">
        <f t="shared" si="0"/>
        <v>0</v>
      </c>
      <c r="K64" s="11">
        <f t="shared" si="1"/>
        <v>0</v>
      </c>
    </row>
    <row r="65" spans="1:11" x14ac:dyDescent="0.2">
      <c r="A65" s="29" t="str">
        <f t="shared" si="2"/>
        <v>Plejehjem</v>
      </c>
      <c r="B65" s="29" t="str">
        <f t="shared" si="2"/>
        <v>2015</v>
      </c>
      <c r="C65" s="2">
        <v>561</v>
      </c>
      <c r="D65" s="17" t="s">
        <v>27</v>
      </c>
      <c r="E65" s="14">
        <v>35</v>
      </c>
      <c r="F65" s="14">
        <v>29</v>
      </c>
      <c r="G65" s="14">
        <v>34</v>
      </c>
      <c r="H65" s="14">
        <v>43</v>
      </c>
      <c r="I65" s="14">
        <v>41</v>
      </c>
      <c r="J65" s="11">
        <f t="shared" si="0"/>
        <v>182</v>
      </c>
      <c r="K65" s="11">
        <f t="shared" si="1"/>
        <v>118</v>
      </c>
    </row>
    <row r="66" spans="1:11" x14ac:dyDescent="0.2">
      <c r="A66" s="29" t="str">
        <f t="shared" si="2"/>
        <v>Plejehjem</v>
      </c>
      <c r="B66" s="29" t="str">
        <f t="shared" si="2"/>
        <v>2015</v>
      </c>
      <c r="C66" s="2">
        <v>563</v>
      </c>
      <c r="D66" s="17" t="s">
        <v>29</v>
      </c>
      <c r="E66" s="14">
        <v>0</v>
      </c>
      <c r="F66" s="14">
        <v>0</v>
      </c>
      <c r="G66" s="14">
        <v>0</v>
      </c>
      <c r="H66" s="14">
        <v>0</v>
      </c>
      <c r="I66" s="14">
        <v>0</v>
      </c>
      <c r="J66" s="11">
        <f t="shared" si="0"/>
        <v>0</v>
      </c>
      <c r="K66" s="11">
        <f t="shared" si="1"/>
        <v>0</v>
      </c>
    </row>
    <row r="67" spans="1:11" x14ac:dyDescent="0.2">
      <c r="A67" s="29" t="str">
        <f t="shared" si="2"/>
        <v>Plejehjem</v>
      </c>
      <c r="B67" s="29" t="str">
        <f t="shared" si="2"/>
        <v>2015</v>
      </c>
      <c r="C67" s="2">
        <v>573</v>
      </c>
      <c r="D67" s="17" t="s">
        <v>86</v>
      </c>
      <c r="E67" s="14">
        <v>0</v>
      </c>
      <c r="F67" s="14">
        <v>0</v>
      </c>
      <c r="G67" s="14">
        <v>0</v>
      </c>
      <c r="H67" s="14">
        <v>0</v>
      </c>
      <c r="I67" s="14">
        <v>0</v>
      </c>
      <c r="J67" s="11">
        <f t="shared" si="0"/>
        <v>0</v>
      </c>
      <c r="K67" s="11">
        <f t="shared" si="1"/>
        <v>0</v>
      </c>
    </row>
    <row r="68" spans="1:11" x14ac:dyDescent="0.2">
      <c r="A68" s="29" t="str">
        <f t="shared" si="2"/>
        <v>Plejehjem</v>
      </c>
      <c r="B68" s="29" t="str">
        <f t="shared" si="2"/>
        <v>2015</v>
      </c>
      <c r="C68" s="2">
        <v>575</v>
      </c>
      <c r="D68" s="17" t="s">
        <v>88</v>
      </c>
      <c r="E68" s="14">
        <v>1</v>
      </c>
      <c r="F68" s="14">
        <v>8</v>
      </c>
      <c r="G68" s="14">
        <v>0</v>
      </c>
      <c r="H68" s="14">
        <v>14</v>
      </c>
      <c r="I68" s="14">
        <v>13</v>
      </c>
      <c r="J68" s="11">
        <f t="shared" si="0"/>
        <v>36</v>
      </c>
      <c r="K68" s="11">
        <f t="shared" si="1"/>
        <v>27</v>
      </c>
    </row>
    <row r="69" spans="1:11" x14ac:dyDescent="0.2">
      <c r="A69" s="29" t="str">
        <f t="shared" si="2"/>
        <v>Plejehjem</v>
      </c>
      <c r="B69" s="29" t="str">
        <f t="shared" si="2"/>
        <v>2015</v>
      </c>
      <c r="C69" s="2">
        <v>580</v>
      </c>
      <c r="D69" s="17" t="s">
        <v>100</v>
      </c>
      <c r="E69" s="14">
        <v>0</v>
      </c>
      <c r="F69" s="14">
        <v>0</v>
      </c>
      <c r="G69" s="14">
        <v>0</v>
      </c>
      <c r="H69" s="14">
        <v>0</v>
      </c>
      <c r="I69" s="14">
        <v>0</v>
      </c>
      <c r="J69" s="11">
        <f t="shared" ref="J69:J102" si="3">SUM(E69:I69)</f>
        <v>0</v>
      </c>
      <c r="K69" s="11">
        <f t="shared" ref="K69:K102" si="4">SUM(G69:I69)</f>
        <v>0</v>
      </c>
    </row>
    <row r="70" spans="1:11" x14ac:dyDescent="0.2">
      <c r="A70" s="29" t="str">
        <f t="shared" ref="A70:B102" si="5">A69</f>
        <v>Plejehjem</v>
      </c>
      <c r="B70" s="29" t="str">
        <f t="shared" si="5"/>
        <v>2015</v>
      </c>
      <c r="C70" s="2">
        <v>607</v>
      </c>
      <c r="D70" s="17" t="s">
        <v>37</v>
      </c>
      <c r="E70" s="14">
        <v>0</v>
      </c>
      <c r="F70" s="14">
        <v>0</v>
      </c>
      <c r="G70" s="14">
        <v>0</v>
      </c>
      <c r="H70" s="14">
        <v>0</v>
      </c>
      <c r="I70" s="14">
        <v>0</v>
      </c>
      <c r="J70" s="11">
        <f t="shared" si="3"/>
        <v>0</v>
      </c>
      <c r="K70" s="11">
        <f t="shared" si="4"/>
        <v>0</v>
      </c>
    </row>
    <row r="71" spans="1:11" x14ac:dyDescent="0.2">
      <c r="A71" s="29" t="str">
        <f t="shared" si="5"/>
        <v>Plejehjem</v>
      </c>
      <c r="B71" s="29" t="str">
        <f t="shared" si="5"/>
        <v>2015</v>
      </c>
      <c r="C71" s="2">
        <v>615</v>
      </c>
      <c r="D71" s="17" t="s">
        <v>81</v>
      </c>
      <c r="E71" s="14">
        <v>0</v>
      </c>
      <c r="F71" s="14">
        <v>0</v>
      </c>
      <c r="G71" s="14">
        <v>0</v>
      </c>
      <c r="H71" s="14">
        <v>0</v>
      </c>
      <c r="I71" s="14">
        <v>0</v>
      </c>
      <c r="J71" s="11">
        <f t="shared" si="3"/>
        <v>0</v>
      </c>
      <c r="K71" s="11">
        <f t="shared" si="4"/>
        <v>0</v>
      </c>
    </row>
    <row r="72" spans="1:11" x14ac:dyDescent="0.2">
      <c r="A72" s="29" t="str">
        <f t="shared" si="5"/>
        <v>Plejehjem</v>
      </c>
      <c r="B72" s="29" t="str">
        <f t="shared" si="5"/>
        <v>2015</v>
      </c>
      <c r="C72" s="2">
        <v>621</v>
      </c>
      <c r="D72" s="17" t="s">
        <v>99</v>
      </c>
      <c r="E72" s="14">
        <v>5</v>
      </c>
      <c r="F72" s="14">
        <v>1</v>
      </c>
      <c r="G72" s="14">
        <v>5</v>
      </c>
      <c r="H72" s="14">
        <v>6</v>
      </c>
      <c r="I72" s="14">
        <v>2</v>
      </c>
      <c r="J72" s="11">
        <f t="shared" si="3"/>
        <v>19</v>
      </c>
      <c r="K72" s="11">
        <f t="shared" si="4"/>
        <v>13</v>
      </c>
    </row>
    <row r="73" spans="1:11" x14ac:dyDescent="0.2">
      <c r="A73" s="29" t="str">
        <f t="shared" si="5"/>
        <v>Plejehjem</v>
      </c>
      <c r="B73" s="29" t="str">
        <f t="shared" si="5"/>
        <v>2015</v>
      </c>
      <c r="C73" s="2">
        <v>630</v>
      </c>
      <c r="D73" s="17" t="s">
        <v>90</v>
      </c>
      <c r="E73" s="14">
        <v>0</v>
      </c>
      <c r="F73" s="14">
        <v>0</v>
      </c>
      <c r="G73" s="14">
        <v>0</v>
      </c>
      <c r="H73" s="14">
        <v>0</v>
      </c>
      <c r="I73" s="14">
        <v>0</v>
      </c>
      <c r="J73" s="11">
        <f t="shared" si="3"/>
        <v>0</v>
      </c>
      <c r="K73" s="11">
        <f t="shared" si="4"/>
        <v>0</v>
      </c>
    </row>
    <row r="74" spans="1:11" x14ac:dyDescent="0.2">
      <c r="A74" s="29" t="str">
        <f t="shared" si="5"/>
        <v>Plejehjem</v>
      </c>
      <c r="B74" s="29" t="str">
        <f t="shared" si="5"/>
        <v>2015</v>
      </c>
      <c r="C74" s="2">
        <v>657</v>
      </c>
      <c r="D74" s="17" t="s">
        <v>71</v>
      </c>
      <c r="E74" s="14">
        <v>0</v>
      </c>
      <c r="F74" s="14">
        <v>0</v>
      </c>
      <c r="G74" s="14">
        <v>0</v>
      </c>
      <c r="H74" s="14">
        <v>0</v>
      </c>
      <c r="I74" s="14">
        <v>0</v>
      </c>
      <c r="J74" s="11">
        <f t="shared" si="3"/>
        <v>0</v>
      </c>
      <c r="K74" s="11">
        <f t="shared" si="4"/>
        <v>0</v>
      </c>
    </row>
    <row r="75" spans="1:11" x14ac:dyDescent="0.2">
      <c r="A75" s="29" t="str">
        <f t="shared" si="5"/>
        <v>Plejehjem</v>
      </c>
      <c r="B75" s="29" t="str">
        <f t="shared" si="5"/>
        <v>2015</v>
      </c>
      <c r="C75" s="2">
        <v>661</v>
      </c>
      <c r="D75" s="17" t="s">
        <v>79</v>
      </c>
      <c r="E75" s="14">
        <v>0</v>
      </c>
      <c r="F75" s="14">
        <v>0</v>
      </c>
      <c r="G75" s="14">
        <v>0</v>
      </c>
      <c r="H75" s="14">
        <v>0</v>
      </c>
      <c r="I75" s="14">
        <v>0</v>
      </c>
      <c r="J75" s="11">
        <f t="shared" si="3"/>
        <v>0</v>
      </c>
      <c r="K75" s="11">
        <f t="shared" si="4"/>
        <v>0</v>
      </c>
    </row>
    <row r="76" spans="1:11" x14ac:dyDescent="0.2">
      <c r="A76" s="29" t="str">
        <f t="shared" si="5"/>
        <v>Plejehjem</v>
      </c>
      <c r="B76" s="29" t="str">
        <f t="shared" si="5"/>
        <v>2015</v>
      </c>
      <c r="C76" s="2">
        <v>665</v>
      </c>
      <c r="D76" s="17" t="s">
        <v>12</v>
      </c>
      <c r="E76" s="14">
        <v>5</v>
      </c>
      <c r="F76" s="14">
        <v>2</v>
      </c>
      <c r="G76" s="14">
        <v>0</v>
      </c>
      <c r="H76" s="14">
        <v>3</v>
      </c>
      <c r="I76" s="14">
        <v>4</v>
      </c>
      <c r="J76" s="11">
        <f t="shared" si="3"/>
        <v>14</v>
      </c>
      <c r="K76" s="11">
        <f t="shared" si="4"/>
        <v>7</v>
      </c>
    </row>
    <row r="77" spans="1:11" x14ac:dyDescent="0.2">
      <c r="A77" s="29" t="str">
        <f t="shared" si="5"/>
        <v>Plejehjem</v>
      </c>
      <c r="B77" s="29" t="str">
        <f t="shared" si="5"/>
        <v>2015</v>
      </c>
      <c r="C77" s="2">
        <v>671</v>
      </c>
      <c r="D77" s="17" t="s">
        <v>70</v>
      </c>
      <c r="E77" s="14">
        <v>6</v>
      </c>
      <c r="F77" s="14">
        <v>5</v>
      </c>
      <c r="G77" s="14">
        <v>8</v>
      </c>
      <c r="H77" s="14">
        <v>10</v>
      </c>
      <c r="I77" s="14">
        <v>13</v>
      </c>
      <c r="J77" s="11">
        <f t="shared" si="3"/>
        <v>42</v>
      </c>
      <c r="K77" s="11">
        <f t="shared" si="4"/>
        <v>31</v>
      </c>
    </row>
    <row r="78" spans="1:11" x14ac:dyDescent="0.2">
      <c r="A78" s="29" t="str">
        <f t="shared" si="5"/>
        <v>Plejehjem</v>
      </c>
      <c r="B78" s="29" t="str">
        <f t="shared" si="5"/>
        <v>2015</v>
      </c>
      <c r="C78" s="2">
        <v>706</v>
      </c>
      <c r="D78" s="17" t="s">
        <v>74</v>
      </c>
      <c r="E78" s="14">
        <v>0</v>
      </c>
      <c r="F78" s="14">
        <v>0</v>
      </c>
      <c r="G78" s="14">
        <v>0</v>
      </c>
      <c r="H78" s="14">
        <v>0</v>
      </c>
      <c r="I78" s="14">
        <v>0</v>
      </c>
      <c r="J78" s="11">
        <f t="shared" si="3"/>
        <v>0</v>
      </c>
      <c r="K78" s="11">
        <f t="shared" si="4"/>
        <v>0</v>
      </c>
    </row>
    <row r="79" spans="1:11" x14ac:dyDescent="0.2">
      <c r="A79" s="29" t="str">
        <f t="shared" si="5"/>
        <v>Plejehjem</v>
      </c>
      <c r="B79" s="29" t="str">
        <f t="shared" si="5"/>
        <v>2015</v>
      </c>
      <c r="C79" s="2">
        <v>707</v>
      </c>
      <c r="D79" s="17" t="s">
        <v>26</v>
      </c>
      <c r="E79" s="14">
        <v>0</v>
      </c>
      <c r="F79" s="14">
        <v>0</v>
      </c>
      <c r="G79" s="14">
        <v>0</v>
      </c>
      <c r="H79" s="14">
        <v>0</v>
      </c>
      <c r="I79" s="14">
        <v>0</v>
      </c>
      <c r="J79" s="11">
        <f t="shared" si="3"/>
        <v>0</v>
      </c>
      <c r="K79" s="11">
        <f t="shared" si="4"/>
        <v>0</v>
      </c>
    </row>
    <row r="80" spans="1:11" x14ac:dyDescent="0.2">
      <c r="A80" s="29" t="str">
        <f t="shared" si="5"/>
        <v>Plejehjem</v>
      </c>
      <c r="B80" s="29" t="str">
        <f t="shared" si="5"/>
        <v>2015</v>
      </c>
      <c r="C80" s="2">
        <v>710</v>
      </c>
      <c r="D80" s="17" t="s">
        <v>31</v>
      </c>
      <c r="E80" s="14">
        <v>0</v>
      </c>
      <c r="F80" s="14">
        <v>0</v>
      </c>
      <c r="G80" s="14">
        <v>0</v>
      </c>
      <c r="H80" s="14">
        <v>0</v>
      </c>
      <c r="I80" s="14">
        <v>0</v>
      </c>
      <c r="J80" s="11">
        <f t="shared" si="3"/>
        <v>0</v>
      </c>
      <c r="K80" s="11">
        <f t="shared" si="4"/>
        <v>0</v>
      </c>
    </row>
    <row r="81" spans="1:11" x14ac:dyDescent="0.2">
      <c r="A81" s="29" t="str">
        <f t="shared" si="5"/>
        <v>Plejehjem</v>
      </c>
      <c r="B81" s="29" t="str">
        <f t="shared" si="5"/>
        <v>2015</v>
      </c>
      <c r="C81" s="2">
        <v>727</v>
      </c>
      <c r="D81" s="17" t="s">
        <v>34</v>
      </c>
      <c r="E81" s="14">
        <v>0</v>
      </c>
      <c r="F81" s="14">
        <v>0</v>
      </c>
      <c r="G81" s="14">
        <v>0</v>
      </c>
      <c r="H81" s="14">
        <v>0</v>
      </c>
      <c r="I81" s="14">
        <v>0</v>
      </c>
      <c r="J81" s="11">
        <f t="shared" si="3"/>
        <v>0</v>
      </c>
      <c r="K81" s="11">
        <f t="shared" si="4"/>
        <v>0</v>
      </c>
    </row>
    <row r="82" spans="1:11" x14ac:dyDescent="0.2">
      <c r="A82" s="29" t="str">
        <f t="shared" si="5"/>
        <v>Plejehjem</v>
      </c>
      <c r="B82" s="29" t="str">
        <f t="shared" si="5"/>
        <v>2015</v>
      </c>
      <c r="C82" s="2">
        <v>730</v>
      </c>
      <c r="D82" s="17" t="s">
        <v>40</v>
      </c>
      <c r="E82" s="14">
        <v>0</v>
      </c>
      <c r="F82" s="14">
        <v>0</v>
      </c>
      <c r="G82" s="14">
        <v>0</v>
      </c>
      <c r="H82" s="14">
        <v>0</v>
      </c>
      <c r="I82" s="14">
        <v>0</v>
      </c>
      <c r="J82" s="11">
        <f t="shared" si="3"/>
        <v>0</v>
      </c>
      <c r="K82" s="11">
        <f t="shared" si="4"/>
        <v>0</v>
      </c>
    </row>
    <row r="83" spans="1:11" x14ac:dyDescent="0.2">
      <c r="A83" s="29" t="str">
        <f t="shared" si="5"/>
        <v>Plejehjem</v>
      </c>
      <c r="B83" s="29" t="str">
        <f t="shared" si="5"/>
        <v>2015</v>
      </c>
      <c r="C83" s="2">
        <v>740</v>
      </c>
      <c r="D83" s="17" t="s">
        <v>56</v>
      </c>
      <c r="E83" s="14">
        <v>2</v>
      </c>
      <c r="F83" s="14">
        <v>9</v>
      </c>
      <c r="G83" s="14">
        <v>14</v>
      </c>
      <c r="H83" s="14">
        <v>6</v>
      </c>
      <c r="I83" s="14">
        <v>23</v>
      </c>
      <c r="J83" s="11">
        <f t="shared" si="3"/>
        <v>54</v>
      </c>
      <c r="K83" s="11">
        <f t="shared" si="4"/>
        <v>43</v>
      </c>
    </row>
    <row r="84" spans="1:11" x14ac:dyDescent="0.2">
      <c r="A84" s="29" t="str">
        <f t="shared" si="5"/>
        <v>Plejehjem</v>
      </c>
      <c r="B84" s="29" t="str">
        <f t="shared" si="5"/>
        <v>2015</v>
      </c>
      <c r="C84" s="2">
        <v>741</v>
      </c>
      <c r="D84" s="17" t="s">
        <v>54</v>
      </c>
      <c r="E84" s="14">
        <v>0</v>
      </c>
      <c r="F84" s="14">
        <v>0</v>
      </c>
      <c r="G84" s="14">
        <v>0</v>
      </c>
      <c r="H84" s="14">
        <v>0</v>
      </c>
      <c r="I84" s="14">
        <v>0</v>
      </c>
      <c r="J84" s="11">
        <f t="shared" si="3"/>
        <v>0</v>
      </c>
      <c r="K84" s="11">
        <f t="shared" si="4"/>
        <v>0</v>
      </c>
    </row>
    <row r="85" spans="1:11" x14ac:dyDescent="0.2">
      <c r="A85" s="29" t="str">
        <f t="shared" si="5"/>
        <v>Plejehjem</v>
      </c>
      <c r="B85" s="29" t="str">
        <f t="shared" si="5"/>
        <v>2015</v>
      </c>
      <c r="C85" s="2">
        <v>746</v>
      </c>
      <c r="D85" s="17" t="s">
        <v>58</v>
      </c>
      <c r="E85" s="14">
        <v>5</v>
      </c>
      <c r="F85" s="14">
        <v>6</v>
      </c>
      <c r="G85" s="14">
        <v>7</v>
      </c>
      <c r="H85" s="14">
        <v>3</v>
      </c>
      <c r="I85" s="14">
        <v>11</v>
      </c>
      <c r="J85" s="11">
        <f t="shared" si="3"/>
        <v>32</v>
      </c>
      <c r="K85" s="11">
        <f t="shared" si="4"/>
        <v>21</v>
      </c>
    </row>
    <row r="86" spans="1:11" x14ac:dyDescent="0.2">
      <c r="A86" s="29" t="str">
        <f t="shared" si="5"/>
        <v>Plejehjem</v>
      </c>
      <c r="B86" s="29" t="str">
        <f t="shared" si="5"/>
        <v>2015</v>
      </c>
      <c r="C86" s="2">
        <v>751</v>
      </c>
      <c r="D86" s="17" t="s">
        <v>104</v>
      </c>
      <c r="E86" s="14">
        <v>33</v>
      </c>
      <c r="F86" s="14">
        <v>24</v>
      </c>
      <c r="G86" s="14">
        <v>33</v>
      </c>
      <c r="H86" s="14">
        <v>31</v>
      </c>
      <c r="I86" s="14">
        <v>40</v>
      </c>
      <c r="J86" s="11">
        <f t="shared" si="3"/>
        <v>161</v>
      </c>
      <c r="K86" s="11">
        <f t="shared" si="4"/>
        <v>104</v>
      </c>
    </row>
    <row r="87" spans="1:11" x14ac:dyDescent="0.2">
      <c r="A87" s="29" t="str">
        <f t="shared" si="5"/>
        <v>Plejehjem</v>
      </c>
      <c r="B87" s="29" t="str">
        <f t="shared" si="5"/>
        <v>2015</v>
      </c>
      <c r="C87" s="2">
        <v>756</v>
      </c>
      <c r="D87" s="17" t="s">
        <v>89</v>
      </c>
      <c r="E87" s="14">
        <v>0</v>
      </c>
      <c r="F87" s="14">
        <v>0</v>
      </c>
      <c r="G87" s="14">
        <v>0</v>
      </c>
      <c r="H87" s="14">
        <v>0</v>
      </c>
      <c r="I87" s="14">
        <v>0</v>
      </c>
      <c r="J87" s="11">
        <f t="shared" si="3"/>
        <v>0</v>
      </c>
      <c r="K87" s="11">
        <f t="shared" si="4"/>
        <v>0</v>
      </c>
    </row>
    <row r="88" spans="1:11" x14ac:dyDescent="0.2">
      <c r="A88" s="29" t="str">
        <f t="shared" si="5"/>
        <v>Plejehjem</v>
      </c>
      <c r="B88" s="29" t="str">
        <f t="shared" si="5"/>
        <v>2015</v>
      </c>
      <c r="C88" s="2">
        <v>760</v>
      </c>
      <c r="D88" s="17" t="s">
        <v>44</v>
      </c>
      <c r="E88" s="14">
        <v>0</v>
      </c>
      <c r="F88" s="14">
        <v>0</v>
      </c>
      <c r="G88" s="14">
        <v>0</v>
      </c>
      <c r="H88" s="14">
        <v>0</v>
      </c>
      <c r="I88" s="14">
        <v>0</v>
      </c>
      <c r="J88" s="11">
        <f t="shared" si="3"/>
        <v>0</v>
      </c>
      <c r="K88" s="11">
        <f t="shared" si="4"/>
        <v>0</v>
      </c>
    </row>
    <row r="89" spans="1:11" x14ac:dyDescent="0.2">
      <c r="A89" s="29" t="str">
        <f t="shared" si="5"/>
        <v>Plejehjem</v>
      </c>
      <c r="B89" s="29" t="str">
        <f t="shared" si="5"/>
        <v>2015</v>
      </c>
      <c r="C89" s="2">
        <v>766</v>
      </c>
      <c r="D89" s="17" t="s">
        <v>65</v>
      </c>
      <c r="E89" s="14">
        <v>0</v>
      </c>
      <c r="F89" s="14">
        <v>0</v>
      </c>
      <c r="G89" s="14">
        <v>0</v>
      </c>
      <c r="H89" s="14">
        <v>0</v>
      </c>
      <c r="I89" s="14">
        <v>0</v>
      </c>
      <c r="J89" s="11">
        <f t="shared" si="3"/>
        <v>0</v>
      </c>
      <c r="K89" s="11">
        <f t="shared" si="4"/>
        <v>0</v>
      </c>
    </row>
    <row r="90" spans="1:11" x14ac:dyDescent="0.2">
      <c r="A90" s="29" t="str">
        <f t="shared" si="5"/>
        <v>Plejehjem</v>
      </c>
      <c r="B90" s="29" t="str">
        <f t="shared" si="5"/>
        <v>2015</v>
      </c>
      <c r="C90" s="2">
        <v>773</v>
      </c>
      <c r="D90" s="17" t="s">
        <v>24</v>
      </c>
      <c r="E90" s="14">
        <v>0</v>
      </c>
      <c r="F90" s="14">
        <v>0</v>
      </c>
      <c r="G90" s="14">
        <v>0</v>
      </c>
      <c r="H90" s="14">
        <v>0</v>
      </c>
      <c r="I90" s="14">
        <v>0</v>
      </c>
      <c r="J90" s="11">
        <f t="shared" si="3"/>
        <v>0</v>
      </c>
      <c r="K90" s="11">
        <f t="shared" si="4"/>
        <v>0</v>
      </c>
    </row>
    <row r="91" spans="1:11" x14ac:dyDescent="0.2">
      <c r="A91" s="29" t="str">
        <f t="shared" si="5"/>
        <v>Plejehjem</v>
      </c>
      <c r="B91" s="29" t="str">
        <f t="shared" si="5"/>
        <v>2015</v>
      </c>
      <c r="C91" s="2">
        <v>779</v>
      </c>
      <c r="D91" s="17" t="s">
        <v>60</v>
      </c>
      <c r="E91" s="14">
        <v>0</v>
      </c>
      <c r="F91" s="14">
        <v>0</v>
      </c>
      <c r="G91" s="14">
        <v>0</v>
      </c>
      <c r="H91" s="14">
        <v>0</v>
      </c>
      <c r="I91" s="14">
        <v>0</v>
      </c>
      <c r="J91" s="11">
        <f t="shared" si="3"/>
        <v>0</v>
      </c>
      <c r="K91" s="11">
        <f t="shared" si="4"/>
        <v>0</v>
      </c>
    </row>
    <row r="92" spans="1:11" x14ac:dyDescent="0.2">
      <c r="A92" s="29" t="str">
        <f t="shared" si="5"/>
        <v>Plejehjem</v>
      </c>
      <c r="B92" s="29" t="str">
        <f t="shared" si="5"/>
        <v>2015</v>
      </c>
      <c r="C92" s="2">
        <v>787</v>
      </c>
      <c r="D92" s="17" t="s">
        <v>78</v>
      </c>
      <c r="E92" s="14">
        <v>0</v>
      </c>
      <c r="F92" s="14">
        <v>0</v>
      </c>
      <c r="G92" s="14">
        <v>0</v>
      </c>
      <c r="H92" s="14">
        <v>0</v>
      </c>
      <c r="I92" s="14">
        <v>0</v>
      </c>
      <c r="J92" s="11">
        <f t="shared" si="3"/>
        <v>0</v>
      </c>
      <c r="K92" s="11">
        <f t="shared" si="4"/>
        <v>0</v>
      </c>
    </row>
    <row r="93" spans="1:11" x14ac:dyDescent="0.2">
      <c r="A93" s="29" t="str">
        <f t="shared" si="5"/>
        <v>Plejehjem</v>
      </c>
      <c r="B93" s="29" t="str">
        <f t="shared" si="5"/>
        <v>2015</v>
      </c>
      <c r="C93" s="2">
        <v>791</v>
      </c>
      <c r="D93" s="17" t="s">
        <v>94</v>
      </c>
      <c r="E93" s="14">
        <v>0</v>
      </c>
      <c r="F93" s="14">
        <v>0</v>
      </c>
      <c r="G93" s="14">
        <v>0</v>
      </c>
      <c r="H93" s="14">
        <v>0</v>
      </c>
      <c r="I93" s="14">
        <v>0</v>
      </c>
      <c r="J93" s="11">
        <f t="shared" si="3"/>
        <v>0</v>
      </c>
      <c r="K93" s="11">
        <f t="shared" si="4"/>
        <v>0</v>
      </c>
    </row>
    <row r="94" spans="1:11" x14ac:dyDescent="0.2">
      <c r="A94" s="29" t="str">
        <f t="shared" si="5"/>
        <v>Plejehjem</v>
      </c>
      <c r="B94" s="29" t="str">
        <f t="shared" si="5"/>
        <v>2015</v>
      </c>
      <c r="C94" s="2">
        <v>810</v>
      </c>
      <c r="D94" s="17" t="s">
        <v>21</v>
      </c>
      <c r="E94" s="14">
        <v>17</v>
      </c>
      <c r="F94" s="14">
        <v>8</v>
      </c>
      <c r="G94" s="14">
        <v>20</v>
      </c>
      <c r="H94" s="14">
        <v>25</v>
      </c>
      <c r="I94" s="14">
        <v>23</v>
      </c>
      <c r="J94" s="11">
        <f t="shared" si="3"/>
        <v>93</v>
      </c>
      <c r="K94" s="11">
        <f t="shared" si="4"/>
        <v>68</v>
      </c>
    </row>
    <row r="95" spans="1:11" x14ac:dyDescent="0.2">
      <c r="A95" s="29" t="str">
        <f t="shared" si="5"/>
        <v>Plejehjem</v>
      </c>
      <c r="B95" s="29" t="str">
        <f t="shared" si="5"/>
        <v>2015</v>
      </c>
      <c r="C95" s="2">
        <v>813</v>
      </c>
      <c r="D95" s="17" t="s">
        <v>41</v>
      </c>
      <c r="E95" s="14">
        <v>0</v>
      </c>
      <c r="F95" s="14">
        <v>0</v>
      </c>
      <c r="G95" s="14">
        <v>0</v>
      </c>
      <c r="H95" s="14">
        <v>0</v>
      </c>
      <c r="I95" s="14">
        <v>0</v>
      </c>
      <c r="J95" s="11">
        <f t="shared" si="3"/>
        <v>0</v>
      </c>
      <c r="K95" s="11">
        <f t="shared" si="4"/>
        <v>0</v>
      </c>
    </row>
    <row r="96" spans="1:11" x14ac:dyDescent="0.2">
      <c r="A96" s="29" t="str">
        <f t="shared" si="5"/>
        <v>Plejehjem</v>
      </c>
      <c r="B96" s="29" t="str">
        <f t="shared" si="5"/>
        <v>2015</v>
      </c>
      <c r="C96" s="2">
        <v>820</v>
      </c>
      <c r="D96" s="17" t="s">
        <v>227</v>
      </c>
      <c r="E96" s="14">
        <v>0</v>
      </c>
      <c r="F96" s="14">
        <v>0</v>
      </c>
      <c r="G96" s="14">
        <v>0</v>
      </c>
      <c r="H96" s="14">
        <v>0</v>
      </c>
      <c r="I96" s="14">
        <v>0</v>
      </c>
      <c r="J96" s="11">
        <f t="shared" si="3"/>
        <v>0</v>
      </c>
      <c r="K96" s="11">
        <f t="shared" si="4"/>
        <v>0</v>
      </c>
    </row>
    <row r="97" spans="1:11" x14ac:dyDescent="0.2">
      <c r="A97" s="29" t="str">
        <f t="shared" si="5"/>
        <v>Plejehjem</v>
      </c>
      <c r="B97" s="29" t="str">
        <f t="shared" si="5"/>
        <v>2015</v>
      </c>
      <c r="C97" s="2">
        <v>825</v>
      </c>
      <c r="D97" s="17" t="s">
        <v>18</v>
      </c>
      <c r="E97" s="14">
        <v>0</v>
      </c>
      <c r="F97" s="14">
        <v>0</v>
      </c>
      <c r="G97" s="14">
        <v>0</v>
      </c>
      <c r="H97" s="14">
        <v>0</v>
      </c>
      <c r="I97" s="14">
        <v>0</v>
      </c>
      <c r="J97" s="11">
        <f t="shared" si="3"/>
        <v>0</v>
      </c>
      <c r="K97" s="11">
        <f t="shared" si="4"/>
        <v>0</v>
      </c>
    </row>
    <row r="98" spans="1:11" x14ac:dyDescent="0.2">
      <c r="A98" s="29" t="str">
        <f t="shared" si="5"/>
        <v>Plejehjem</v>
      </c>
      <c r="B98" s="29" t="str">
        <f t="shared" si="5"/>
        <v>2015</v>
      </c>
      <c r="C98" s="2">
        <v>840</v>
      </c>
      <c r="D98" s="17" t="s">
        <v>42</v>
      </c>
      <c r="E98" s="14">
        <v>0</v>
      </c>
      <c r="F98" s="14">
        <v>0</v>
      </c>
      <c r="G98" s="14">
        <v>0</v>
      </c>
      <c r="H98" s="14">
        <v>0</v>
      </c>
      <c r="I98" s="14">
        <v>0</v>
      </c>
      <c r="J98" s="11">
        <f t="shared" si="3"/>
        <v>0</v>
      </c>
      <c r="K98" s="11">
        <f t="shared" si="4"/>
        <v>0</v>
      </c>
    </row>
    <row r="99" spans="1:11" x14ac:dyDescent="0.2">
      <c r="A99" s="29" t="str">
        <f t="shared" si="5"/>
        <v>Plejehjem</v>
      </c>
      <c r="B99" s="29" t="str">
        <f t="shared" si="5"/>
        <v>2015</v>
      </c>
      <c r="C99" s="2">
        <v>846</v>
      </c>
      <c r="D99" s="17" t="s">
        <v>20</v>
      </c>
      <c r="E99" s="14">
        <v>0</v>
      </c>
      <c r="F99" s="14">
        <v>0</v>
      </c>
      <c r="G99" s="14">
        <v>0</v>
      </c>
      <c r="H99" s="14">
        <v>0</v>
      </c>
      <c r="I99" s="14">
        <v>0</v>
      </c>
      <c r="J99" s="11">
        <f t="shared" si="3"/>
        <v>0</v>
      </c>
      <c r="K99" s="11">
        <f t="shared" si="4"/>
        <v>0</v>
      </c>
    </row>
    <row r="100" spans="1:11" x14ac:dyDescent="0.2">
      <c r="A100" s="29" t="str">
        <f t="shared" si="5"/>
        <v>Plejehjem</v>
      </c>
      <c r="B100" s="29" t="str">
        <f t="shared" si="5"/>
        <v>2015</v>
      </c>
      <c r="C100" s="2">
        <v>849</v>
      </c>
      <c r="D100" s="17" t="s">
        <v>93</v>
      </c>
      <c r="E100" s="14">
        <v>4</v>
      </c>
      <c r="F100" s="14">
        <v>5</v>
      </c>
      <c r="G100" s="14">
        <v>12</v>
      </c>
      <c r="H100" s="14">
        <v>18</v>
      </c>
      <c r="I100" s="14">
        <v>18</v>
      </c>
      <c r="J100" s="11">
        <f t="shared" si="3"/>
        <v>57</v>
      </c>
      <c r="K100" s="11">
        <f t="shared" si="4"/>
        <v>48</v>
      </c>
    </row>
    <row r="101" spans="1:11" x14ac:dyDescent="0.2">
      <c r="A101" s="29" t="str">
        <f t="shared" si="5"/>
        <v>Plejehjem</v>
      </c>
      <c r="B101" s="29" t="str">
        <f t="shared" si="5"/>
        <v>2015</v>
      </c>
      <c r="C101" s="2">
        <v>851</v>
      </c>
      <c r="D101" s="17" t="s">
        <v>102</v>
      </c>
      <c r="E101" s="14">
        <v>25</v>
      </c>
      <c r="F101" s="14">
        <v>14</v>
      </c>
      <c r="G101" s="14">
        <v>19</v>
      </c>
      <c r="H101" s="14">
        <v>21</v>
      </c>
      <c r="I101" s="14">
        <v>18</v>
      </c>
      <c r="J101" s="11">
        <f t="shared" si="3"/>
        <v>97</v>
      </c>
      <c r="K101" s="11">
        <f t="shared" si="4"/>
        <v>58</v>
      </c>
    </row>
    <row r="102" spans="1:11" x14ac:dyDescent="0.2">
      <c r="A102" s="29" t="str">
        <f t="shared" si="5"/>
        <v>Plejehjem</v>
      </c>
      <c r="B102" s="29" t="str">
        <f t="shared" si="5"/>
        <v>2015</v>
      </c>
      <c r="C102" s="2">
        <v>860</v>
      </c>
      <c r="D102" s="17" t="s">
        <v>75</v>
      </c>
      <c r="E102" s="14">
        <v>0</v>
      </c>
      <c r="F102" s="14">
        <v>0</v>
      </c>
      <c r="G102" s="14">
        <v>0</v>
      </c>
      <c r="H102" s="14">
        <v>0</v>
      </c>
      <c r="I102" s="14">
        <v>0</v>
      </c>
      <c r="J102" s="11">
        <f t="shared" si="3"/>
        <v>0</v>
      </c>
      <c r="K102" s="11">
        <f t="shared" si="4"/>
        <v>0</v>
      </c>
    </row>
    <row r="104" spans="1:11" x14ac:dyDescent="0.2">
      <c r="E104" s="13" t="s">
        <v>263</v>
      </c>
      <c r="F104" s="13" t="s">
        <v>251</v>
      </c>
      <c r="G104" s="13" t="s">
        <v>231</v>
      </c>
      <c r="H104" s="13" t="s">
        <v>232</v>
      </c>
      <c r="I104" s="13" t="s">
        <v>233</v>
      </c>
      <c r="J104" s="13" t="s">
        <v>223</v>
      </c>
      <c r="K104" s="13" t="s">
        <v>224</v>
      </c>
    </row>
    <row r="105" spans="1:11" x14ac:dyDescent="0.2">
      <c r="A105" s="17" t="s">
        <v>265</v>
      </c>
      <c r="B105" s="17" t="s">
        <v>238</v>
      </c>
      <c r="C105" s="13"/>
      <c r="D105" s="17" t="s">
        <v>239</v>
      </c>
      <c r="E105" s="14">
        <v>4156</v>
      </c>
      <c r="F105" s="14">
        <v>4522</v>
      </c>
      <c r="G105" s="14">
        <v>7000</v>
      </c>
      <c r="H105" s="14">
        <v>8939</v>
      </c>
      <c r="I105" s="14">
        <v>10527</v>
      </c>
      <c r="J105" s="11">
        <f>SUM(E105:I105)</f>
        <v>35144</v>
      </c>
      <c r="K105" s="11">
        <f>SUM(G105:I105)</f>
        <v>26466</v>
      </c>
    </row>
    <row r="106" spans="1:11" x14ac:dyDescent="0.2">
      <c r="A106" s="29" t="str">
        <f>A105</f>
        <v>Plejeboliger  fortrinsvis til ældre (2006-)</v>
      </c>
      <c r="B106" s="29" t="str">
        <f>B105</f>
        <v>2015</v>
      </c>
      <c r="C106" s="2">
        <v>101</v>
      </c>
      <c r="D106" s="17" t="s">
        <v>101</v>
      </c>
      <c r="E106" s="14">
        <v>232</v>
      </c>
      <c r="F106" s="14">
        <v>242</v>
      </c>
      <c r="G106" s="14">
        <v>264</v>
      </c>
      <c r="H106" s="14">
        <v>374</v>
      </c>
      <c r="I106" s="14">
        <v>583</v>
      </c>
      <c r="J106" s="11">
        <f t="shared" ref="J106:J169" si="6">SUM(E106:I106)</f>
        <v>1695</v>
      </c>
      <c r="K106" s="11">
        <f t="shared" ref="K106:K169" si="7">SUM(G106:I106)</f>
        <v>1221</v>
      </c>
    </row>
    <row r="107" spans="1:11" x14ac:dyDescent="0.2">
      <c r="A107" s="29" t="str">
        <f t="shared" ref="A107:B170" si="8">A106</f>
        <v>Plejeboliger  fortrinsvis til ældre (2006-)</v>
      </c>
      <c r="B107" s="29" t="str">
        <f t="shared" si="8"/>
        <v>2015</v>
      </c>
      <c r="C107" s="2">
        <v>147</v>
      </c>
      <c r="D107" s="17" t="s">
        <v>39</v>
      </c>
      <c r="E107" s="14">
        <v>67</v>
      </c>
      <c r="F107" s="14">
        <v>46</v>
      </c>
      <c r="G107" s="14">
        <v>64</v>
      </c>
      <c r="H107" s="14">
        <v>97</v>
      </c>
      <c r="I107" s="14">
        <v>135</v>
      </c>
      <c r="J107" s="11">
        <f t="shared" si="6"/>
        <v>409</v>
      </c>
      <c r="K107" s="11">
        <f t="shared" si="7"/>
        <v>296</v>
      </c>
    </row>
    <row r="108" spans="1:11" x14ac:dyDescent="0.2">
      <c r="A108" s="29" t="str">
        <f t="shared" si="8"/>
        <v>Plejeboliger  fortrinsvis til ældre (2006-)</v>
      </c>
      <c r="B108" s="29" t="str">
        <f t="shared" si="8"/>
        <v>2015</v>
      </c>
      <c r="C108" s="2">
        <v>151</v>
      </c>
      <c r="D108" s="17" t="s">
        <v>13</v>
      </c>
      <c r="E108" s="14">
        <v>43</v>
      </c>
      <c r="F108" s="14">
        <v>57</v>
      </c>
      <c r="G108" s="14">
        <v>66</v>
      </c>
      <c r="H108" s="14">
        <v>85</v>
      </c>
      <c r="I108" s="14">
        <v>76</v>
      </c>
      <c r="J108" s="11">
        <f t="shared" si="6"/>
        <v>327</v>
      </c>
      <c r="K108" s="11">
        <f t="shared" si="7"/>
        <v>227</v>
      </c>
    </row>
    <row r="109" spans="1:11" x14ac:dyDescent="0.2">
      <c r="A109" s="29" t="str">
        <f t="shared" si="8"/>
        <v>Plejeboliger  fortrinsvis til ældre (2006-)</v>
      </c>
      <c r="B109" s="29" t="str">
        <f t="shared" si="8"/>
        <v>2015</v>
      </c>
      <c r="C109" s="2">
        <v>153</v>
      </c>
      <c r="D109" s="17" t="s">
        <v>19</v>
      </c>
      <c r="E109" s="14">
        <v>29</v>
      </c>
      <c r="F109" s="14">
        <v>28</v>
      </c>
      <c r="G109" s="14">
        <v>54</v>
      </c>
      <c r="H109" s="14">
        <v>66</v>
      </c>
      <c r="I109" s="14">
        <v>63</v>
      </c>
      <c r="J109" s="11">
        <f t="shared" si="6"/>
        <v>240</v>
      </c>
      <c r="K109" s="11">
        <f t="shared" si="7"/>
        <v>183</v>
      </c>
    </row>
    <row r="110" spans="1:11" x14ac:dyDescent="0.2">
      <c r="A110" s="29" t="str">
        <f t="shared" si="8"/>
        <v>Plejeboliger  fortrinsvis til ældre (2006-)</v>
      </c>
      <c r="B110" s="29" t="str">
        <f t="shared" si="8"/>
        <v>2015</v>
      </c>
      <c r="C110" s="2">
        <v>155</v>
      </c>
      <c r="D110" s="17" t="s">
        <v>23</v>
      </c>
      <c r="E110" s="14">
        <v>10</v>
      </c>
      <c r="F110" s="14">
        <v>21</v>
      </c>
      <c r="G110" s="14">
        <v>21</v>
      </c>
      <c r="H110" s="14">
        <v>24</v>
      </c>
      <c r="I110" s="14">
        <v>24</v>
      </c>
      <c r="J110" s="11">
        <f t="shared" si="6"/>
        <v>100</v>
      </c>
      <c r="K110" s="11">
        <f t="shared" si="7"/>
        <v>69</v>
      </c>
    </row>
    <row r="111" spans="1:11" x14ac:dyDescent="0.2">
      <c r="A111" s="29" t="str">
        <f t="shared" si="8"/>
        <v>Plejeboliger  fortrinsvis til ældre (2006-)</v>
      </c>
      <c r="B111" s="29" t="str">
        <f t="shared" si="8"/>
        <v>2015</v>
      </c>
      <c r="C111" s="2">
        <v>157</v>
      </c>
      <c r="D111" s="17" t="s">
        <v>49</v>
      </c>
      <c r="E111" s="14">
        <v>68</v>
      </c>
      <c r="F111" s="14">
        <v>72</v>
      </c>
      <c r="G111" s="14">
        <v>87</v>
      </c>
      <c r="H111" s="14">
        <v>152</v>
      </c>
      <c r="I111" s="14">
        <v>279</v>
      </c>
      <c r="J111" s="11">
        <f t="shared" si="6"/>
        <v>658</v>
      </c>
      <c r="K111" s="11">
        <f t="shared" si="7"/>
        <v>518</v>
      </c>
    </row>
    <row r="112" spans="1:11" x14ac:dyDescent="0.2">
      <c r="A112" s="29" t="str">
        <f t="shared" si="8"/>
        <v>Plejeboliger  fortrinsvis til ældre (2006-)</v>
      </c>
      <c r="B112" s="29" t="str">
        <f t="shared" si="8"/>
        <v>2015</v>
      </c>
      <c r="C112" s="2">
        <v>159</v>
      </c>
      <c r="D112" s="17" t="s">
        <v>51</v>
      </c>
      <c r="E112" s="14">
        <v>46</v>
      </c>
      <c r="F112" s="14">
        <v>46</v>
      </c>
      <c r="G112" s="14">
        <v>277</v>
      </c>
      <c r="H112" s="14">
        <v>115</v>
      </c>
      <c r="I112" s="14">
        <v>140</v>
      </c>
      <c r="J112" s="11">
        <f t="shared" si="6"/>
        <v>624</v>
      </c>
      <c r="K112" s="11">
        <f t="shared" si="7"/>
        <v>532</v>
      </c>
    </row>
    <row r="113" spans="1:11" x14ac:dyDescent="0.2">
      <c r="A113" s="29" t="str">
        <f t="shared" si="8"/>
        <v>Plejeboliger  fortrinsvis til ældre (2006-)</v>
      </c>
      <c r="B113" s="29" t="str">
        <f t="shared" si="8"/>
        <v>2015</v>
      </c>
      <c r="C113" s="2">
        <v>161</v>
      </c>
      <c r="D113" s="17" t="s">
        <v>53</v>
      </c>
      <c r="E113" s="14">
        <v>13</v>
      </c>
      <c r="F113" s="14">
        <v>15</v>
      </c>
      <c r="G113" s="14">
        <v>35</v>
      </c>
      <c r="H113" s="14">
        <v>38</v>
      </c>
      <c r="I113" s="14">
        <v>48</v>
      </c>
      <c r="J113" s="11">
        <f t="shared" si="6"/>
        <v>149</v>
      </c>
      <c r="K113" s="11">
        <f t="shared" si="7"/>
        <v>121</v>
      </c>
    </row>
    <row r="114" spans="1:11" x14ac:dyDescent="0.2">
      <c r="A114" s="29" t="str">
        <f t="shared" si="8"/>
        <v>Plejeboliger  fortrinsvis til ældre (2006-)</v>
      </c>
      <c r="B114" s="29" t="str">
        <f t="shared" si="8"/>
        <v>2015</v>
      </c>
      <c r="C114" s="2">
        <v>163</v>
      </c>
      <c r="D114" s="17" t="s">
        <v>69</v>
      </c>
      <c r="E114" s="14">
        <v>20</v>
      </c>
      <c r="F114" s="14">
        <v>19</v>
      </c>
      <c r="G114" s="14">
        <v>23</v>
      </c>
      <c r="H114" s="14">
        <v>35</v>
      </c>
      <c r="I114" s="14">
        <v>47</v>
      </c>
      <c r="J114" s="11">
        <f t="shared" si="6"/>
        <v>144</v>
      </c>
      <c r="K114" s="11">
        <f t="shared" si="7"/>
        <v>105</v>
      </c>
    </row>
    <row r="115" spans="1:11" x14ac:dyDescent="0.2">
      <c r="A115" s="29" t="str">
        <f t="shared" si="8"/>
        <v>Plejeboliger  fortrinsvis til ældre (2006-)</v>
      </c>
      <c r="B115" s="29" t="str">
        <f t="shared" si="8"/>
        <v>2015</v>
      </c>
      <c r="C115" s="2">
        <v>165</v>
      </c>
      <c r="D115" s="17" t="s">
        <v>7</v>
      </c>
      <c r="E115" s="14">
        <v>8</v>
      </c>
      <c r="F115" s="14">
        <v>9</v>
      </c>
      <c r="G115" s="14">
        <v>8</v>
      </c>
      <c r="H115" s="14">
        <v>5</v>
      </c>
      <c r="I115" s="14">
        <v>9</v>
      </c>
      <c r="J115" s="11">
        <f t="shared" si="6"/>
        <v>39</v>
      </c>
      <c r="K115" s="11">
        <f t="shared" si="7"/>
        <v>22</v>
      </c>
    </row>
    <row r="116" spans="1:11" x14ac:dyDescent="0.2">
      <c r="A116" s="29" t="str">
        <f t="shared" si="8"/>
        <v>Plejeboliger  fortrinsvis til ældre (2006-)</v>
      </c>
      <c r="B116" s="29" t="str">
        <f t="shared" si="8"/>
        <v>2015</v>
      </c>
      <c r="C116" s="2">
        <v>167</v>
      </c>
      <c r="D116" s="17" t="s">
        <v>83</v>
      </c>
      <c r="E116" s="14">
        <v>60</v>
      </c>
      <c r="F116" s="14">
        <v>55</v>
      </c>
      <c r="G116" s="14">
        <v>72</v>
      </c>
      <c r="H116" s="14">
        <v>124</v>
      </c>
      <c r="I116" s="14">
        <v>114</v>
      </c>
      <c r="J116" s="11">
        <f t="shared" si="6"/>
        <v>425</v>
      </c>
      <c r="K116" s="11">
        <f t="shared" si="7"/>
        <v>310</v>
      </c>
    </row>
    <row r="117" spans="1:11" x14ac:dyDescent="0.2">
      <c r="A117" s="29" t="str">
        <f t="shared" si="8"/>
        <v>Plejeboliger  fortrinsvis til ældre (2006-)</v>
      </c>
      <c r="B117" s="29" t="str">
        <f t="shared" si="8"/>
        <v>2015</v>
      </c>
      <c r="C117" s="2">
        <v>169</v>
      </c>
      <c r="D117" s="17" t="s">
        <v>85</v>
      </c>
      <c r="E117" s="14">
        <v>43</v>
      </c>
      <c r="F117" s="14">
        <v>50</v>
      </c>
      <c r="G117" s="14">
        <v>61</v>
      </c>
      <c r="H117" s="14">
        <v>61</v>
      </c>
      <c r="I117" s="14">
        <v>54</v>
      </c>
      <c r="J117" s="11">
        <f t="shared" si="6"/>
        <v>269</v>
      </c>
      <c r="K117" s="11">
        <f t="shared" si="7"/>
        <v>176</v>
      </c>
    </row>
    <row r="118" spans="1:11" x14ac:dyDescent="0.2">
      <c r="A118" s="29" t="str">
        <f t="shared" si="8"/>
        <v>Plejeboliger  fortrinsvis til ældre (2006-)</v>
      </c>
      <c r="B118" s="29" t="str">
        <f t="shared" si="8"/>
        <v>2015</v>
      </c>
      <c r="C118" s="2">
        <v>173</v>
      </c>
      <c r="D118" s="17" t="s">
        <v>16</v>
      </c>
      <c r="E118" s="14">
        <v>38</v>
      </c>
      <c r="F118" s="14">
        <v>41</v>
      </c>
      <c r="G118" s="14">
        <v>63</v>
      </c>
      <c r="H118" s="14">
        <v>83</v>
      </c>
      <c r="I118" s="14">
        <v>94</v>
      </c>
      <c r="J118" s="11">
        <f t="shared" si="6"/>
        <v>319</v>
      </c>
      <c r="K118" s="11">
        <f t="shared" si="7"/>
        <v>240</v>
      </c>
    </row>
    <row r="119" spans="1:11" x14ac:dyDescent="0.2">
      <c r="A119" s="29" t="str">
        <f t="shared" si="8"/>
        <v>Plejeboliger  fortrinsvis til ældre (2006-)</v>
      </c>
      <c r="B119" s="29" t="str">
        <f t="shared" si="8"/>
        <v>2015</v>
      </c>
      <c r="C119" s="2">
        <v>175</v>
      </c>
      <c r="D119" s="17" t="s">
        <v>52</v>
      </c>
      <c r="E119" s="14">
        <v>23</v>
      </c>
      <c r="F119" s="14">
        <v>40</v>
      </c>
      <c r="G119" s="14">
        <v>60</v>
      </c>
      <c r="H119" s="14">
        <v>69</v>
      </c>
      <c r="I119" s="14">
        <v>53</v>
      </c>
      <c r="J119" s="11">
        <f t="shared" si="6"/>
        <v>245</v>
      </c>
      <c r="K119" s="11">
        <f t="shared" si="7"/>
        <v>182</v>
      </c>
    </row>
    <row r="120" spans="1:11" x14ac:dyDescent="0.2">
      <c r="A120" s="29" t="str">
        <f t="shared" si="8"/>
        <v>Plejeboliger  fortrinsvis til ældre (2006-)</v>
      </c>
      <c r="B120" s="29" t="str">
        <f t="shared" si="8"/>
        <v>2015</v>
      </c>
      <c r="C120" s="2">
        <v>183</v>
      </c>
      <c r="D120" s="17" t="s">
        <v>91</v>
      </c>
      <c r="E120" s="14">
        <v>17</v>
      </c>
      <c r="F120" s="14">
        <v>16</v>
      </c>
      <c r="G120" s="14">
        <v>13</v>
      </c>
      <c r="H120" s="14">
        <v>18</v>
      </c>
      <c r="I120" s="14">
        <v>18</v>
      </c>
      <c r="J120" s="11">
        <f t="shared" si="6"/>
        <v>82</v>
      </c>
      <c r="K120" s="11">
        <f t="shared" si="7"/>
        <v>49</v>
      </c>
    </row>
    <row r="121" spans="1:11" x14ac:dyDescent="0.2">
      <c r="A121" s="29" t="str">
        <f t="shared" si="8"/>
        <v>Plejeboliger  fortrinsvis til ældre (2006-)</v>
      </c>
      <c r="B121" s="29" t="str">
        <f t="shared" si="8"/>
        <v>2015</v>
      </c>
      <c r="C121" s="2">
        <v>185</v>
      </c>
      <c r="D121" s="17" t="s">
        <v>82</v>
      </c>
      <c r="E121" s="14">
        <v>6</v>
      </c>
      <c r="F121" s="14">
        <v>7</v>
      </c>
      <c r="G121" s="14">
        <v>10</v>
      </c>
      <c r="H121" s="14">
        <v>13</v>
      </c>
      <c r="I121" s="14">
        <v>16</v>
      </c>
      <c r="J121" s="11">
        <f t="shared" si="6"/>
        <v>52</v>
      </c>
      <c r="K121" s="11">
        <f t="shared" si="7"/>
        <v>39</v>
      </c>
    </row>
    <row r="122" spans="1:11" x14ac:dyDescent="0.2">
      <c r="A122" s="29" t="str">
        <f t="shared" si="8"/>
        <v>Plejeboliger  fortrinsvis til ældre (2006-)</v>
      </c>
      <c r="B122" s="29" t="str">
        <f t="shared" si="8"/>
        <v>2015</v>
      </c>
      <c r="C122" s="2">
        <v>187</v>
      </c>
      <c r="D122" s="17" t="s">
        <v>84</v>
      </c>
      <c r="E122" s="14">
        <v>4</v>
      </c>
      <c r="F122" s="14">
        <v>6</v>
      </c>
      <c r="G122" s="14">
        <v>8</v>
      </c>
      <c r="H122" s="14">
        <v>5</v>
      </c>
      <c r="I122" s="14">
        <v>12</v>
      </c>
      <c r="J122" s="11">
        <f t="shared" si="6"/>
        <v>35</v>
      </c>
      <c r="K122" s="11">
        <f t="shared" si="7"/>
        <v>25</v>
      </c>
    </row>
    <row r="123" spans="1:11" x14ac:dyDescent="0.2">
      <c r="A123" s="29" t="str">
        <f t="shared" si="8"/>
        <v>Plejeboliger  fortrinsvis til ældre (2006-)</v>
      </c>
      <c r="B123" s="29" t="str">
        <f t="shared" si="8"/>
        <v>2015</v>
      </c>
      <c r="C123" s="2">
        <v>190</v>
      </c>
      <c r="D123" s="17" t="s">
        <v>45</v>
      </c>
      <c r="E123" s="14">
        <v>15</v>
      </c>
      <c r="F123" s="14">
        <v>16</v>
      </c>
      <c r="G123" s="14">
        <v>22</v>
      </c>
      <c r="H123" s="14">
        <v>36</v>
      </c>
      <c r="I123" s="14">
        <v>46</v>
      </c>
      <c r="J123" s="11">
        <f t="shared" si="6"/>
        <v>135</v>
      </c>
      <c r="K123" s="11">
        <f t="shared" si="7"/>
        <v>104</v>
      </c>
    </row>
    <row r="124" spans="1:11" x14ac:dyDescent="0.2">
      <c r="A124" s="29" t="str">
        <f t="shared" si="8"/>
        <v>Plejeboliger  fortrinsvis til ældre (2006-)</v>
      </c>
      <c r="B124" s="29" t="str">
        <f t="shared" si="8"/>
        <v>2015</v>
      </c>
      <c r="C124" s="2">
        <v>201</v>
      </c>
      <c r="D124" s="17" t="s">
        <v>9</v>
      </c>
      <c r="E124" s="14">
        <v>16</v>
      </c>
      <c r="F124" s="14">
        <v>25</v>
      </c>
      <c r="G124" s="14">
        <v>43</v>
      </c>
      <c r="H124" s="14">
        <v>42</v>
      </c>
      <c r="I124" s="14">
        <v>43</v>
      </c>
      <c r="J124" s="11">
        <f t="shared" si="6"/>
        <v>169</v>
      </c>
      <c r="K124" s="11">
        <f t="shared" si="7"/>
        <v>128</v>
      </c>
    </row>
    <row r="125" spans="1:11" x14ac:dyDescent="0.2">
      <c r="A125" s="29" t="str">
        <f t="shared" si="8"/>
        <v>Plejeboliger  fortrinsvis til ældre (2006-)</v>
      </c>
      <c r="B125" s="29" t="str">
        <f t="shared" si="8"/>
        <v>2015</v>
      </c>
      <c r="C125" s="2">
        <v>210</v>
      </c>
      <c r="D125" s="17" t="s">
        <v>35</v>
      </c>
      <c r="E125" s="14">
        <v>25</v>
      </c>
      <c r="F125" s="14">
        <v>28</v>
      </c>
      <c r="G125" s="14">
        <v>46</v>
      </c>
      <c r="H125" s="14">
        <v>60</v>
      </c>
      <c r="I125" s="14">
        <v>66</v>
      </c>
      <c r="J125" s="11">
        <f t="shared" si="6"/>
        <v>225</v>
      </c>
      <c r="K125" s="11">
        <f t="shared" si="7"/>
        <v>172</v>
      </c>
    </row>
    <row r="126" spans="1:11" x14ac:dyDescent="0.2">
      <c r="A126" s="29" t="str">
        <f t="shared" si="8"/>
        <v>Plejeboliger  fortrinsvis til ældre (2006-)</v>
      </c>
      <c r="B126" s="29" t="str">
        <f t="shared" si="8"/>
        <v>2015</v>
      </c>
      <c r="C126" s="2">
        <v>217</v>
      </c>
      <c r="D126" s="17" t="s">
        <v>67</v>
      </c>
      <c r="E126" s="14">
        <v>47</v>
      </c>
      <c r="F126" s="14">
        <v>43</v>
      </c>
      <c r="G126" s="14">
        <v>79</v>
      </c>
      <c r="H126" s="14">
        <v>97</v>
      </c>
      <c r="I126" s="14">
        <v>92</v>
      </c>
      <c r="J126" s="11">
        <f t="shared" si="6"/>
        <v>358</v>
      </c>
      <c r="K126" s="11">
        <f t="shared" si="7"/>
        <v>268</v>
      </c>
    </row>
    <row r="127" spans="1:11" x14ac:dyDescent="0.2">
      <c r="A127" s="29" t="str">
        <f t="shared" si="8"/>
        <v>Plejeboliger  fortrinsvis til ældre (2006-)</v>
      </c>
      <c r="B127" s="29" t="str">
        <f t="shared" si="8"/>
        <v>2015</v>
      </c>
      <c r="C127" s="2">
        <v>219</v>
      </c>
      <c r="D127" s="17" t="s">
        <v>73</v>
      </c>
      <c r="E127" s="14">
        <v>49</v>
      </c>
      <c r="F127" s="14">
        <v>51</v>
      </c>
      <c r="G127" s="14">
        <v>74</v>
      </c>
      <c r="H127" s="14">
        <v>96</v>
      </c>
      <c r="I127" s="14">
        <v>79</v>
      </c>
      <c r="J127" s="11">
        <f t="shared" si="6"/>
        <v>349</v>
      </c>
      <c r="K127" s="11">
        <f t="shared" si="7"/>
        <v>249</v>
      </c>
    </row>
    <row r="128" spans="1:11" x14ac:dyDescent="0.2">
      <c r="A128" s="29" t="str">
        <f t="shared" si="8"/>
        <v>Plejeboliger  fortrinsvis til ældre (2006-)</v>
      </c>
      <c r="B128" s="29" t="str">
        <f t="shared" si="8"/>
        <v>2015</v>
      </c>
      <c r="C128" s="2">
        <v>223</v>
      </c>
      <c r="D128" s="17" t="s">
        <v>87</v>
      </c>
      <c r="E128" s="14">
        <v>17</v>
      </c>
      <c r="F128" s="14">
        <v>16</v>
      </c>
      <c r="G128" s="14">
        <v>25</v>
      </c>
      <c r="H128" s="14">
        <v>29</v>
      </c>
      <c r="I128" s="14">
        <v>34</v>
      </c>
      <c r="J128" s="11">
        <f t="shared" si="6"/>
        <v>121</v>
      </c>
      <c r="K128" s="11">
        <f t="shared" si="7"/>
        <v>88</v>
      </c>
    </row>
    <row r="129" spans="1:11" x14ac:dyDescent="0.2">
      <c r="A129" s="29" t="str">
        <f t="shared" si="8"/>
        <v>Plejeboliger  fortrinsvis til ældre (2006-)</v>
      </c>
      <c r="B129" s="29" t="str">
        <f t="shared" si="8"/>
        <v>2015</v>
      </c>
      <c r="C129" s="2">
        <v>230</v>
      </c>
      <c r="D129" s="17" t="s">
        <v>50</v>
      </c>
      <c r="E129" s="14">
        <v>42</v>
      </c>
      <c r="F129" s="14">
        <v>38</v>
      </c>
      <c r="G129" s="14">
        <v>69</v>
      </c>
      <c r="H129" s="14">
        <v>95</v>
      </c>
      <c r="I129" s="14">
        <v>123</v>
      </c>
      <c r="J129" s="11">
        <f t="shared" si="6"/>
        <v>367</v>
      </c>
      <c r="K129" s="11">
        <f t="shared" si="7"/>
        <v>287</v>
      </c>
    </row>
    <row r="130" spans="1:11" x14ac:dyDescent="0.2">
      <c r="A130" s="29" t="str">
        <f t="shared" si="8"/>
        <v>Plejeboliger  fortrinsvis til ældre (2006-)</v>
      </c>
      <c r="B130" s="29" t="str">
        <f t="shared" si="8"/>
        <v>2015</v>
      </c>
      <c r="C130" s="2">
        <v>240</v>
      </c>
      <c r="D130" s="17" t="s">
        <v>25</v>
      </c>
      <c r="E130" s="14">
        <v>18</v>
      </c>
      <c r="F130" s="14">
        <v>17</v>
      </c>
      <c r="G130" s="14">
        <v>31</v>
      </c>
      <c r="H130" s="14">
        <v>22</v>
      </c>
      <c r="I130" s="14">
        <v>22</v>
      </c>
      <c r="J130" s="11">
        <f t="shared" si="6"/>
        <v>110</v>
      </c>
      <c r="K130" s="11">
        <f t="shared" si="7"/>
        <v>75</v>
      </c>
    </row>
    <row r="131" spans="1:11" x14ac:dyDescent="0.2">
      <c r="A131" s="29" t="str">
        <f t="shared" si="8"/>
        <v>Plejeboliger  fortrinsvis til ældre (2006-)</v>
      </c>
      <c r="B131" s="29" t="str">
        <f t="shared" si="8"/>
        <v>2015</v>
      </c>
      <c r="C131" s="2">
        <v>250</v>
      </c>
      <c r="D131" s="17" t="s">
        <v>43</v>
      </c>
      <c r="E131" s="14">
        <v>36</v>
      </c>
      <c r="F131" s="14">
        <v>43</v>
      </c>
      <c r="G131" s="14">
        <v>45</v>
      </c>
      <c r="H131" s="14">
        <v>66</v>
      </c>
      <c r="I131" s="14">
        <v>70</v>
      </c>
      <c r="J131" s="11">
        <f t="shared" si="6"/>
        <v>260</v>
      </c>
      <c r="K131" s="11">
        <f t="shared" si="7"/>
        <v>181</v>
      </c>
    </row>
    <row r="132" spans="1:11" x14ac:dyDescent="0.2">
      <c r="A132" s="29" t="str">
        <f t="shared" si="8"/>
        <v>Plejeboliger  fortrinsvis til ældre (2006-)</v>
      </c>
      <c r="B132" s="29" t="str">
        <f t="shared" si="8"/>
        <v>2015</v>
      </c>
      <c r="C132" s="2">
        <v>253</v>
      </c>
      <c r="D132" s="17" t="s">
        <v>55</v>
      </c>
      <c r="E132" s="14">
        <v>41</v>
      </c>
      <c r="F132" s="14">
        <v>53</v>
      </c>
      <c r="G132" s="14">
        <v>49</v>
      </c>
      <c r="H132" s="14">
        <v>67</v>
      </c>
      <c r="I132" s="14">
        <v>68</v>
      </c>
      <c r="J132" s="11">
        <f t="shared" si="6"/>
        <v>278</v>
      </c>
      <c r="K132" s="11">
        <f t="shared" si="7"/>
        <v>184</v>
      </c>
    </row>
    <row r="133" spans="1:11" x14ac:dyDescent="0.2">
      <c r="A133" s="29" t="str">
        <f t="shared" si="8"/>
        <v>Plejeboliger  fortrinsvis til ældre (2006-)</v>
      </c>
      <c r="B133" s="29" t="str">
        <f t="shared" si="8"/>
        <v>2015</v>
      </c>
      <c r="C133" s="2">
        <v>259</v>
      </c>
      <c r="D133" s="17" t="s">
        <v>103</v>
      </c>
      <c r="E133" s="14">
        <v>40</v>
      </c>
      <c r="F133" s="14">
        <v>50</v>
      </c>
      <c r="G133" s="14">
        <v>54</v>
      </c>
      <c r="H133" s="14">
        <v>67</v>
      </c>
      <c r="I133" s="14">
        <v>76</v>
      </c>
      <c r="J133" s="11">
        <f t="shared" si="6"/>
        <v>287</v>
      </c>
      <c r="K133" s="11">
        <f t="shared" si="7"/>
        <v>197</v>
      </c>
    </row>
    <row r="134" spans="1:11" x14ac:dyDescent="0.2">
      <c r="A134" s="29" t="str">
        <f t="shared" si="8"/>
        <v>Plejeboliger  fortrinsvis til ældre (2006-)</v>
      </c>
      <c r="B134" s="29" t="str">
        <f t="shared" si="8"/>
        <v>2015</v>
      </c>
      <c r="C134" s="2">
        <v>260</v>
      </c>
      <c r="D134" s="17" t="s">
        <v>63</v>
      </c>
      <c r="E134" s="14">
        <v>35</v>
      </c>
      <c r="F134" s="14">
        <v>28</v>
      </c>
      <c r="G134" s="14">
        <v>50</v>
      </c>
      <c r="H134" s="14">
        <v>63</v>
      </c>
      <c r="I134" s="14">
        <v>54</v>
      </c>
      <c r="J134" s="11">
        <f t="shared" si="6"/>
        <v>230</v>
      </c>
      <c r="K134" s="11">
        <f t="shared" si="7"/>
        <v>167</v>
      </c>
    </row>
    <row r="135" spans="1:11" x14ac:dyDescent="0.2">
      <c r="A135" s="29" t="str">
        <f t="shared" si="8"/>
        <v>Plejeboliger  fortrinsvis til ældre (2006-)</v>
      </c>
      <c r="B135" s="29" t="str">
        <f t="shared" si="8"/>
        <v>2015</v>
      </c>
      <c r="C135" s="2">
        <v>265</v>
      </c>
      <c r="D135" s="17" t="s">
        <v>48</v>
      </c>
      <c r="E135" s="14">
        <v>43</v>
      </c>
      <c r="F135" s="14">
        <v>48</v>
      </c>
      <c r="G135" s="14">
        <v>60</v>
      </c>
      <c r="H135" s="14">
        <v>67</v>
      </c>
      <c r="I135" s="14">
        <v>95</v>
      </c>
      <c r="J135" s="11">
        <f t="shared" si="6"/>
        <v>313</v>
      </c>
      <c r="K135" s="11">
        <f t="shared" si="7"/>
        <v>222</v>
      </c>
    </row>
    <row r="136" spans="1:11" x14ac:dyDescent="0.2">
      <c r="A136" s="29" t="str">
        <f t="shared" si="8"/>
        <v>Plejeboliger  fortrinsvis til ældre (2006-)</v>
      </c>
      <c r="B136" s="29" t="str">
        <f t="shared" si="8"/>
        <v>2015</v>
      </c>
      <c r="C136" s="2">
        <v>269</v>
      </c>
      <c r="D136" s="17" t="s">
        <v>64</v>
      </c>
      <c r="E136" s="14">
        <v>6</v>
      </c>
      <c r="F136" s="14">
        <v>12</v>
      </c>
      <c r="G136" s="14">
        <v>24</v>
      </c>
      <c r="H136" s="14">
        <v>25</v>
      </c>
      <c r="I136" s="14">
        <v>25</v>
      </c>
      <c r="J136" s="11">
        <f t="shared" si="6"/>
        <v>92</v>
      </c>
      <c r="K136" s="11">
        <f t="shared" si="7"/>
        <v>74</v>
      </c>
    </row>
    <row r="137" spans="1:11" x14ac:dyDescent="0.2">
      <c r="A137" s="29" t="str">
        <f t="shared" si="8"/>
        <v>Plejeboliger  fortrinsvis til ældre (2006-)</v>
      </c>
      <c r="B137" s="29" t="str">
        <f t="shared" si="8"/>
        <v>2015</v>
      </c>
      <c r="C137" s="2">
        <v>270</v>
      </c>
      <c r="D137" s="17" t="s">
        <v>57</v>
      </c>
      <c r="E137" s="14">
        <v>11</v>
      </c>
      <c r="F137" s="14">
        <v>20</v>
      </c>
      <c r="G137" s="14">
        <v>79</v>
      </c>
      <c r="H137" s="14">
        <v>80</v>
      </c>
      <c r="I137" s="14">
        <v>70</v>
      </c>
      <c r="J137" s="11">
        <f t="shared" si="6"/>
        <v>260</v>
      </c>
      <c r="K137" s="11">
        <f t="shared" si="7"/>
        <v>229</v>
      </c>
    </row>
    <row r="138" spans="1:11" x14ac:dyDescent="0.2">
      <c r="A138" s="29" t="str">
        <f t="shared" si="8"/>
        <v>Plejeboliger  fortrinsvis til ældre (2006-)</v>
      </c>
      <c r="B138" s="29" t="str">
        <f t="shared" si="8"/>
        <v>2015</v>
      </c>
      <c r="C138" s="2">
        <v>306</v>
      </c>
      <c r="D138" s="17" t="s">
        <v>38</v>
      </c>
      <c r="E138" s="14">
        <v>27</v>
      </c>
      <c r="F138" s="14">
        <v>47</v>
      </c>
      <c r="G138" s="14">
        <v>44</v>
      </c>
      <c r="H138" s="14">
        <v>64</v>
      </c>
      <c r="I138" s="14">
        <v>102</v>
      </c>
      <c r="J138" s="11">
        <f t="shared" si="6"/>
        <v>284</v>
      </c>
      <c r="K138" s="11">
        <f t="shared" si="7"/>
        <v>210</v>
      </c>
    </row>
    <row r="139" spans="1:11" x14ac:dyDescent="0.2">
      <c r="A139" s="29" t="str">
        <f t="shared" si="8"/>
        <v>Plejeboliger  fortrinsvis til ældre (2006-)</v>
      </c>
      <c r="B139" s="29" t="str">
        <f t="shared" si="8"/>
        <v>2015</v>
      </c>
      <c r="C139" s="2">
        <v>316</v>
      </c>
      <c r="D139" s="17" t="s">
        <v>77</v>
      </c>
      <c r="E139" s="14">
        <v>45</v>
      </c>
      <c r="F139" s="14">
        <v>41</v>
      </c>
      <c r="G139" s="14">
        <v>56</v>
      </c>
      <c r="H139" s="14">
        <v>78</v>
      </c>
      <c r="I139" s="14">
        <v>79</v>
      </c>
      <c r="J139" s="11">
        <f t="shared" si="6"/>
        <v>299</v>
      </c>
      <c r="K139" s="11">
        <f t="shared" si="7"/>
        <v>213</v>
      </c>
    </row>
    <row r="140" spans="1:11" x14ac:dyDescent="0.2">
      <c r="A140" s="29" t="str">
        <f t="shared" si="8"/>
        <v>Plejeboliger  fortrinsvis til ældre (2006-)</v>
      </c>
      <c r="B140" s="29" t="str">
        <f t="shared" si="8"/>
        <v>2015</v>
      </c>
      <c r="C140" s="2">
        <v>320</v>
      </c>
      <c r="D140" s="17" t="s">
        <v>33</v>
      </c>
      <c r="E140" s="14">
        <v>33</v>
      </c>
      <c r="F140" s="14">
        <v>39</v>
      </c>
      <c r="G140" s="14">
        <v>61</v>
      </c>
      <c r="H140" s="14">
        <v>83</v>
      </c>
      <c r="I140" s="14">
        <v>80</v>
      </c>
      <c r="J140" s="11">
        <f t="shared" si="6"/>
        <v>296</v>
      </c>
      <c r="K140" s="11">
        <f t="shared" si="7"/>
        <v>224</v>
      </c>
    </row>
    <row r="141" spans="1:11" x14ac:dyDescent="0.2">
      <c r="A141" s="29" t="str">
        <f t="shared" si="8"/>
        <v>Plejeboliger  fortrinsvis til ældre (2006-)</v>
      </c>
      <c r="B141" s="29" t="str">
        <f t="shared" si="8"/>
        <v>2015</v>
      </c>
      <c r="C141" s="2">
        <v>326</v>
      </c>
      <c r="D141" s="17" t="s">
        <v>95</v>
      </c>
      <c r="E141" s="14">
        <v>28</v>
      </c>
      <c r="F141" s="14">
        <v>31</v>
      </c>
      <c r="G141" s="14">
        <v>45</v>
      </c>
      <c r="H141" s="14">
        <v>57</v>
      </c>
      <c r="I141" s="14">
        <v>50</v>
      </c>
      <c r="J141" s="11">
        <f t="shared" si="6"/>
        <v>211</v>
      </c>
      <c r="K141" s="11">
        <f t="shared" si="7"/>
        <v>152</v>
      </c>
    </row>
    <row r="142" spans="1:11" x14ac:dyDescent="0.2">
      <c r="A142" s="29" t="str">
        <f t="shared" si="8"/>
        <v>Plejeboliger  fortrinsvis til ældre (2006-)</v>
      </c>
      <c r="B142" s="29" t="str">
        <f t="shared" si="8"/>
        <v>2015</v>
      </c>
      <c r="C142" s="2">
        <v>329</v>
      </c>
      <c r="D142" s="17" t="s">
        <v>46</v>
      </c>
      <c r="E142" s="14">
        <v>26</v>
      </c>
      <c r="F142" s="14">
        <v>22</v>
      </c>
      <c r="G142" s="14">
        <v>45</v>
      </c>
      <c r="H142" s="14">
        <v>42</v>
      </c>
      <c r="I142" s="14">
        <v>44</v>
      </c>
      <c r="J142" s="11">
        <f t="shared" si="6"/>
        <v>179</v>
      </c>
      <c r="K142" s="11">
        <f t="shared" si="7"/>
        <v>131</v>
      </c>
    </row>
    <row r="143" spans="1:11" x14ac:dyDescent="0.2">
      <c r="A143" s="29" t="str">
        <f t="shared" si="8"/>
        <v>Plejeboliger  fortrinsvis til ældre (2006-)</v>
      </c>
      <c r="B143" s="29" t="str">
        <f t="shared" si="8"/>
        <v>2015</v>
      </c>
      <c r="C143" s="2">
        <v>330</v>
      </c>
      <c r="D143" s="17" t="s">
        <v>62</v>
      </c>
      <c r="E143" s="14">
        <v>40</v>
      </c>
      <c r="F143" s="14">
        <v>40</v>
      </c>
      <c r="G143" s="14">
        <v>73</v>
      </c>
      <c r="H143" s="14">
        <v>91</v>
      </c>
      <c r="I143" s="14">
        <v>106</v>
      </c>
      <c r="J143" s="11">
        <f t="shared" si="6"/>
        <v>350</v>
      </c>
      <c r="K143" s="11">
        <f t="shared" si="7"/>
        <v>270</v>
      </c>
    </row>
    <row r="144" spans="1:11" x14ac:dyDescent="0.2">
      <c r="A144" s="29" t="str">
        <f t="shared" si="8"/>
        <v>Plejeboliger  fortrinsvis til ældre (2006-)</v>
      </c>
      <c r="B144" s="29" t="str">
        <f t="shared" si="8"/>
        <v>2015</v>
      </c>
      <c r="C144" s="2">
        <v>336</v>
      </c>
      <c r="D144" s="17" t="s">
        <v>68</v>
      </c>
      <c r="E144" s="14">
        <v>16</v>
      </c>
      <c r="F144" s="14">
        <v>19</v>
      </c>
      <c r="G144" s="14">
        <v>30</v>
      </c>
      <c r="H144" s="14">
        <v>36</v>
      </c>
      <c r="I144" s="14">
        <v>48</v>
      </c>
      <c r="J144" s="11">
        <f t="shared" si="6"/>
        <v>149</v>
      </c>
      <c r="K144" s="11">
        <f t="shared" si="7"/>
        <v>114</v>
      </c>
    </row>
    <row r="145" spans="1:11" x14ac:dyDescent="0.2">
      <c r="A145" s="29" t="str">
        <f t="shared" si="8"/>
        <v>Plejeboliger  fortrinsvis til ældre (2006-)</v>
      </c>
      <c r="B145" s="29" t="str">
        <f t="shared" si="8"/>
        <v>2015</v>
      </c>
      <c r="C145" s="2">
        <v>340</v>
      </c>
      <c r="D145" s="17" t="s">
        <v>66</v>
      </c>
      <c r="E145" s="14">
        <v>26</v>
      </c>
      <c r="F145" s="14">
        <v>26</v>
      </c>
      <c r="G145" s="14">
        <v>38</v>
      </c>
      <c r="H145" s="14">
        <v>47</v>
      </c>
      <c r="I145" s="14">
        <v>52</v>
      </c>
      <c r="J145" s="11">
        <f t="shared" si="6"/>
        <v>189</v>
      </c>
      <c r="K145" s="11">
        <f t="shared" si="7"/>
        <v>137</v>
      </c>
    </row>
    <row r="146" spans="1:11" x14ac:dyDescent="0.2">
      <c r="A146" s="29" t="str">
        <f t="shared" si="8"/>
        <v>Plejeboliger  fortrinsvis til ældre (2006-)</v>
      </c>
      <c r="B146" s="29" t="str">
        <f t="shared" si="8"/>
        <v>2015</v>
      </c>
      <c r="C146" s="2">
        <v>350</v>
      </c>
      <c r="D146" s="17" t="s">
        <v>10</v>
      </c>
      <c r="E146" s="14">
        <v>23</v>
      </c>
      <c r="F146" s="14">
        <v>14</v>
      </c>
      <c r="G146" s="14">
        <v>31</v>
      </c>
      <c r="H146" s="14">
        <v>34</v>
      </c>
      <c r="I146" s="14">
        <v>46</v>
      </c>
      <c r="J146" s="11">
        <f t="shared" si="6"/>
        <v>148</v>
      </c>
      <c r="K146" s="11">
        <f t="shared" si="7"/>
        <v>111</v>
      </c>
    </row>
    <row r="147" spans="1:11" x14ac:dyDescent="0.2">
      <c r="A147" s="29" t="str">
        <f t="shared" si="8"/>
        <v>Plejeboliger  fortrinsvis til ældre (2006-)</v>
      </c>
      <c r="B147" s="29" t="str">
        <f t="shared" si="8"/>
        <v>2015</v>
      </c>
      <c r="C147" s="2">
        <v>360</v>
      </c>
      <c r="D147" s="17" t="s">
        <v>14</v>
      </c>
      <c r="E147" s="14">
        <v>71</v>
      </c>
      <c r="F147" s="14">
        <v>68</v>
      </c>
      <c r="G147" s="14">
        <v>91</v>
      </c>
      <c r="H147" s="14">
        <v>119</v>
      </c>
      <c r="I147" s="14">
        <v>109</v>
      </c>
      <c r="J147" s="11">
        <f t="shared" si="6"/>
        <v>458</v>
      </c>
      <c r="K147" s="11">
        <f t="shared" si="7"/>
        <v>319</v>
      </c>
    </row>
    <row r="148" spans="1:11" x14ac:dyDescent="0.2">
      <c r="A148" s="29" t="str">
        <f t="shared" si="8"/>
        <v>Plejeboliger  fortrinsvis til ældre (2006-)</v>
      </c>
      <c r="B148" s="29" t="str">
        <f t="shared" si="8"/>
        <v>2015</v>
      </c>
      <c r="C148" s="2">
        <v>370</v>
      </c>
      <c r="D148" s="17" t="s">
        <v>32</v>
      </c>
      <c r="E148" s="14">
        <v>78</v>
      </c>
      <c r="F148" s="14">
        <v>78</v>
      </c>
      <c r="G148" s="14">
        <v>120</v>
      </c>
      <c r="H148" s="14">
        <v>146</v>
      </c>
      <c r="I148" s="14">
        <v>133</v>
      </c>
      <c r="J148" s="11">
        <f t="shared" si="6"/>
        <v>555</v>
      </c>
      <c r="K148" s="11">
        <f t="shared" si="7"/>
        <v>399</v>
      </c>
    </row>
    <row r="149" spans="1:11" x14ac:dyDescent="0.2">
      <c r="A149" s="29" t="str">
        <f t="shared" si="8"/>
        <v>Plejeboliger  fortrinsvis til ældre (2006-)</v>
      </c>
      <c r="B149" s="29" t="str">
        <f t="shared" si="8"/>
        <v>2015</v>
      </c>
      <c r="C149" s="2">
        <v>376</v>
      </c>
      <c r="D149" s="17" t="s">
        <v>59</v>
      </c>
      <c r="E149" s="14">
        <v>44</v>
      </c>
      <c r="F149" s="14">
        <v>54</v>
      </c>
      <c r="G149" s="14">
        <v>83</v>
      </c>
      <c r="H149" s="14">
        <v>143</v>
      </c>
      <c r="I149" s="14">
        <v>146</v>
      </c>
      <c r="J149" s="11">
        <f t="shared" si="6"/>
        <v>470</v>
      </c>
      <c r="K149" s="11">
        <f t="shared" si="7"/>
        <v>372</v>
      </c>
    </row>
    <row r="150" spans="1:11" x14ac:dyDescent="0.2">
      <c r="A150" s="29" t="str">
        <f t="shared" si="8"/>
        <v>Plejeboliger  fortrinsvis til ældre (2006-)</v>
      </c>
      <c r="B150" s="29" t="str">
        <f t="shared" si="8"/>
        <v>2015</v>
      </c>
      <c r="C150" s="2">
        <v>390</v>
      </c>
      <c r="D150" s="17" t="s">
        <v>96</v>
      </c>
      <c r="E150" s="14">
        <v>60</v>
      </c>
      <c r="F150" s="14">
        <v>45</v>
      </c>
      <c r="G150" s="14">
        <v>70</v>
      </c>
      <c r="H150" s="14">
        <v>111</v>
      </c>
      <c r="I150" s="14">
        <v>128</v>
      </c>
      <c r="J150" s="11">
        <f t="shared" si="6"/>
        <v>414</v>
      </c>
      <c r="K150" s="11">
        <f t="shared" si="7"/>
        <v>309</v>
      </c>
    </row>
    <row r="151" spans="1:11" x14ac:dyDescent="0.2">
      <c r="A151" s="29" t="str">
        <f t="shared" si="8"/>
        <v>Plejeboliger  fortrinsvis til ældre (2006-)</v>
      </c>
      <c r="B151" s="29" t="str">
        <f t="shared" si="8"/>
        <v>2015</v>
      </c>
      <c r="C151" s="2">
        <v>400</v>
      </c>
      <c r="D151" s="17" t="s">
        <v>17</v>
      </c>
      <c r="E151" s="14">
        <v>42</v>
      </c>
      <c r="F151" s="14">
        <v>64</v>
      </c>
      <c r="G151" s="14">
        <v>74</v>
      </c>
      <c r="H151" s="14">
        <v>75</v>
      </c>
      <c r="I151" s="14">
        <v>91</v>
      </c>
      <c r="J151" s="11">
        <f t="shared" si="6"/>
        <v>346</v>
      </c>
      <c r="K151" s="11">
        <f t="shared" si="7"/>
        <v>240</v>
      </c>
    </row>
    <row r="152" spans="1:11" x14ac:dyDescent="0.2">
      <c r="A152" s="29" t="str">
        <f t="shared" si="8"/>
        <v>Plejeboliger  fortrinsvis til ældre (2006-)</v>
      </c>
      <c r="B152" s="29" t="str">
        <f t="shared" si="8"/>
        <v>2015</v>
      </c>
      <c r="C152" s="2">
        <v>410</v>
      </c>
      <c r="D152" s="17" t="s">
        <v>22</v>
      </c>
      <c r="E152" s="14">
        <v>11</v>
      </c>
      <c r="F152" s="14">
        <v>24</v>
      </c>
      <c r="G152" s="14">
        <v>26</v>
      </c>
      <c r="H152" s="14">
        <v>65</v>
      </c>
      <c r="I152" s="14">
        <v>60</v>
      </c>
      <c r="J152" s="11">
        <f t="shared" si="6"/>
        <v>186</v>
      </c>
      <c r="K152" s="11">
        <f t="shared" si="7"/>
        <v>151</v>
      </c>
    </row>
    <row r="153" spans="1:11" x14ac:dyDescent="0.2">
      <c r="A153" s="29" t="str">
        <f t="shared" si="8"/>
        <v>Plejeboliger  fortrinsvis til ældre (2006-)</v>
      </c>
      <c r="B153" s="29" t="str">
        <f t="shared" si="8"/>
        <v>2015</v>
      </c>
      <c r="C153" s="2">
        <v>420</v>
      </c>
      <c r="D153" s="17" t="s">
        <v>11</v>
      </c>
      <c r="E153" s="14">
        <v>42</v>
      </c>
      <c r="F153" s="14">
        <v>36</v>
      </c>
      <c r="G153" s="14">
        <v>63</v>
      </c>
      <c r="H153" s="14">
        <v>84</v>
      </c>
      <c r="I153" s="14">
        <v>74</v>
      </c>
      <c r="J153" s="11">
        <f t="shared" si="6"/>
        <v>299</v>
      </c>
      <c r="K153" s="11">
        <f t="shared" si="7"/>
        <v>221</v>
      </c>
    </row>
    <row r="154" spans="1:11" x14ac:dyDescent="0.2">
      <c r="A154" s="29" t="str">
        <f t="shared" si="8"/>
        <v>Plejeboliger  fortrinsvis til ældre (2006-)</v>
      </c>
      <c r="B154" s="29" t="str">
        <f t="shared" si="8"/>
        <v>2015</v>
      </c>
      <c r="C154" s="2">
        <v>430</v>
      </c>
      <c r="D154" s="17" t="s">
        <v>47</v>
      </c>
      <c r="E154" s="14">
        <v>30</v>
      </c>
      <c r="F154" s="14">
        <v>76</v>
      </c>
      <c r="G154" s="14">
        <v>106</v>
      </c>
      <c r="H154" s="14">
        <v>54</v>
      </c>
      <c r="I154" s="14">
        <v>111</v>
      </c>
      <c r="J154" s="11">
        <f t="shared" si="6"/>
        <v>377</v>
      </c>
      <c r="K154" s="11">
        <f t="shared" si="7"/>
        <v>271</v>
      </c>
    </row>
    <row r="155" spans="1:11" x14ac:dyDescent="0.2">
      <c r="A155" s="29" t="str">
        <f t="shared" si="8"/>
        <v>Plejeboliger  fortrinsvis til ældre (2006-)</v>
      </c>
      <c r="B155" s="29" t="str">
        <f t="shared" si="8"/>
        <v>2015</v>
      </c>
      <c r="C155" s="2">
        <v>440</v>
      </c>
      <c r="D155" s="17" t="s">
        <v>97</v>
      </c>
      <c r="E155" s="14">
        <v>18</v>
      </c>
      <c r="F155" s="14">
        <v>26</v>
      </c>
      <c r="G155" s="14">
        <v>41</v>
      </c>
      <c r="H155" s="14">
        <v>57</v>
      </c>
      <c r="I155" s="14">
        <v>48</v>
      </c>
      <c r="J155" s="11">
        <f t="shared" si="6"/>
        <v>190</v>
      </c>
      <c r="K155" s="11">
        <f t="shared" si="7"/>
        <v>146</v>
      </c>
    </row>
    <row r="156" spans="1:11" x14ac:dyDescent="0.2">
      <c r="A156" s="29" t="str">
        <f t="shared" si="8"/>
        <v>Plejeboliger  fortrinsvis til ældre (2006-)</v>
      </c>
      <c r="B156" s="29" t="str">
        <f t="shared" si="8"/>
        <v>2015</v>
      </c>
      <c r="C156" s="2">
        <v>450</v>
      </c>
      <c r="D156" s="17" t="s">
        <v>30</v>
      </c>
      <c r="E156" s="14">
        <v>15</v>
      </c>
      <c r="F156" s="14">
        <v>15</v>
      </c>
      <c r="G156" s="14">
        <v>39</v>
      </c>
      <c r="H156" s="14">
        <v>47</v>
      </c>
      <c r="I156" s="14">
        <v>48</v>
      </c>
      <c r="J156" s="11">
        <f t="shared" si="6"/>
        <v>164</v>
      </c>
      <c r="K156" s="11">
        <f t="shared" si="7"/>
        <v>134</v>
      </c>
    </row>
    <row r="157" spans="1:11" x14ac:dyDescent="0.2">
      <c r="A157" s="29" t="str">
        <f t="shared" si="8"/>
        <v>Plejeboliger  fortrinsvis til ældre (2006-)</v>
      </c>
      <c r="B157" s="29" t="str">
        <f t="shared" si="8"/>
        <v>2015</v>
      </c>
      <c r="C157" s="2">
        <v>461</v>
      </c>
      <c r="D157" s="17" t="s">
        <v>36</v>
      </c>
      <c r="E157" s="14">
        <v>89</v>
      </c>
      <c r="F157" s="14">
        <v>85</v>
      </c>
      <c r="G157" s="14">
        <v>168</v>
      </c>
      <c r="H157" s="14">
        <v>286</v>
      </c>
      <c r="I157" s="14">
        <v>661</v>
      </c>
      <c r="J157" s="11">
        <f t="shared" si="6"/>
        <v>1289</v>
      </c>
      <c r="K157" s="11">
        <f t="shared" si="7"/>
        <v>1115</v>
      </c>
    </row>
    <row r="158" spans="1:11" x14ac:dyDescent="0.2">
      <c r="A158" s="29" t="str">
        <f t="shared" si="8"/>
        <v>Plejeboliger  fortrinsvis til ældre (2006-)</v>
      </c>
      <c r="B158" s="29" t="str">
        <f t="shared" si="8"/>
        <v>2015</v>
      </c>
      <c r="C158" s="2">
        <v>479</v>
      </c>
      <c r="D158" s="17" t="s">
        <v>72</v>
      </c>
      <c r="E158" s="14">
        <v>110</v>
      </c>
      <c r="F158" s="14">
        <v>90</v>
      </c>
      <c r="G158" s="14">
        <v>138</v>
      </c>
      <c r="H158" s="14">
        <v>164</v>
      </c>
      <c r="I158" s="14">
        <v>201</v>
      </c>
      <c r="J158" s="11">
        <f t="shared" si="6"/>
        <v>703</v>
      </c>
      <c r="K158" s="11">
        <f t="shared" si="7"/>
        <v>503</v>
      </c>
    </row>
    <row r="159" spans="1:11" x14ac:dyDescent="0.2">
      <c r="A159" s="29" t="str">
        <f t="shared" si="8"/>
        <v>Plejeboliger  fortrinsvis til ældre (2006-)</v>
      </c>
      <c r="B159" s="29" t="str">
        <f t="shared" si="8"/>
        <v>2015</v>
      </c>
      <c r="C159" s="2">
        <v>480</v>
      </c>
      <c r="D159" s="17" t="s">
        <v>226</v>
      </c>
      <c r="E159" s="14">
        <v>29</v>
      </c>
      <c r="F159" s="14">
        <v>32</v>
      </c>
      <c r="G159" s="14">
        <v>43</v>
      </c>
      <c r="H159" s="14">
        <v>53</v>
      </c>
      <c r="I159" s="14">
        <v>55</v>
      </c>
      <c r="J159" s="11">
        <f t="shared" si="6"/>
        <v>212</v>
      </c>
      <c r="K159" s="11">
        <f t="shared" si="7"/>
        <v>151</v>
      </c>
    </row>
    <row r="160" spans="1:11" x14ac:dyDescent="0.2">
      <c r="A160" s="29" t="str">
        <f t="shared" si="8"/>
        <v>Plejeboliger  fortrinsvis til ældre (2006-)</v>
      </c>
      <c r="B160" s="29" t="str">
        <f t="shared" si="8"/>
        <v>2015</v>
      </c>
      <c r="C160" s="2">
        <v>482</v>
      </c>
      <c r="D160" s="17" t="s">
        <v>8</v>
      </c>
      <c r="E160" s="14">
        <v>18</v>
      </c>
      <c r="F160" s="14">
        <v>12</v>
      </c>
      <c r="G160" s="14">
        <v>30</v>
      </c>
      <c r="H160" s="14">
        <v>42</v>
      </c>
      <c r="I160" s="14">
        <v>54</v>
      </c>
      <c r="J160" s="11">
        <f t="shared" si="6"/>
        <v>156</v>
      </c>
      <c r="K160" s="11">
        <f t="shared" si="7"/>
        <v>126</v>
      </c>
    </row>
    <row r="161" spans="1:11" x14ac:dyDescent="0.2">
      <c r="A161" s="29" t="str">
        <f t="shared" si="8"/>
        <v>Plejeboliger  fortrinsvis til ældre (2006-)</v>
      </c>
      <c r="B161" s="29" t="str">
        <f t="shared" si="8"/>
        <v>2015</v>
      </c>
      <c r="C161" s="2">
        <v>492</v>
      </c>
      <c r="D161" s="17" t="s">
        <v>98</v>
      </c>
      <c r="E161" s="14">
        <v>8</v>
      </c>
      <c r="F161" s="14">
        <v>15</v>
      </c>
      <c r="G161" s="14">
        <v>15</v>
      </c>
      <c r="H161" s="14">
        <v>21</v>
      </c>
      <c r="I161" s="14">
        <v>50</v>
      </c>
      <c r="J161" s="11">
        <f t="shared" si="6"/>
        <v>109</v>
      </c>
      <c r="K161" s="11">
        <f t="shared" si="7"/>
        <v>86</v>
      </c>
    </row>
    <row r="162" spans="1:11" x14ac:dyDescent="0.2">
      <c r="A162" s="29" t="str">
        <f t="shared" si="8"/>
        <v>Plejeboliger  fortrinsvis til ældre (2006-)</v>
      </c>
      <c r="B162" s="29" t="str">
        <f t="shared" si="8"/>
        <v>2015</v>
      </c>
      <c r="C162" s="2">
        <v>510</v>
      </c>
      <c r="D162" s="17" t="s">
        <v>61</v>
      </c>
      <c r="E162" s="14">
        <v>52</v>
      </c>
      <c r="F162" s="14">
        <v>57</v>
      </c>
      <c r="G162" s="14">
        <v>70</v>
      </c>
      <c r="H162" s="14">
        <v>98</v>
      </c>
      <c r="I162" s="14">
        <v>112</v>
      </c>
      <c r="J162" s="11">
        <f t="shared" si="6"/>
        <v>389</v>
      </c>
      <c r="K162" s="11">
        <f t="shared" si="7"/>
        <v>280</v>
      </c>
    </row>
    <row r="163" spans="1:11" x14ac:dyDescent="0.2">
      <c r="A163" s="29" t="str">
        <f t="shared" si="8"/>
        <v>Plejeboliger  fortrinsvis til ældre (2006-)</v>
      </c>
      <c r="B163" s="29" t="str">
        <f t="shared" si="8"/>
        <v>2015</v>
      </c>
      <c r="C163" s="2">
        <v>530</v>
      </c>
      <c r="D163" s="17" t="s">
        <v>15</v>
      </c>
      <c r="E163" s="14">
        <v>20</v>
      </c>
      <c r="F163" s="14">
        <v>29</v>
      </c>
      <c r="G163" s="14">
        <v>36</v>
      </c>
      <c r="H163" s="14">
        <v>53</v>
      </c>
      <c r="I163" s="14">
        <v>49</v>
      </c>
      <c r="J163" s="11">
        <f t="shared" si="6"/>
        <v>187</v>
      </c>
      <c r="K163" s="11">
        <f t="shared" si="7"/>
        <v>138</v>
      </c>
    </row>
    <row r="164" spans="1:11" x14ac:dyDescent="0.2">
      <c r="A164" s="29" t="str">
        <f t="shared" si="8"/>
        <v>Plejeboliger  fortrinsvis til ældre (2006-)</v>
      </c>
      <c r="B164" s="29" t="str">
        <f t="shared" si="8"/>
        <v>2015</v>
      </c>
      <c r="C164" s="2">
        <v>540</v>
      </c>
      <c r="D164" s="17" t="s">
        <v>76</v>
      </c>
      <c r="E164" s="14">
        <v>63</v>
      </c>
      <c r="F164" s="14">
        <v>74</v>
      </c>
      <c r="G164" s="14">
        <v>101</v>
      </c>
      <c r="H164" s="14">
        <v>134</v>
      </c>
      <c r="I164" s="14">
        <v>139</v>
      </c>
      <c r="J164" s="11">
        <f t="shared" si="6"/>
        <v>511</v>
      </c>
      <c r="K164" s="11">
        <f t="shared" si="7"/>
        <v>374</v>
      </c>
    </row>
    <row r="165" spans="1:11" x14ac:dyDescent="0.2">
      <c r="A165" s="29" t="str">
        <f t="shared" si="8"/>
        <v>Plejeboliger  fortrinsvis til ældre (2006-)</v>
      </c>
      <c r="B165" s="29" t="str">
        <f t="shared" si="8"/>
        <v>2015</v>
      </c>
      <c r="C165" s="2">
        <v>550</v>
      </c>
      <c r="D165" s="17" t="s">
        <v>80</v>
      </c>
      <c r="E165" s="14">
        <v>29</v>
      </c>
      <c r="F165" s="14">
        <v>36</v>
      </c>
      <c r="G165" s="14">
        <v>58</v>
      </c>
      <c r="H165" s="14">
        <v>101</v>
      </c>
      <c r="I165" s="14">
        <v>93</v>
      </c>
      <c r="J165" s="11">
        <f t="shared" si="6"/>
        <v>317</v>
      </c>
      <c r="K165" s="11">
        <f t="shared" si="7"/>
        <v>252</v>
      </c>
    </row>
    <row r="166" spans="1:11" x14ac:dyDescent="0.2">
      <c r="A166" s="29" t="str">
        <f t="shared" si="8"/>
        <v>Plejeboliger  fortrinsvis til ældre (2006-)</v>
      </c>
      <c r="B166" s="29" t="str">
        <f t="shared" si="8"/>
        <v>2015</v>
      </c>
      <c r="C166" s="2">
        <v>561</v>
      </c>
      <c r="D166" s="17" t="s">
        <v>27</v>
      </c>
      <c r="E166" s="14">
        <v>90</v>
      </c>
      <c r="F166" s="14">
        <v>93</v>
      </c>
      <c r="G166" s="14">
        <v>130</v>
      </c>
      <c r="H166" s="14">
        <v>143</v>
      </c>
      <c r="I166" s="14">
        <v>139</v>
      </c>
      <c r="J166" s="11">
        <f t="shared" si="6"/>
        <v>595</v>
      </c>
      <c r="K166" s="11">
        <f t="shared" si="7"/>
        <v>412</v>
      </c>
    </row>
    <row r="167" spans="1:11" x14ac:dyDescent="0.2">
      <c r="A167" s="29" t="str">
        <f t="shared" si="8"/>
        <v>Plejeboliger  fortrinsvis til ældre (2006-)</v>
      </c>
      <c r="B167" s="29" t="str">
        <f t="shared" si="8"/>
        <v>2015</v>
      </c>
      <c r="C167" s="2">
        <v>563</v>
      </c>
      <c r="D167" s="17" t="s">
        <v>29</v>
      </c>
      <c r="E167" s="14">
        <v>4</v>
      </c>
      <c r="F167" s="14">
        <v>1</v>
      </c>
      <c r="G167" s="14">
        <v>8</v>
      </c>
      <c r="H167" s="14">
        <v>9</v>
      </c>
      <c r="I167" s="14">
        <v>9</v>
      </c>
      <c r="J167" s="11">
        <f t="shared" si="6"/>
        <v>31</v>
      </c>
      <c r="K167" s="11">
        <f t="shared" si="7"/>
        <v>26</v>
      </c>
    </row>
    <row r="168" spans="1:11" x14ac:dyDescent="0.2">
      <c r="A168" s="29" t="str">
        <f t="shared" si="8"/>
        <v>Plejeboliger  fortrinsvis til ældre (2006-)</v>
      </c>
      <c r="B168" s="29" t="str">
        <f t="shared" si="8"/>
        <v>2015</v>
      </c>
      <c r="C168" s="2">
        <v>573</v>
      </c>
      <c r="D168" s="17" t="s">
        <v>86</v>
      </c>
      <c r="E168" s="14">
        <v>36</v>
      </c>
      <c r="F168" s="14">
        <v>49</v>
      </c>
      <c r="G168" s="14">
        <v>81</v>
      </c>
      <c r="H168" s="14">
        <v>99</v>
      </c>
      <c r="I168" s="14">
        <v>110</v>
      </c>
      <c r="J168" s="11">
        <f t="shared" si="6"/>
        <v>375</v>
      </c>
      <c r="K168" s="11">
        <f t="shared" si="7"/>
        <v>290</v>
      </c>
    </row>
    <row r="169" spans="1:11" x14ac:dyDescent="0.2">
      <c r="A169" s="29" t="str">
        <f t="shared" si="8"/>
        <v>Plejeboliger  fortrinsvis til ældre (2006-)</v>
      </c>
      <c r="B169" s="29" t="str">
        <f t="shared" si="8"/>
        <v>2015</v>
      </c>
      <c r="C169" s="2">
        <v>575</v>
      </c>
      <c r="D169" s="17" t="s">
        <v>88</v>
      </c>
      <c r="E169" s="14">
        <v>24</v>
      </c>
      <c r="F169" s="14">
        <v>29</v>
      </c>
      <c r="G169" s="14">
        <v>58</v>
      </c>
      <c r="H169" s="14">
        <v>78</v>
      </c>
      <c r="I169" s="14">
        <v>103</v>
      </c>
      <c r="J169" s="11">
        <f t="shared" si="6"/>
        <v>292</v>
      </c>
      <c r="K169" s="11">
        <f t="shared" si="7"/>
        <v>239</v>
      </c>
    </row>
    <row r="170" spans="1:11" x14ac:dyDescent="0.2">
      <c r="A170" s="29" t="str">
        <f t="shared" si="8"/>
        <v>Plejeboliger  fortrinsvis til ældre (2006-)</v>
      </c>
      <c r="B170" s="29" t="str">
        <f t="shared" si="8"/>
        <v>2015</v>
      </c>
      <c r="C170" s="2">
        <v>580</v>
      </c>
      <c r="D170" s="17" t="s">
        <v>100</v>
      </c>
      <c r="E170" s="14">
        <v>37</v>
      </c>
      <c r="F170" s="14">
        <v>42</v>
      </c>
      <c r="G170" s="14">
        <v>59</v>
      </c>
      <c r="H170" s="14">
        <v>87</v>
      </c>
      <c r="I170" s="14">
        <v>85</v>
      </c>
      <c r="J170" s="11">
        <f t="shared" ref="J170:J203" si="9">SUM(E170:I170)</f>
        <v>310</v>
      </c>
      <c r="K170" s="11">
        <f t="shared" ref="K170:K203" si="10">SUM(G170:I170)</f>
        <v>231</v>
      </c>
    </row>
    <row r="171" spans="1:11" x14ac:dyDescent="0.2">
      <c r="A171" s="29" t="str">
        <f t="shared" ref="A171:B203" si="11">A170</f>
        <v>Plejeboliger  fortrinsvis til ældre (2006-)</v>
      </c>
      <c r="B171" s="29" t="str">
        <f t="shared" si="11"/>
        <v>2015</v>
      </c>
      <c r="C171" s="2">
        <v>607</v>
      </c>
      <c r="D171" s="17" t="s">
        <v>37</v>
      </c>
      <c r="E171" s="14">
        <v>35</v>
      </c>
      <c r="F171" s="14">
        <v>44</v>
      </c>
      <c r="G171" s="14">
        <v>58</v>
      </c>
      <c r="H171" s="14">
        <v>59</v>
      </c>
      <c r="I171" s="14">
        <v>76</v>
      </c>
      <c r="J171" s="11">
        <f t="shared" si="9"/>
        <v>272</v>
      </c>
      <c r="K171" s="11">
        <f t="shared" si="10"/>
        <v>193</v>
      </c>
    </row>
    <row r="172" spans="1:11" x14ac:dyDescent="0.2">
      <c r="A172" s="29" t="str">
        <f t="shared" si="11"/>
        <v>Plejeboliger  fortrinsvis til ældre (2006-)</v>
      </c>
      <c r="B172" s="29" t="str">
        <f t="shared" si="11"/>
        <v>2015</v>
      </c>
      <c r="C172" s="2">
        <v>615</v>
      </c>
      <c r="D172" s="17" t="s">
        <v>81</v>
      </c>
      <c r="E172" s="14">
        <v>52</v>
      </c>
      <c r="F172" s="14">
        <v>62</v>
      </c>
      <c r="G172" s="14">
        <v>99</v>
      </c>
      <c r="H172" s="14">
        <v>122</v>
      </c>
      <c r="I172" s="14">
        <v>139</v>
      </c>
      <c r="J172" s="11">
        <f t="shared" si="9"/>
        <v>474</v>
      </c>
      <c r="K172" s="11">
        <f t="shared" si="10"/>
        <v>360</v>
      </c>
    </row>
    <row r="173" spans="1:11" x14ac:dyDescent="0.2">
      <c r="A173" s="29" t="str">
        <f t="shared" si="11"/>
        <v>Plejeboliger  fortrinsvis til ældre (2006-)</v>
      </c>
      <c r="B173" s="29" t="str">
        <f t="shared" si="11"/>
        <v>2015</v>
      </c>
      <c r="C173" s="2">
        <v>621</v>
      </c>
      <c r="D173" s="17" t="s">
        <v>99</v>
      </c>
      <c r="E173" s="14">
        <v>61</v>
      </c>
      <c r="F173" s="14">
        <v>70</v>
      </c>
      <c r="G173" s="14">
        <v>107</v>
      </c>
      <c r="H173" s="14">
        <v>144</v>
      </c>
      <c r="I173" s="14">
        <v>110</v>
      </c>
      <c r="J173" s="11">
        <f t="shared" si="9"/>
        <v>492</v>
      </c>
      <c r="K173" s="11">
        <f t="shared" si="10"/>
        <v>361</v>
      </c>
    </row>
    <row r="174" spans="1:11" x14ac:dyDescent="0.2">
      <c r="A174" s="29" t="str">
        <f t="shared" si="11"/>
        <v>Plejeboliger  fortrinsvis til ældre (2006-)</v>
      </c>
      <c r="B174" s="29" t="str">
        <f t="shared" si="11"/>
        <v>2015</v>
      </c>
      <c r="C174" s="2">
        <v>630</v>
      </c>
      <c r="D174" s="17" t="s">
        <v>90</v>
      </c>
      <c r="E174" s="14">
        <v>82</v>
      </c>
      <c r="F174" s="14">
        <v>95</v>
      </c>
      <c r="G174" s="14">
        <v>151</v>
      </c>
      <c r="H174" s="14">
        <v>210</v>
      </c>
      <c r="I174" s="14">
        <v>278</v>
      </c>
      <c r="J174" s="11">
        <f t="shared" si="9"/>
        <v>816</v>
      </c>
      <c r="K174" s="11">
        <f t="shared" si="10"/>
        <v>639</v>
      </c>
    </row>
    <row r="175" spans="1:11" x14ac:dyDescent="0.2">
      <c r="A175" s="29" t="str">
        <f t="shared" si="11"/>
        <v>Plejeboliger  fortrinsvis til ældre (2006-)</v>
      </c>
      <c r="B175" s="29" t="str">
        <f t="shared" si="11"/>
        <v>2015</v>
      </c>
      <c r="C175" s="2">
        <v>657</v>
      </c>
      <c r="D175" s="17" t="s">
        <v>71</v>
      </c>
      <c r="E175" s="14">
        <v>80</v>
      </c>
      <c r="F175" s="14">
        <v>65</v>
      </c>
      <c r="G175" s="14">
        <v>126</v>
      </c>
      <c r="H175" s="14">
        <v>160</v>
      </c>
      <c r="I175" s="14">
        <v>216</v>
      </c>
      <c r="J175" s="11">
        <f t="shared" si="9"/>
        <v>647</v>
      </c>
      <c r="K175" s="11">
        <f t="shared" si="10"/>
        <v>502</v>
      </c>
    </row>
    <row r="176" spans="1:11" x14ac:dyDescent="0.2">
      <c r="A176" s="29" t="str">
        <f t="shared" si="11"/>
        <v>Plejeboliger  fortrinsvis til ældre (2006-)</v>
      </c>
      <c r="B176" s="29" t="str">
        <f t="shared" si="11"/>
        <v>2015</v>
      </c>
      <c r="C176" s="2">
        <v>661</v>
      </c>
      <c r="D176" s="17" t="s">
        <v>79</v>
      </c>
      <c r="E176" s="14">
        <v>53</v>
      </c>
      <c r="F176" s="14">
        <v>57</v>
      </c>
      <c r="G176" s="14">
        <v>88</v>
      </c>
      <c r="H176" s="14">
        <v>116</v>
      </c>
      <c r="I176" s="14">
        <v>131</v>
      </c>
      <c r="J176" s="11">
        <f t="shared" si="9"/>
        <v>445</v>
      </c>
      <c r="K176" s="11">
        <f t="shared" si="10"/>
        <v>335</v>
      </c>
    </row>
    <row r="177" spans="1:11" x14ac:dyDescent="0.2">
      <c r="A177" s="29" t="str">
        <f t="shared" si="11"/>
        <v>Plejeboliger  fortrinsvis til ældre (2006-)</v>
      </c>
      <c r="B177" s="29" t="str">
        <f t="shared" si="11"/>
        <v>2015</v>
      </c>
      <c r="C177" s="2">
        <v>665</v>
      </c>
      <c r="D177" s="17" t="s">
        <v>12</v>
      </c>
      <c r="E177" s="14">
        <v>15</v>
      </c>
      <c r="F177" s="14">
        <v>15</v>
      </c>
      <c r="G177" s="14">
        <v>41</v>
      </c>
      <c r="H177" s="14">
        <v>43</v>
      </c>
      <c r="I177" s="14">
        <v>36</v>
      </c>
      <c r="J177" s="11">
        <f t="shared" si="9"/>
        <v>150</v>
      </c>
      <c r="K177" s="11">
        <f t="shared" si="10"/>
        <v>120</v>
      </c>
    </row>
    <row r="178" spans="1:11" x14ac:dyDescent="0.2">
      <c r="A178" s="29" t="str">
        <f t="shared" si="11"/>
        <v>Plejeboliger  fortrinsvis til ældre (2006-)</v>
      </c>
      <c r="B178" s="29" t="str">
        <f t="shared" si="11"/>
        <v>2015</v>
      </c>
      <c r="C178" s="2">
        <v>671</v>
      </c>
      <c r="D178" s="17" t="s">
        <v>70</v>
      </c>
      <c r="E178" s="14">
        <v>17</v>
      </c>
      <c r="F178" s="14">
        <v>19</v>
      </c>
      <c r="G178" s="14">
        <v>28</v>
      </c>
      <c r="H178" s="14">
        <v>38</v>
      </c>
      <c r="I178" s="14">
        <v>42</v>
      </c>
      <c r="J178" s="11">
        <f t="shared" si="9"/>
        <v>144</v>
      </c>
      <c r="K178" s="11">
        <f t="shared" si="10"/>
        <v>108</v>
      </c>
    </row>
    <row r="179" spans="1:11" x14ac:dyDescent="0.2">
      <c r="A179" s="29" t="str">
        <f t="shared" si="11"/>
        <v>Plejeboliger  fortrinsvis til ældre (2006-)</v>
      </c>
      <c r="B179" s="29" t="str">
        <f t="shared" si="11"/>
        <v>2015</v>
      </c>
      <c r="C179" s="2">
        <v>706</v>
      </c>
      <c r="D179" s="17" t="s">
        <v>74</v>
      </c>
      <c r="E179" s="14">
        <v>26</v>
      </c>
      <c r="F179" s="14">
        <v>27</v>
      </c>
      <c r="G179" s="14">
        <v>46</v>
      </c>
      <c r="H179" s="14">
        <v>46</v>
      </c>
      <c r="I179" s="14">
        <v>63</v>
      </c>
      <c r="J179" s="11">
        <f t="shared" si="9"/>
        <v>208</v>
      </c>
      <c r="K179" s="11">
        <f t="shared" si="10"/>
        <v>155</v>
      </c>
    </row>
    <row r="180" spans="1:11" x14ac:dyDescent="0.2">
      <c r="A180" s="29" t="str">
        <f t="shared" si="11"/>
        <v>Plejeboliger  fortrinsvis til ældre (2006-)</v>
      </c>
      <c r="B180" s="29" t="str">
        <f t="shared" si="11"/>
        <v>2015</v>
      </c>
      <c r="C180" s="2">
        <v>707</v>
      </c>
      <c r="D180" s="17" t="s">
        <v>26</v>
      </c>
      <c r="E180" s="14">
        <v>31</v>
      </c>
      <c r="F180" s="14">
        <v>32</v>
      </c>
      <c r="G180" s="14">
        <v>46</v>
      </c>
      <c r="H180" s="14">
        <v>70</v>
      </c>
      <c r="I180" s="14">
        <v>85</v>
      </c>
      <c r="J180" s="11">
        <f t="shared" si="9"/>
        <v>264</v>
      </c>
      <c r="K180" s="11">
        <f t="shared" si="10"/>
        <v>201</v>
      </c>
    </row>
    <row r="181" spans="1:11" x14ac:dyDescent="0.2">
      <c r="A181" s="29" t="str">
        <f t="shared" si="11"/>
        <v>Plejeboliger  fortrinsvis til ældre (2006-)</v>
      </c>
      <c r="B181" s="29" t="str">
        <f t="shared" si="11"/>
        <v>2015</v>
      </c>
      <c r="C181" s="2">
        <v>710</v>
      </c>
      <c r="D181" s="17" t="s">
        <v>31</v>
      </c>
      <c r="E181" s="14">
        <v>29</v>
      </c>
      <c r="F181" s="14">
        <v>25</v>
      </c>
      <c r="G181" s="14">
        <v>53</v>
      </c>
      <c r="H181" s="14">
        <v>63</v>
      </c>
      <c r="I181" s="14">
        <v>84</v>
      </c>
      <c r="J181" s="11">
        <f t="shared" si="9"/>
        <v>254</v>
      </c>
      <c r="K181" s="11">
        <f t="shared" si="10"/>
        <v>200</v>
      </c>
    </row>
    <row r="182" spans="1:11" x14ac:dyDescent="0.2">
      <c r="A182" s="29" t="str">
        <f t="shared" si="11"/>
        <v>Plejeboliger  fortrinsvis til ældre (2006-)</v>
      </c>
      <c r="B182" s="29" t="str">
        <f t="shared" si="11"/>
        <v>2015</v>
      </c>
      <c r="C182" s="2">
        <v>727</v>
      </c>
      <c r="D182" s="17" t="s">
        <v>34</v>
      </c>
      <c r="E182" s="14">
        <v>11</v>
      </c>
      <c r="F182" s="14">
        <v>23</v>
      </c>
      <c r="G182" s="14">
        <v>19</v>
      </c>
      <c r="H182" s="14">
        <v>27</v>
      </c>
      <c r="I182" s="14">
        <v>33</v>
      </c>
      <c r="J182" s="11">
        <f t="shared" si="9"/>
        <v>113</v>
      </c>
      <c r="K182" s="11">
        <f t="shared" si="10"/>
        <v>79</v>
      </c>
    </row>
    <row r="183" spans="1:11" x14ac:dyDescent="0.2">
      <c r="A183" s="29" t="str">
        <f t="shared" si="11"/>
        <v>Plejeboliger  fortrinsvis til ældre (2006-)</v>
      </c>
      <c r="B183" s="29" t="str">
        <f t="shared" si="11"/>
        <v>2015</v>
      </c>
      <c r="C183" s="2">
        <v>730</v>
      </c>
      <c r="D183" s="17" t="s">
        <v>40</v>
      </c>
      <c r="E183" s="14">
        <v>168</v>
      </c>
      <c r="F183" s="14">
        <v>170</v>
      </c>
      <c r="G183" s="14">
        <v>210</v>
      </c>
      <c r="H183" s="14">
        <v>250</v>
      </c>
      <c r="I183" s="14">
        <v>295</v>
      </c>
      <c r="J183" s="11">
        <f t="shared" si="9"/>
        <v>1093</v>
      </c>
      <c r="K183" s="11">
        <f t="shared" si="10"/>
        <v>755</v>
      </c>
    </row>
    <row r="184" spans="1:11" x14ac:dyDescent="0.2">
      <c r="A184" s="29" t="str">
        <f t="shared" si="11"/>
        <v>Plejeboliger  fortrinsvis til ældre (2006-)</v>
      </c>
      <c r="B184" s="29" t="str">
        <f t="shared" si="11"/>
        <v>2015</v>
      </c>
      <c r="C184" s="2">
        <v>740</v>
      </c>
      <c r="D184" s="17" t="s">
        <v>56</v>
      </c>
      <c r="E184" s="14">
        <v>54</v>
      </c>
      <c r="F184" s="14">
        <v>68</v>
      </c>
      <c r="G184" s="14">
        <v>113</v>
      </c>
      <c r="H184" s="14">
        <v>133</v>
      </c>
      <c r="I184" s="14">
        <v>171</v>
      </c>
      <c r="J184" s="11">
        <f t="shared" si="9"/>
        <v>539</v>
      </c>
      <c r="K184" s="11">
        <f t="shared" si="10"/>
        <v>417</v>
      </c>
    </row>
    <row r="185" spans="1:11" x14ac:dyDescent="0.2">
      <c r="A185" s="29" t="str">
        <f t="shared" si="11"/>
        <v>Plejeboliger  fortrinsvis til ældre (2006-)</v>
      </c>
      <c r="B185" s="29" t="str">
        <f t="shared" si="11"/>
        <v>2015</v>
      </c>
      <c r="C185" s="2">
        <v>741</v>
      </c>
      <c r="D185" s="17" t="s">
        <v>54</v>
      </c>
      <c r="E185" s="14">
        <v>5</v>
      </c>
      <c r="F185" s="14">
        <v>6</v>
      </c>
      <c r="G185" s="14">
        <v>9</v>
      </c>
      <c r="H185" s="14">
        <v>12</v>
      </c>
      <c r="I185" s="14">
        <v>14</v>
      </c>
      <c r="J185" s="11">
        <f t="shared" si="9"/>
        <v>46</v>
      </c>
      <c r="K185" s="11">
        <f t="shared" si="10"/>
        <v>35</v>
      </c>
    </row>
    <row r="186" spans="1:11" x14ac:dyDescent="0.2">
      <c r="A186" s="29" t="str">
        <f t="shared" si="11"/>
        <v>Plejeboliger  fortrinsvis til ældre (2006-)</v>
      </c>
      <c r="B186" s="29" t="str">
        <f t="shared" si="11"/>
        <v>2015</v>
      </c>
      <c r="C186" s="2">
        <v>746</v>
      </c>
      <c r="D186" s="17" t="s">
        <v>58</v>
      </c>
      <c r="E186" s="14">
        <v>39</v>
      </c>
      <c r="F186" s="14">
        <v>48</v>
      </c>
      <c r="G186" s="14">
        <v>58</v>
      </c>
      <c r="H186" s="14">
        <v>71</v>
      </c>
      <c r="I186" s="14">
        <v>85</v>
      </c>
      <c r="J186" s="11">
        <f t="shared" si="9"/>
        <v>301</v>
      </c>
      <c r="K186" s="11">
        <f t="shared" si="10"/>
        <v>214</v>
      </c>
    </row>
    <row r="187" spans="1:11" x14ac:dyDescent="0.2">
      <c r="A187" s="29" t="str">
        <f t="shared" si="11"/>
        <v>Plejeboliger  fortrinsvis til ældre (2006-)</v>
      </c>
      <c r="B187" s="29" t="str">
        <f t="shared" si="11"/>
        <v>2015</v>
      </c>
      <c r="C187" s="2">
        <v>751</v>
      </c>
      <c r="D187" s="17" t="s">
        <v>104</v>
      </c>
      <c r="E187" s="14">
        <v>257</v>
      </c>
      <c r="F187" s="14">
        <v>228</v>
      </c>
      <c r="G187" s="14">
        <v>378</v>
      </c>
      <c r="H187" s="14">
        <v>491</v>
      </c>
      <c r="I187" s="14">
        <v>562</v>
      </c>
      <c r="J187" s="11">
        <f t="shared" si="9"/>
        <v>1916</v>
      </c>
      <c r="K187" s="11">
        <f t="shared" si="10"/>
        <v>1431</v>
      </c>
    </row>
    <row r="188" spans="1:11" x14ac:dyDescent="0.2">
      <c r="A188" s="29" t="str">
        <f t="shared" si="11"/>
        <v>Plejeboliger  fortrinsvis til ældre (2006-)</v>
      </c>
      <c r="B188" s="29" t="str">
        <f t="shared" si="11"/>
        <v>2015</v>
      </c>
      <c r="C188" s="2">
        <v>756</v>
      </c>
      <c r="D188" s="17" t="s">
        <v>89</v>
      </c>
      <c r="E188" s="14">
        <v>33</v>
      </c>
      <c r="F188" s="14">
        <v>25</v>
      </c>
      <c r="G188" s="14">
        <v>44</v>
      </c>
      <c r="H188" s="14">
        <v>58</v>
      </c>
      <c r="I188" s="14">
        <v>68</v>
      </c>
      <c r="J188" s="11">
        <f t="shared" si="9"/>
        <v>228</v>
      </c>
      <c r="K188" s="11">
        <f t="shared" si="10"/>
        <v>170</v>
      </c>
    </row>
    <row r="189" spans="1:11" x14ac:dyDescent="0.2">
      <c r="A189" s="29" t="str">
        <f t="shared" si="11"/>
        <v>Plejeboliger  fortrinsvis til ældre (2006-)</v>
      </c>
      <c r="B189" s="29" t="str">
        <f t="shared" si="11"/>
        <v>2015</v>
      </c>
      <c r="C189" s="2">
        <v>760</v>
      </c>
      <c r="D189" s="17" t="s">
        <v>44</v>
      </c>
      <c r="E189" s="14">
        <v>51</v>
      </c>
      <c r="F189" s="14">
        <v>55</v>
      </c>
      <c r="G189" s="14">
        <v>84</v>
      </c>
      <c r="H189" s="14">
        <v>111</v>
      </c>
      <c r="I189" s="14">
        <v>126</v>
      </c>
      <c r="J189" s="11">
        <f t="shared" si="9"/>
        <v>427</v>
      </c>
      <c r="K189" s="11">
        <f t="shared" si="10"/>
        <v>321</v>
      </c>
    </row>
    <row r="190" spans="1:11" x14ac:dyDescent="0.2">
      <c r="A190" s="29" t="str">
        <f t="shared" si="11"/>
        <v>Plejeboliger  fortrinsvis til ældre (2006-)</v>
      </c>
      <c r="B190" s="29" t="str">
        <f t="shared" si="11"/>
        <v>2015</v>
      </c>
      <c r="C190" s="2">
        <v>766</v>
      </c>
      <c r="D190" s="17" t="s">
        <v>65</v>
      </c>
      <c r="E190" s="14">
        <v>20</v>
      </c>
      <c r="F190" s="14">
        <v>41</v>
      </c>
      <c r="G190" s="14">
        <v>46</v>
      </c>
      <c r="H190" s="14">
        <v>91</v>
      </c>
      <c r="I190" s="14">
        <v>81</v>
      </c>
      <c r="J190" s="11">
        <f t="shared" si="9"/>
        <v>279</v>
      </c>
      <c r="K190" s="11">
        <f t="shared" si="10"/>
        <v>218</v>
      </c>
    </row>
    <row r="191" spans="1:11" x14ac:dyDescent="0.2">
      <c r="A191" s="29" t="str">
        <f t="shared" si="11"/>
        <v>Plejeboliger  fortrinsvis til ældre (2006-)</v>
      </c>
      <c r="B191" s="29" t="str">
        <f t="shared" si="11"/>
        <v>2015</v>
      </c>
      <c r="C191" s="2">
        <v>773</v>
      </c>
      <c r="D191" s="17" t="s">
        <v>24</v>
      </c>
      <c r="E191" s="14">
        <v>23</v>
      </c>
      <c r="F191" s="14">
        <v>27</v>
      </c>
      <c r="G191" s="14">
        <v>56</v>
      </c>
      <c r="H191" s="14">
        <v>72</v>
      </c>
      <c r="I191" s="14">
        <v>72</v>
      </c>
      <c r="J191" s="11">
        <f t="shared" si="9"/>
        <v>250</v>
      </c>
      <c r="K191" s="11">
        <f t="shared" si="10"/>
        <v>200</v>
      </c>
    </row>
    <row r="192" spans="1:11" x14ac:dyDescent="0.2">
      <c r="A192" s="29" t="str">
        <f t="shared" si="11"/>
        <v>Plejeboliger  fortrinsvis til ældre (2006-)</v>
      </c>
      <c r="B192" s="29" t="str">
        <f t="shared" si="11"/>
        <v>2015</v>
      </c>
      <c r="C192" s="2">
        <v>779</v>
      </c>
      <c r="D192" s="17" t="s">
        <v>60</v>
      </c>
      <c r="E192" s="14">
        <v>54</v>
      </c>
      <c r="F192" s="14">
        <v>53</v>
      </c>
      <c r="G192" s="14">
        <v>89</v>
      </c>
      <c r="H192" s="14">
        <v>114</v>
      </c>
      <c r="I192" s="14">
        <v>144</v>
      </c>
      <c r="J192" s="11">
        <f t="shared" si="9"/>
        <v>454</v>
      </c>
      <c r="K192" s="11">
        <f t="shared" si="10"/>
        <v>347</v>
      </c>
    </row>
    <row r="193" spans="1:11" x14ac:dyDescent="0.2">
      <c r="A193" s="29" t="str">
        <f t="shared" si="11"/>
        <v>Plejeboliger  fortrinsvis til ældre (2006-)</v>
      </c>
      <c r="B193" s="29" t="str">
        <f t="shared" si="11"/>
        <v>2015</v>
      </c>
      <c r="C193" s="2">
        <v>787</v>
      </c>
      <c r="D193" s="17" t="s">
        <v>78</v>
      </c>
      <c r="E193" s="14">
        <v>54</v>
      </c>
      <c r="F193" s="14">
        <v>51</v>
      </c>
      <c r="G193" s="14">
        <v>74</v>
      </c>
      <c r="H193" s="14">
        <v>123</v>
      </c>
      <c r="I193" s="14">
        <v>125</v>
      </c>
      <c r="J193" s="11">
        <f t="shared" si="9"/>
        <v>427</v>
      </c>
      <c r="K193" s="11">
        <f t="shared" si="10"/>
        <v>322</v>
      </c>
    </row>
    <row r="194" spans="1:11" x14ac:dyDescent="0.2">
      <c r="A194" s="29" t="str">
        <f t="shared" si="11"/>
        <v>Plejeboliger  fortrinsvis til ældre (2006-)</v>
      </c>
      <c r="B194" s="29" t="str">
        <f t="shared" si="11"/>
        <v>2015</v>
      </c>
      <c r="C194" s="2">
        <v>791</v>
      </c>
      <c r="D194" s="17" t="s">
        <v>94</v>
      </c>
      <c r="E194" s="14">
        <v>50</v>
      </c>
      <c r="F194" s="14">
        <v>68</v>
      </c>
      <c r="G194" s="14">
        <v>96</v>
      </c>
      <c r="H194" s="14">
        <v>112</v>
      </c>
      <c r="I194" s="14">
        <v>133</v>
      </c>
      <c r="J194" s="11">
        <f t="shared" si="9"/>
        <v>459</v>
      </c>
      <c r="K194" s="11">
        <f t="shared" si="10"/>
        <v>341</v>
      </c>
    </row>
    <row r="195" spans="1:11" x14ac:dyDescent="0.2">
      <c r="A195" s="29" t="str">
        <f t="shared" si="11"/>
        <v>Plejeboliger  fortrinsvis til ældre (2006-)</v>
      </c>
      <c r="B195" s="29" t="str">
        <f t="shared" si="11"/>
        <v>2015</v>
      </c>
      <c r="C195" s="2">
        <v>810</v>
      </c>
      <c r="D195" s="17" t="s">
        <v>21</v>
      </c>
      <c r="E195" s="14">
        <v>19</v>
      </c>
      <c r="F195" s="14">
        <v>27</v>
      </c>
      <c r="G195" s="14">
        <v>65</v>
      </c>
      <c r="H195" s="14">
        <v>80</v>
      </c>
      <c r="I195" s="14">
        <v>87</v>
      </c>
      <c r="J195" s="11">
        <f t="shared" si="9"/>
        <v>278</v>
      </c>
      <c r="K195" s="11">
        <f t="shared" si="10"/>
        <v>232</v>
      </c>
    </row>
    <row r="196" spans="1:11" x14ac:dyDescent="0.2">
      <c r="A196" s="29" t="str">
        <f t="shared" si="11"/>
        <v>Plejeboliger  fortrinsvis til ældre (2006-)</v>
      </c>
      <c r="B196" s="29" t="str">
        <f t="shared" si="11"/>
        <v>2015</v>
      </c>
      <c r="C196" s="2">
        <v>813</v>
      </c>
      <c r="D196" s="17" t="s">
        <v>41</v>
      </c>
      <c r="E196" s="14">
        <v>72</v>
      </c>
      <c r="F196" s="14">
        <v>79</v>
      </c>
      <c r="G196" s="14">
        <v>152</v>
      </c>
      <c r="H196" s="14">
        <v>191</v>
      </c>
      <c r="I196" s="14">
        <v>177</v>
      </c>
      <c r="J196" s="11">
        <f t="shared" si="9"/>
        <v>671</v>
      </c>
      <c r="K196" s="11">
        <f t="shared" si="10"/>
        <v>520</v>
      </c>
    </row>
    <row r="197" spans="1:11" x14ac:dyDescent="0.2">
      <c r="A197" s="29" t="str">
        <f t="shared" si="11"/>
        <v>Plejeboliger  fortrinsvis til ældre (2006-)</v>
      </c>
      <c r="B197" s="29" t="str">
        <f t="shared" si="11"/>
        <v>2015</v>
      </c>
      <c r="C197" s="2">
        <v>820</v>
      </c>
      <c r="D197" s="17" t="s">
        <v>227</v>
      </c>
      <c r="E197" s="14">
        <v>34</v>
      </c>
      <c r="F197" s="14">
        <v>48</v>
      </c>
      <c r="G197" s="14">
        <v>83</v>
      </c>
      <c r="H197" s="14">
        <v>115</v>
      </c>
      <c r="I197" s="14">
        <v>143</v>
      </c>
      <c r="J197" s="11">
        <f t="shared" si="9"/>
        <v>423</v>
      </c>
      <c r="K197" s="11">
        <f t="shared" si="10"/>
        <v>341</v>
      </c>
    </row>
    <row r="198" spans="1:11" x14ac:dyDescent="0.2">
      <c r="A198" s="29" t="str">
        <f t="shared" si="11"/>
        <v>Plejeboliger  fortrinsvis til ældre (2006-)</v>
      </c>
      <c r="B198" s="29" t="str">
        <f t="shared" si="11"/>
        <v>2015</v>
      </c>
      <c r="C198" s="2">
        <v>825</v>
      </c>
      <c r="D198" s="17" t="s">
        <v>18</v>
      </c>
      <c r="E198" s="14">
        <v>4</v>
      </c>
      <c r="F198" s="14">
        <v>3</v>
      </c>
      <c r="G198" s="14">
        <v>7</v>
      </c>
      <c r="H198" s="14">
        <v>9</v>
      </c>
      <c r="I198" s="14">
        <v>6</v>
      </c>
      <c r="J198" s="11">
        <f t="shared" si="9"/>
        <v>29</v>
      </c>
      <c r="K198" s="11">
        <f t="shared" si="10"/>
        <v>22</v>
      </c>
    </row>
    <row r="199" spans="1:11" x14ac:dyDescent="0.2">
      <c r="A199" s="29" t="str">
        <f t="shared" si="11"/>
        <v>Plejeboliger  fortrinsvis til ældre (2006-)</v>
      </c>
      <c r="B199" s="29" t="str">
        <f t="shared" si="11"/>
        <v>2015</v>
      </c>
      <c r="C199" s="2">
        <v>840</v>
      </c>
      <c r="D199" s="17" t="s">
        <v>42</v>
      </c>
      <c r="E199" s="14">
        <v>26</v>
      </c>
      <c r="F199" s="14">
        <v>35</v>
      </c>
      <c r="G199" s="14">
        <v>44</v>
      </c>
      <c r="H199" s="14">
        <v>77</v>
      </c>
      <c r="I199" s="14">
        <v>68</v>
      </c>
      <c r="J199" s="11">
        <f t="shared" si="9"/>
        <v>250</v>
      </c>
      <c r="K199" s="11">
        <f t="shared" si="10"/>
        <v>189</v>
      </c>
    </row>
    <row r="200" spans="1:11" x14ac:dyDescent="0.2">
      <c r="A200" s="29" t="str">
        <f t="shared" si="11"/>
        <v>Plejeboliger  fortrinsvis til ældre (2006-)</v>
      </c>
      <c r="B200" s="29" t="str">
        <f t="shared" si="11"/>
        <v>2015</v>
      </c>
      <c r="C200" s="2">
        <v>846</v>
      </c>
      <c r="D200" s="17" t="s">
        <v>20</v>
      </c>
      <c r="E200" s="14">
        <v>43</v>
      </c>
      <c r="F200" s="14">
        <v>49</v>
      </c>
      <c r="G200" s="14">
        <v>77</v>
      </c>
      <c r="H200" s="14">
        <v>91</v>
      </c>
      <c r="I200" s="14">
        <v>102</v>
      </c>
      <c r="J200" s="11">
        <f t="shared" si="9"/>
        <v>362</v>
      </c>
      <c r="K200" s="11">
        <f t="shared" si="10"/>
        <v>270</v>
      </c>
    </row>
    <row r="201" spans="1:11" x14ac:dyDescent="0.2">
      <c r="A201" s="29" t="str">
        <f t="shared" si="11"/>
        <v>Plejeboliger  fortrinsvis til ældre (2006-)</v>
      </c>
      <c r="B201" s="29" t="str">
        <f t="shared" si="11"/>
        <v>2015</v>
      </c>
      <c r="C201" s="2">
        <v>849</v>
      </c>
      <c r="D201" s="17" t="s">
        <v>93</v>
      </c>
      <c r="E201" s="14">
        <v>23</v>
      </c>
      <c r="F201" s="14">
        <v>19</v>
      </c>
      <c r="G201" s="14">
        <v>37</v>
      </c>
      <c r="H201" s="14">
        <v>67</v>
      </c>
      <c r="I201" s="14">
        <v>55</v>
      </c>
      <c r="J201" s="11">
        <f t="shared" si="9"/>
        <v>201</v>
      </c>
      <c r="K201" s="11">
        <f t="shared" si="10"/>
        <v>159</v>
      </c>
    </row>
    <row r="202" spans="1:11" x14ac:dyDescent="0.2">
      <c r="A202" s="29" t="str">
        <f t="shared" si="11"/>
        <v>Plejeboliger  fortrinsvis til ældre (2006-)</v>
      </c>
      <c r="B202" s="29" t="str">
        <f t="shared" si="11"/>
        <v>2015</v>
      </c>
      <c r="C202" s="2">
        <v>851</v>
      </c>
      <c r="D202" s="17" t="s">
        <v>102</v>
      </c>
      <c r="E202" s="14">
        <v>147</v>
      </c>
      <c r="F202" s="14">
        <v>154</v>
      </c>
      <c r="G202" s="14">
        <v>243</v>
      </c>
      <c r="H202" s="14">
        <v>347</v>
      </c>
      <c r="I202" s="14">
        <v>413</v>
      </c>
      <c r="J202" s="11">
        <f t="shared" si="9"/>
        <v>1304</v>
      </c>
      <c r="K202" s="11">
        <f t="shared" si="10"/>
        <v>1003</v>
      </c>
    </row>
    <row r="203" spans="1:11" x14ac:dyDescent="0.2">
      <c r="A203" s="29" t="str">
        <f t="shared" si="11"/>
        <v>Plejeboliger  fortrinsvis til ældre (2006-)</v>
      </c>
      <c r="B203" s="29" t="str">
        <f t="shared" si="11"/>
        <v>2015</v>
      </c>
      <c r="C203" s="2">
        <v>860</v>
      </c>
      <c r="D203" s="17" t="s">
        <v>75</v>
      </c>
      <c r="E203" s="14">
        <v>36</v>
      </c>
      <c r="F203" s="14">
        <v>67</v>
      </c>
      <c r="G203" s="14">
        <v>106</v>
      </c>
      <c r="H203" s="14">
        <v>149</v>
      </c>
      <c r="I203" s="14">
        <v>164</v>
      </c>
      <c r="J203" s="11">
        <f t="shared" si="9"/>
        <v>522</v>
      </c>
      <c r="K203" s="11">
        <f t="shared" si="10"/>
        <v>419</v>
      </c>
    </row>
    <row r="205" spans="1:11" x14ac:dyDescent="0.2">
      <c r="E205" s="13" t="s">
        <v>263</v>
      </c>
      <c r="F205" s="13" t="s">
        <v>251</v>
      </c>
      <c r="G205" s="13" t="s">
        <v>231</v>
      </c>
      <c r="H205" s="13" t="s">
        <v>232</v>
      </c>
      <c r="I205" s="13" t="s">
        <v>233</v>
      </c>
      <c r="J205" s="13" t="s">
        <v>223</v>
      </c>
      <c r="K205" s="13" t="s">
        <v>224</v>
      </c>
    </row>
    <row r="206" spans="1:11" x14ac:dyDescent="0.2">
      <c r="A206" s="17" t="s">
        <v>266</v>
      </c>
      <c r="B206" s="17" t="s">
        <v>238</v>
      </c>
      <c r="C206" s="13"/>
      <c r="D206" s="17" t="s">
        <v>239</v>
      </c>
      <c r="E206" s="14">
        <v>63</v>
      </c>
      <c r="F206" s="14">
        <v>65</v>
      </c>
      <c r="G206" s="14">
        <v>119</v>
      </c>
      <c r="H206" s="14">
        <v>159</v>
      </c>
      <c r="I206" s="14">
        <v>204</v>
      </c>
      <c r="J206" s="11">
        <f>SUM(E206:I206)</f>
        <v>610</v>
      </c>
      <c r="K206" s="11">
        <f>SUM(G206:I206)</f>
        <v>482</v>
      </c>
    </row>
    <row r="207" spans="1:11" x14ac:dyDescent="0.2">
      <c r="A207" s="29" t="str">
        <f>A206</f>
        <v>Friplejeboliger (2009-)</v>
      </c>
      <c r="B207" s="29" t="str">
        <f>B206</f>
        <v>2015</v>
      </c>
      <c r="C207" s="2">
        <v>101</v>
      </c>
      <c r="D207" s="17" t="s">
        <v>101</v>
      </c>
      <c r="E207" s="14">
        <v>2</v>
      </c>
      <c r="F207" s="14">
        <v>5</v>
      </c>
      <c r="G207" s="14">
        <v>7</v>
      </c>
      <c r="H207" s="14">
        <v>11</v>
      </c>
      <c r="I207" s="14">
        <v>11</v>
      </c>
      <c r="J207" s="11">
        <f t="shared" ref="J207:J270" si="12">SUM(E207:I207)</f>
        <v>36</v>
      </c>
      <c r="K207" s="11">
        <f t="shared" ref="K207:K270" si="13">SUM(G207:I207)</f>
        <v>29</v>
      </c>
    </row>
    <row r="208" spans="1:11" x14ac:dyDescent="0.2">
      <c r="A208" s="29" t="str">
        <f t="shared" ref="A208:B271" si="14">A207</f>
        <v>Friplejeboliger (2009-)</v>
      </c>
      <c r="B208" s="29" t="str">
        <f t="shared" si="14"/>
        <v>2015</v>
      </c>
      <c r="C208" s="2">
        <v>147</v>
      </c>
      <c r="D208" s="17" t="s">
        <v>39</v>
      </c>
      <c r="E208" s="14">
        <v>0</v>
      </c>
      <c r="F208" s="14">
        <v>0</v>
      </c>
      <c r="G208" s="14">
        <v>0</v>
      </c>
      <c r="H208" s="14">
        <v>0</v>
      </c>
      <c r="I208" s="14">
        <v>0</v>
      </c>
      <c r="J208" s="11">
        <f t="shared" si="12"/>
        <v>0</v>
      </c>
      <c r="K208" s="11">
        <f t="shared" si="13"/>
        <v>0</v>
      </c>
    </row>
    <row r="209" spans="1:11" x14ac:dyDescent="0.2">
      <c r="A209" s="29" t="str">
        <f t="shared" si="14"/>
        <v>Friplejeboliger (2009-)</v>
      </c>
      <c r="B209" s="29" t="str">
        <f t="shared" si="14"/>
        <v>2015</v>
      </c>
      <c r="C209" s="2">
        <v>151</v>
      </c>
      <c r="D209" s="17" t="s">
        <v>13</v>
      </c>
      <c r="E209" s="14">
        <v>0</v>
      </c>
      <c r="F209" s="14">
        <v>0</v>
      </c>
      <c r="G209" s="14">
        <v>0</v>
      </c>
      <c r="H209" s="14">
        <v>0</v>
      </c>
      <c r="I209" s="14">
        <v>0</v>
      </c>
      <c r="J209" s="11">
        <f t="shared" si="12"/>
        <v>0</v>
      </c>
      <c r="K209" s="11">
        <f t="shared" si="13"/>
        <v>0</v>
      </c>
    </row>
    <row r="210" spans="1:11" x14ac:dyDescent="0.2">
      <c r="A210" s="29" t="str">
        <f t="shared" si="14"/>
        <v>Friplejeboliger (2009-)</v>
      </c>
      <c r="B210" s="29" t="str">
        <f t="shared" si="14"/>
        <v>2015</v>
      </c>
      <c r="C210" s="2">
        <v>153</v>
      </c>
      <c r="D210" s="17" t="s">
        <v>19</v>
      </c>
      <c r="E210" s="14">
        <v>0</v>
      </c>
      <c r="F210" s="14">
        <v>0</v>
      </c>
      <c r="G210" s="14">
        <v>0</v>
      </c>
      <c r="H210" s="14">
        <v>0</v>
      </c>
      <c r="I210" s="14">
        <v>0</v>
      </c>
      <c r="J210" s="11">
        <f t="shared" si="12"/>
        <v>0</v>
      </c>
      <c r="K210" s="11">
        <f t="shared" si="13"/>
        <v>0</v>
      </c>
    </row>
    <row r="211" spans="1:11" x14ac:dyDescent="0.2">
      <c r="A211" s="29" t="str">
        <f t="shared" si="14"/>
        <v>Friplejeboliger (2009-)</v>
      </c>
      <c r="B211" s="29" t="str">
        <f t="shared" si="14"/>
        <v>2015</v>
      </c>
      <c r="C211" s="2">
        <v>155</v>
      </c>
      <c r="D211" s="17" t="s">
        <v>23</v>
      </c>
      <c r="E211" s="14">
        <v>0</v>
      </c>
      <c r="F211" s="14">
        <v>0</v>
      </c>
      <c r="G211" s="14">
        <v>0</v>
      </c>
      <c r="H211" s="14">
        <v>0</v>
      </c>
      <c r="I211" s="14">
        <v>0</v>
      </c>
      <c r="J211" s="11">
        <f t="shared" si="12"/>
        <v>0</v>
      </c>
      <c r="K211" s="11">
        <f t="shared" si="13"/>
        <v>0</v>
      </c>
    </row>
    <row r="212" spans="1:11" x14ac:dyDescent="0.2">
      <c r="A212" s="29" t="str">
        <f t="shared" si="14"/>
        <v>Friplejeboliger (2009-)</v>
      </c>
      <c r="B212" s="29" t="str">
        <f t="shared" si="14"/>
        <v>2015</v>
      </c>
      <c r="C212" s="2">
        <v>157</v>
      </c>
      <c r="D212" s="17" t="s">
        <v>49</v>
      </c>
      <c r="E212" s="14">
        <v>0</v>
      </c>
      <c r="F212" s="14">
        <v>0</v>
      </c>
      <c r="G212" s="14">
        <v>0</v>
      </c>
      <c r="H212" s="14">
        <v>0</v>
      </c>
      <c r="I212" s="14">
        <v>0</v>
      </c>
      <c r="J212" s="11">
        <f t="shared" si="12"/>
        <v>0</v>
      </c>
      <c r="K212" s="11">
        <f t="shared" si="13"/>
        <v>0</v>
      </c>
    </row>
    <row r="213" spans="1:11" x14ac:dyDescent="0.2">
      <c r="A213" s="29" t="str">
        <f t="shared" si="14"/>
        <v>Friplejeboliger (2009-)</v>
      </c>
      <c r="B213" s="29" t="str">
        <f t="shared" si="14"/>
        <v>2015</v>
      </c>
      <c r="C213" s="2">
        <v>159</v>
      </c>
      <c r="D213" s="17" t="s">
        <v>51</v>
      </c>
      <c r="E213" s="14">
        <v>0</v>
      </c>
      <c r="F213" s="14">
        <v>0</v>
      </c>
      <c r="G213" s="14">
        <v>0</v>
      </c>
      <c r="H213" s="14">
        <v>0</v>
      </c>
      <c r="I213" s="14">
        <v>0</v>
      </c>
      <c r="J213" s="11">
        <f t="shared" si="12"/>
        <v>0</v>
      </c>
      <c r="K213" s="11">
        <f t="shared" si="13"/>
        <v>0</v>
      </c>
    </row>
    <row r="214" spans="1:11" x14ac:dyDescent="0.2">
      <c r="A214" s="29" t="str">
        <f t="shared" si="14"/>
        <v>Friplejeboliger (2009-)</v>
      </c>
      <c r="B214" s="29" t="str">
        <f t="shared" si="14"/>
        <v>2015</v>
      </c>
      <c r="C214" s="2">
        <v>161</v>
      </c>
      <c r="D214" s="17" t="s">
        <v>53</v>
      </c>
      <c r="E214" s="14">
        <v>0</v>
      </c>
      <c r="F214" s="14">
        <v>0</v>
      </c>
      <c r="G214" s="14">
        <v>0</v>
      </c>
      <c r="H214" s="14">
        <v>0</v>
      </c>
      <c r="I214" s="14">
        <v>0</v>
      </c>
      <c r="J214" s="11">
        <f t="shared" si="12"/>
        <v>0</v>
      </c>
      <c r="K214" s="11">
        <f t="shared" si="13"/>
        <v>0</v>
      </c>
    </row>
    <row r="215" spans="1:11" x14ac:dyDescent="0.2">
      <c r="A215" s="29" t="str">
        <f t="shared" si="14"/>
        <v>Friplejeboliger (2009-)</v>
      </c>
      <c r="B215" s="29" t="str">
        <f t="shared" si="14"/>
        <v>2015</v>
      </c>
      <c r="C215" s="2">
        <v>163</v>
      </c>
      <c r="D215" s="17" t="s">
        <v>69</v>
      </c>
      <c r="E215" s="14">
        <v>0</v>
      </c>
      <c r="F215" s="14">
        <v>0</v>
      </c>
      <c r="G215" s="14">
        <v>0</v>
      </c>
      <c r="H215" s="14">
        <v>0</v>
      </c>
      <c r="I215" s="14">
        <v>0</v>
      </c>
      <c r="J215" s="11">
        <f t="shared" si="12"/>
        <v>0</v>
      </c>
      <c r="K215" s="11">
        <f t="shared" si="13"/>
        <v>0</v>
      </c>
    </row>
    <row r="216" spans="1:11" x14ac:dyDescent="0.2">
      <c r="A216" s="29" t="str">
        <f t="shared" si="14"/>
        <v>Friplejeboliger (2009-)</v>
      </c>
      <c r="B216" s="29" t="str">
        <f t="shared" si="14"/>
        <v>2015</v>
      </c>
      <c r="C216" s="2">
        <v>165</v>
      </c>
      <c r="D216" s="17" t="s">
        <v>7</v>
      </c>
      <c r="E216" s="14">
        <v>0</v>
      </c>
      <c r="F216" s="14">
        <v>0</v>
      </c>
      <c r="G216" s="14">
        <v>0</v>
      </c>
      <c r="H216" s="14">
        <v>0</v>
      </c>
      <c r="I216" s="14">
        <v>0</v>
      </c>
      <c r="J216" s="11">
        <f t="shared" si="12"/>
        <v>0</v>
      </c>
      <c r="K216" s="11">
        <f t="shared" si="13"/>
        <v>0</v>
      </c>
    </row>
    <row r="217" spans="1:11" x14ac:dyDescent="0.2">
      <c r="A217" s="29" t="str">
        <f t="shared" si="14"/>
        <v>Friplejeboliger (2009-)</v>
      </c>
      <c r="B217" s="29" t="str">
        <f t="shared" si="14"/>
        <v>2015</v>
      </c>
      <c r="C217" s="2">
        <v>167</v>
      </c>
      <c r="D217" s="17" t="s">
        <v>83</v>
      </c>
      <c r="E217" s="14">
        <v>2</v>
      </c>
      <c r="F217" s="14">
        <v>0</v>
      </c>
      <c r="G217" s="14">
        <v>1</v>
      </c>
      <c r="H217" s="14">
        <v>1</v>
      </c>
      <c r="I217" s="14">
        <v>0</v>
      </c>
      <c r="J217" s="11">
        <f t="shared" si="12"/>
        <v>4</v>
      </c>
      <c r="K217" s="11">
        <f t="shared" si="13"/>
        <v>2</v>
      </c>
    </row>
    <row r="218" spans="1:11" x14ac:dyDescent="0.2">
      <c r="A218" s="29" t="str">
        <f t="shared" si="14"/>
        <v>Friplejeboliger (2009-)</v>
      </c>
      <c r="B218" s="29" t="str">
        <f t="shared" si="14"/>
        <v>2015</v>
      </c>
      <c r="C218" s="2">
        <v>169</v>
      </c>
      <c r="D218" s="17" t="s">
        <v>85</v>
      </c>
      <c r="E218" s="14">
        <v>0</v>
      </c>
      <c r="F218" s="14">
        <v>0</v>
      </c>
      <c r="G218" s="14">
        <v>0</v>
      </c>
      <c r="H218" s="14">
        <v>0</v>
      </c>
      <c r="I218" s="14">
        <v>0</v>
      </c>
      <c r="J218" s="11">
        <f t="shared" si="12"/>
        <v>0</v>
      </c>
      <c r="K218" s="11">
        <f t="shared" si="13"/>
        <v>0</v>
      </c>
    </row>
    <row r="219" spans="1:11" x14ac:dyDescent="0.2">
      <c r="A219" s="29" t="str">
        <f t="shared" si="14"/>
        <v>Friplejeboliger (2009-)</v>
      </c>
      <c r="B219" s="29" t="str">
        <f t="shared" si="14"/>
        <v>2015</v>
      </c>
      <c r="C219" s="2">
        <v>173</v>
      </c>
      <c r="D219" s="17" t="s">
        <v>16</v>
      </c>
      <c r="E219" s="14">
        <v>0</v>
      </c>
      <c r="F219" s="14">
        <v>0</v>
      </c>
      <c r="G219" s="14">
        <v>0</v>
      </c>
      <c r="H219" s="14">
        <v>0</v>
      </c>
      <c r="I219" s="14">
        <v>0</v>
      </c>
      <c r="J219" s="11">
        <f t="shared" si="12"/>
        <v>0</v>
      </c>
      <c r="K219" s="11">
        <f t="shared" si="13"/>
        <v>0</v>
      </c>
    </row>
    <row r="220" spans="1:11" x14ac:dyDescent="0.2">
      <c r="A220" s="29" t="str">
        <f t="shared" si="14"/>
        <v>Friplejeboliger (2009-)</v>
      </c>
      <c r="B220" s="29" t="str">
        <f t="shared" si="14"/>
        <v>2015</v>
      </c>
      <c r="C220" s="2">
        <v>175</v>
      </c>
      <c r="D220" s="17" t="s">
        <v>52</v>
      </c>
      <c r="E220" s="14">
        <v>0</v>
      </c>
      <c r="F220" s="14">
        <v>0</v>
      </c>
      <c r="G220" s="14">
        <v>0</v>
      </c>
      <c r="H220" s="14">
        <v>0</v>
      </c>
      <c r="I220" s="14">
        <v>0</v>
      </c>
      <c r="J220" s="11">
        <f t="shared" si="12"/>
        <v>0</v>
      </c>
      <c r="K220" s="11">
        <f t="shared" si="13"/>
        <v>0</v>
      </c>
    </row>
    <row r="221" spans="1:11" x14ac:dyDescent="0.2">
      <c r="A221" s="29" t="str">
        <f t="shared" si="14"/>
        <v>Friplejeboliger (2009-)</v>
      </c>
      <c r="B221" s="29" t="str">
        <f t="shared" si="14"/>
        <v>2015</v>
      </c>
      <c r="C221" s="2">
        <v>183</v>
      </c>
      <c r="D221" s="17" t="s">
        <v>91</v>
      </c>
      <c r="E221" s="14">
        <v>0</v>
      </c>
      <c r="F221" s="14">
        <v>0</v>
      </c>
      <c r="G221" s="14">
        <v>0</v>
      </c>
      <c r="H221" s="14">
        <v>0</v>
      </c>
      <c r="I221" s="14">
        <v>0</v>
      </c>
      <c r="J221" s="11">
        <f t="shared" si="12"/>
        <v>0</v>
      </c>
      <c r="K221" s="11">
        <f t="shared" si="13"/>
        <v>0</v>
      </c>
    </row>
    <row r="222" spans="1:11" x14ac:dyDescent="0.2">
      <c r="A222" s="29" t="str">
        <f t="shared" si="14"/>
        <v>Friplejeboliger (2009-)</v>
      </c>
      <c r="B222" s="29" t="str">
        <f t="shared" si="14"/>
        <v>2015</v>
      </c>
      <c r="C222" s="2">
        <v>185</v>
      </c>
      <c r="D222" s="17" t="s">
        <v>82</v>
      </c>
      <c r="E222" s="14">
        <v>0</v>
      </c>
      <c r="F222" s="14">
        <v>0</v>
      </c>
      <c r="G222" s="14">
        <v>0</v>
      </c>
      <c r="H222" s="14">
        <v>0</v>
      </c>
      <c r="I222" s="14">
        <v>0</v>
      </c>
      <c r="J222" s="11">
        <f t="shared" si="12"/>
        <v>0</v>
      </c>
      <c r="K222" s="11">
        <f t="shared" si="13"/>
        <v>0</v>
      </c>
    </row>
    <row r="223" spans="1:11" x14ac:dyDescent="0.2">
      <c r="A223" s="29" t="str">
        <f t="shared" si="14"/>
        <v>Friplejeboliger (2009-)</v>
      </c>
      <c r="B223" s="29" t="str">
        <f t="shared" si="14"/>
        <v>2015</v>
      </c>
      <c r="C223" s="2">
        <v>187</v>
      </c>
      <c r="D223" s="17" t="s">
        <v>84</v>
      </c>
      <c r="E223" s="14">
        <v>0</v>
      </c>
      <c r="F223" s="14">
        <v>0</v>
      </c>
      <c r="G223" s="14">
        <v>0</v>
      </c>
      <c r="H223" s="14">
        <v>0</v>
      </c>
      <c r="I223" s="14">
        <v>0</v>
      </c>
      <c r="J223" s="11">
        <f t="shared" si="12"/>
        <v>0</v>
      </c>
      <c r="K223" s="11">
        <f t="shared" si="13"/>
        <v>0</v>
      </c>
    </row>
    <row r="224" spans="1:11" x14ac:dyDescent="0.2">
      <c r="A224" s="29" t="str">
        <f t="shared" si="14"/>
        <v>Friplejeboliger (2009-)</v>
      </c>
      <c r="B224" s="29" t="str">
        <f t="shared" si="14"/>
        <v>2015</v>
      </c>
      <c r="C224" s="2">
        <v>190</v>
      </c>
      <c r="D224" s="17" t="s">
        <v>45</v>
      </c>
      <c r="E224" s="14">
        <v>0</v>
      </c>
      <c r="F224" s="14">
        <v>0</v>
      </c>
      <c r="G224" s="14">
        <v>0</v>
      </c>
      <c r="H224" s="14">
        <v>0</v>
      </c>
      <c r="I224" s="14">
        <v>0</v>
      </c>
      <c r="J224" s="11">
        <f t="shared" si="12"/>
        <v>0</v>
      </c>
      <c r="K224" s="11">
        <f t="shared" si="13"/>
        <v>0</v>
      </c>
    </row>
    <row r="225" spans="1:11" x14ac:dyDescent="0.2">
      <c r="A225" s="29" t="str">
        <f t="shared" si="14"/>
        <v>Friplejeboliger (2009-)</v>
      </c>
      <c r="B225" s="29" t="str">
        <f t="shared" si="14"/>
        <v>2015</v>
      </c>
      <c r="C225" s="2">
        <v>201</v>
      </c>
      <c r="D225" s="17" t="s">
        <v>9</v>
      </c>
      <c r="E225" s="14">
        <v>0</v>
      </c>
      <c r="F225" s="14">
        <v>0</v>
      </c>
      <c r="G225" s="14">
        <v>0</v>
      </c>
      <c r="H225" s="14">
        <v>0</v>
      </c>
      <c r="I225" s="14">
        <v>0</v>
      </c>
      <c r="J225" s="11">
        <f t="shared" si="12"/>
        <v>0</v>
      </c>
      <c r="K225" s="11">
        <f t="shared" si="13"/>
        <v>0</v>
      </c>
    </row>
    <row r="226" spans="1:11" x14ac:dyDescent="0.2">
      <c r="A226" s="29" t="str">
        <f t="shared" si="14"/>
        <v>Friplejeboliger (2009-)</v>
      </c>
      <c r="B226" s="29" t="str">
        <f t="shared" si="14"/>
        <v>2015</v>
      </c>
      <c r="C226" s="2">
        <v>210</v>
      </c>
      <c r="D226" s="17" t="s">
        <v>35</v>
      </c>
      <c r="E226" s="14">
        <v>0</v>
      </c>
      <c r="F226" s="14">
        <v>0</v>
      </c>
      <c r="G226" s="14">
        <v>0</v>
      </c>
      <c r="H226" s="14">
        <v>0</v>
      </c>
      <c r="I226" s="14">
        <v>0</v>
      </c>
      <c r="J226" s="11">
        <f t="shared" si="12"/>
        <v>0</v>
      </c>
      <c r="K226" s="11">
        <f t="shared" si="13"/>
        <v>0</v>
      </c>
    </row>
    <row r="227" spans="1:11" x14ac:dyDescent="0.2">
      <c r="A227" s="29" t="str">
        <f t="shared" si="14"/>
        <v>Friplejeboliger (2009-)</v>
      </c>
      <c r="B227" s="29" t="str">
        <f t="shared" si="14"/>
        <v>2015</v>
      </c>
      <c r="C227" s="2">
        <v>217</v>
      </c>
      <c r="D227" s="17" t="s">
        <v>67</v>
      </c>
      <c r="E227" s="14">
        <v>0</v>
      </c>
      <c r="F227" s="14">
        <v>0</v>
      </c>
      <c r="G227" s="14">
        <v>0</v>
      </c>
      <c r="H227" s="14">
        <v>0</v>
      </c>
      <c r="I227" s="14">
        <v>0</v>
      </c>
      <c r="J227" s="11">
        <f t="shared" si="12"/>
        <v>0</v>
      </c>
      <c r="K227" s="11">
        <f t="shared" si="13"/>
        <v>0</v>
      </c>
    </row>
    <row r="228" spans="1:11" x14ac:dyDescent="0.2">
      <c r="A228" s="29" t="str">
        <f t="shared" si="14"/>
        <v>Friplejeboliger (2009-)</v>
      </c>
      <c r="B228" s="29" t="str">
        <f t="shared" si="14"/>
        <v>2015</v>
      </c>
      <c r="C228" s="2">
        <v>219</v>
      </c>
      <c r="D228" s="17" t="s">
        <v>73</v>
      </c>
      <c r="E228" s="14">
        <v>0</v>
      </c>
      <c r="F228" s="14">
        <v>0</v>
      </c>
      <c r="G228" s="14">
        <v>0</v>
      </c>
      <c r="H228" s="14">
        <v>0</v>
      </c>
      <c r="I228" s="14">
        <v>0</v>
      </c>
      <c r="J228" s="11">
        <f t="shared" si="12"/>
        <v>0</v>
      </c>
      <c r="K228" s="11">
        <f t="shared" si="13"/>
        <v>0</v>
      </c>
    </row>
    <row r="229" spans="1:11" x14ac:dyDescent="0.2">
      <c r="A229" s="29" t="str">
        <f t="shared" si="14"/>
        <v>Friplejeboliger (2009-)</v>
      </c>
      <c r="B229" s="29" t="str">
        <f t="shared" si="14"/>
        <v>2015</v>
      </c>
      <c r="C229" s="2">
        <v>223</v>
      </c>
      <c r="D229" s="17" t="s">
        <v>87</v>
      </c>
      <c r="E229" s="14">
        <v>0</v>
      </c>
      <c r="F229" s="14">
        <v>0</v>
      </c>
      <c r="G229" s="14">
        <v>0</v>
      </c>
      <c r="H229" s="14">
        <v>0</v>
      </c>
      <c r="I229" s="14">
        <v>0</v>
      </c>
      <c r="J229" s="11">
        <f t="shared" si="12"/>
        <v>0</v>
      </c>
      <c r="K229" s="11">
        <f t="shared" si="13"/>
        <v>0</v>
      </c>
    </row>
    <row r="230" spans="1:11" x14ac:dyDescent="0.2">
      <c r="A230" s="29" t="str">
        <f t="shared" si="14"/>
        <v>Friplejeboliger (2009-)</v>
      </c>
      <c r="B230" s="29" t="str">
        <f t="shared" si="14"/>
        <v>2015</v>
      </c>
      <c r="C230" s="2">
        <v>230</v>
      </c>
      <c r="D230" s="17" t="s">
        <v>50</v>
      </c>
      <c r="E230" s="14">
        <v>0</v>
      </c>
      <c r="F230" s="14">
        <v>0</v>
      </c>
      <c r="G230" s="14">
        <v>0</v>
      </c>
      <c r="H230" s="14">
        <v>0</v>
      </c>
      <c r="I230" s="14">
        <v>0</v>
      </c>
      <c r="J230" s="11">
        <f t="shared" si="12"/>
        <v>0</v>
      </c>
      <c r="K230" s="11">
        <f t="shared" si="13"/>
        <v>0</v>
      </c>
    </row>
    <row r="231" spans="1:11" x14ac:dyDescent="0.2">
      <c r="A231" s="29" t="str">
        <f t="shared" si="14"/>
        <v>Friplejeboliger (2009-)</v>
      </c>
      <c r="B231" s="29" t="str">
        <f t="shared" si="14"/>
        <v>2015</v>
      </c>
      <c r="C231" s="2">
        <v>240</v>
      </c>
      <c r="D231" s="17" t="s">
        <v>25</v>
      </c>
      <c r="E231" s="14">
        <v>0</v>
      </c>
      <c r="F231" s="14">
        <v>0</v>
      </c>
      <c r="G231" s="14">
        <v>0</v>
      </c>
      <c r="H231" s="14">
        <v>0</v>
      </c>
      <c r="I231" s="14">
        <v>0</v>
      </c>
      <c r="J231" s="11">
        <f t="shared" si="12"/>
        <v>0</v>
      </c>
      <c r="K231" s="11">
        <f t="shared" si="13"/>
        <v>0</v>
      </c>
    </row>
    <row r="232" spans="1:11" x14ac:dyDescent="0.2">
      <c r="A232" s="29" t="str">
        <f t="shared" si="14"/>
        <v>Friplejeboliger (2009-)</v>
      </c>
      <c r="B232" s="29" t="str">
        <f t="shared" si="14"/>
        <v>2015</v>
      </c>
      <c r="C232" s="2">
        <v>250</v>
      </c>
      <c r="D232" s="17" t="s">
        <v>43</v>
      </c>
      <c r="E232" s="14">
        <v>0</v>
      </c>
      <c r="F232" s="14">
        <v>0</v>
      </c>
      <c r="G232" s="14">
        <v>0</v>
      </c>
      <c r="H232" s="14">
        <v>0</v>
      </c>
      <c r="I232" s="14">
        <v>0</v>
      </c>
      <c r="J232" s="11">
        <f t="shared" si="12"/>
        <v>0</v>
      </c>
      <c r="K232" s="11">
        <f t="shared" si="13"/>
        <v>0</v>
      </c>
    </row>
    <row r="233" spans="1:11" x14ac:dyDescent="0.2">
      <c r="A233" s="29" t="str">
        <f t="shared" si="14"/>
        <v>Friplejeboliger (2009-)</v>
      </c>
      <c r="B233" s="29" t="str">
        <f t="shared" si="14"/>
        <v>2015</v>
      </c>
      <c r="C233" s="2">
        <v>253</v>
      </c>
      <c r="D233" s="17" t="s">
        <v>55</v>
      </c>
      <c r="E233" s="14">
        <v>0</v>
      </c>
      <c r="F233" s="14">
        <v>0</v>
      </c>
      <c r="G233" s="14">
        <v>0</v>
      </c>
      <c r="H233" s="14">
        <v>0</v>
      </c>
      <c r="I233" s="14">
        <v>0</v>
      </c>
      <c r="J233" s="11">
        <f t="shared" si="12"/>
        <v>0</v>
      </c>
      <c r="K233" s="11">
        <f t="shared" si="13"/>
        <v>0</v>
      </c>
    </row>
    <row r="234" spans="1:11" x14ac:dyDescent="0.2">
      <c r="A234" s="29" t="str">
        <f t="shared" si="14"/>
        <v>Friplejeboliger (2009-)</v>
      </c>
      <c r="B234" s="29" t="str">
        <f t="shared" si="14"/>
        <v>2015</v>
      </c>
      <c r="C234" s="2">
        <v>259</v>
      </c>
      <c r="D234" s="17" t="s">
        <v>103</v>
      </c>
      <c r="E234" s="14">
        <v>0</v>
      </c>
      <c r="F234" s="14">
        <v>0</v>
      </c>
      <c r="G234" s="14">
        <v>0</v>
      </c>
      <c r="H234" s="14">
        <v>0</v>
      </c>
      <c r="I234" s="14">
        <v>0</v>
      </c>
      <c r="J234" s="11">
        <f t="shared" si="12"/>
        <v>0</v>
      </c>
      <c r="K234" s="11">
        <f t="shared" si="13"/>
        <v>0</v>
      </c>
    </row>
    <row r="235" spans="1:11" x14ac:dyDescent="0.2">
      <c r="A235" s="29" t="str">
        <f t="shared" si="14"/>
        <v>Friplejeboliger (2009-)</v>
      </c>
      <c r="B235" s="29" t="str">
        <f t="shared" si="14"/>
        <v>2015</v>
      </c>
      <c r="C235" s="2">
        <v>260</v>
      </c>
      <c r="D235" s="17" t="s">
        <v>63</v>
      </c>
      <c r="E235" s="14">
        <v>0</v>
      </c>
      <c r="F235" s="14">
        <v>0</v>
      </c>
      <c r="G235" s="14">
        <v>0</v>
      </c>
      <c r="H235" s="14">
        <v>0</v>
      </c>
      <c r="I235" s="14">
        <v>0</v>
      </c>
      <c r="J235" s="11">
        <f t="shared" si="12"/>
        <v>0</v>
      </c>
      <c r="K235" s="11">
        <f t="shared" si="13"/>
        <v>0</v>
      </c>
    </row>
    <row r="236" spans="1:11" x14ac:dyDescent="0.2">
      <c r="A236" s="29" t="str">
        <f t="shared" si="14"/>
        <v>Friplejeboliger (2009-)</v>
      </c>
      <c r="B236" s="29" t="str">
        <f t="shared" si="14"/>
        <v>2015</v>
      </c>
      <c r="C236" s="2">
        <v>265</v>
      </c>
      <c r="D236" s="17" t="s">
        <v>48</v>
      </c>
      <c r="E236" s="14">
        <v>0</v>
      </c>
      <c r="F236" s="14">
        <v>0</v>
      </c>
      <c r="G236" s="14">
        <v>0</v>
      </c>
      <c r="H236" s="14">
        <v>0</v>
      </c>
      <c r="I236" s="14">
        <v>0</v>
      </c>
      <c r="J236" s="11">
        <f t="shared" si="12"/>
        <v>0</v>
      </c>
      <c r="K236" s="11">
        <f t="shared" si="13"/>
        <v>0</v>
      </c>
    </row>
    <row r="237" spans="1:11" x14ac:dyDescent="0.2">
      <c r="A237" s="29" t="str">
        <f t="shared" si="14"/>
        <v>Friplejeboliger (2009-)</v>
      </c>
      <c r="B237" s="29" t="str">
        <f t="shared" si="14"/>
        <v>2015</v>
      </c>
      <c r="C237" s="2">
        <v>269</v>
      </c>
      <c r="D237" s="17" t="s">
        <v>64</v>
      </c>
      <c r="E237" s="14">
        <v>0</v>
      </c>
      <c r="F237" s="14">
        <v>0</v>
      </c>
      <c r="G237" s="14">
        <v>0</v>
      </c>
      <c r="H237" s="14">
        <v>0</v>
      </c>
      <c r="I237" s="14">
        <v>0</v>
      </c>
      <c r="J237" s="11">
        <f t="shared" si="12"/>
        <v>0</v>
      </c>
      <c r="K237" s="11">
        <f t="shared" si="13"/>
        <v>0</v>
      </c>
    </row>
    <row r="238" spans="1:11" x14ac:dyDescent="0.2">
      <c r="A238" s="29" t="str">
        <f t="shared" si="14"/>
        <v>Friplejeboliger (2009-)</v>
      </c>
      <c r="B238" s="29" t="str">
        <f t="shared" si="14"/>
        <v>2015</v>
      </c>
      <c r="C238" s="2">
        <v>270</v>
      </c>
      <c r="D238" s="17" t="s">
        <v>57</v>
      </c>
      <c r="E238" s="14">
        <v>0</v>
      </c>
      <c r="F238" s="14">
        <v>0</v>
      </c>
      <c r="G238" s="14">
        <v>0</v>
      </c>
      <c r="H238" s="14">
        <v>0</v>
      </c>
      <c r="I238" s="14">
        <v>0</v>
      </c>
      <c r="J238" s="11">
        <f t="shared" si="12"/>
        <v>0</v>
      </c>
      <c r="K238" s="11">
        <f t="shared" si="13"/>
        <v>0</v>
      </c>
    </row>
    <row r="239" spans="1:11" x14ac:dyDescent="0.2">
      <c r="A239" s="29" t="str">
        <f t="shared" si="14"/>
        <v>Friplejeboliger (2009-)</v>
      </c>
      <c r="B239" s="29" t="str">
        <f t="shared" si="14"/>
        <v>2015</v>
      </c>
      <c r="C239" s="2">
        <v>306</v>
      </c>
      <c r="D239" s="17" t="s">
        <v>38</v>
      </c>
      <c r="E239" s="14">
        <v>0</v>
      </c>
      <c r="F239" s="14">
        <v>0</v>
      </c>
      <c r="G239" s="14">
        <v>0</v>
      </c>
      <c r="H239" s="14">
        <v>0</v>
      </c>
      <c r="I239" s="14">
        <v>0</v>
      </c>
      <c r="J239" s="11">
        <f t="shared" si="12"/>
        <v>0</v>
      </c>
      <c r="K239" s="11">
        <f t="shared" si="13"/>
        <v>0</v>
      </c>
    </row>
    <row r="240" spans="1:11" x14ac:dyDescent="0.2">
      <c r="A240" s="29" t="str">
        <f t="shared" si="14"/>
        <v>Friplejeboliger (2009-)</v>
      </c>
      <c r="B240" s="29" t="str">
        <f t="shared" si="14"/>
        <v>2015</v>
      </c>
      <c r="C240" s="2">
        <v>316</v>
      </c>
      <c r="D240" s="17" t="s">
        <v>77</v>
      </c>
      <c r="E240" s="14">
        <v>0</v>
      </c>
      <c r="F240" s="14">
        <v>0</v>
      </c>
      <c r="G240" s="14">
        <v>0</v>
      </c>
      <c r="H240" s="14">
        <v>0</v>
      </c>
      <c r="I240" s="14">
        <v>0</v>
      </c>
      <c r="J240" s="11">
        <f t="shared" si="12"/>
        <v>0</v>
      </c>
      <c r="K240" s="11">
        <f t="shared" si="13"/>
        <v>0</v>
      </c>
    </row>
    <row r="241" spans="1:11" x14ac:dyDescent="0.2">
      <c r="A241" s="29" t="str">
        <f t="shared" si="14"/>
        <v>Friplejeboliger (2009-)</v>
      </c>
      <c r="B241" s="29" t="str">
        <f t="shared" si="14"/>
        <v>2015</v>
      </c>
      <c r="C241" s="2">
        <v>320</v>
      </c>
      <c r="D241" s="17" t="s">
        <v>33</v>
      </c>
      <c r="E241" s="14">
        <v>0</v>
      </c>
      <c r="F241" s="14">
        <v>0</v>
      </c>
      <c r="G241" s="14">
        <v>0</v>
      </c>
      <c r="H241" s="14">
        <v>0</v>
      </c>
      <c r="I241" s="14">
        <v>0</v>
      </c>
      <c r="J241" s="11">
        <f t="shared" si="12"/>
        <v>0</v>
      </c>
      <c r="K241" s="11">
        <f t="shared" si="13"/>
        <v>0</v>
      </c>
    </row>
    <row r="242" spans="1:11" x14ac:dyDescent="0.2">
      <c r="A242" s="29" t="str">
        <f t="shared" si="14"/>
        <v>Friplejeboliger (2009-)</v>
      </c>
      <c r="B242" s="29" t="str">
        <f t="shared" si="14"/>
        <v>2015</v>
      </c>
      <c r="C242" s="2">
        <v>326</v>
      </c>
      <c r="D242" s="17" t="s">
        <v>95</v>
      </c>
      <c r="E242" s="14">
        <v>0</v>
      </c>
      <c r="F242" s="14">
        <v>0</v>
      </c>
      <c r="G242" s="14">
        <v>0</v>
      </c>
      <c r="H242" s="14">
        <v>0</v>
      </c>
      <c r="I242" s="14">
        <v>0</v>
      </c>
      <c r="J242" s="11">
        <f t="shared" si="12"/>
        <v>0</v>
      </c>
      <c r="K242" s="11">
        <f t="shared" si="13"/>
        <v>0</v>
      </c>
    </row>
    <row r="243" spans="1:11" x14ac:dyDescent="0.2">
      <c r="A243" s="29" t="str">
        <f t="shared" si="14"/>
        <v>Friplejeboliger (2009-)</v>
      </c>
      <c r="B243" s="29" t="str">
        <f t="shared" si="14"/>
        <v>2015</v>
      </c>
      <c r="C243" s="2">
        <v>329</v>
      </c>
      <c r="D243" s="17" t="s">
        <v>46</v>
      </c>
      <c r="E243" s="14">
        <v>0</v>
      </c>
      <c r="F243" s="14">
        <v>0</v>
      </c>
      <c r="G243" s="14">
        <v>0</v>
      </c>
      <c r="H243" s="14">
        <v>0</v>
      </c>
      <c r="I243" s="14">
        <v>0</v>
      </c>
      <c r="J243" s="11">
        <f t="shared" si="12"/>
        <v>0</v>
      </c>
      <c r="K243" s="11">
        <f t="shared" si="13"/>
        <v>0</v>
      </c>
    </row>
    <row r="244" spans="1:11" x14ac:dyDescent="0.2">
      <c r="A244" s="29" t="str">
        <f t="shared" si="14"/>
        <v>Friplejeboliger (2009-)</v>
      </c>
      <c r="B244" s="29" t="str">
        <f t="shared" si="14"/>
        <v>2015</v>
      </c>
      <c r="C244" s="2">
        <v>330</v>
      </c>
      <c r="D244" s="17" t="s">
        <v>62</v>
      </c>
      <c r="E244" s="14">
        <v>0</v>
      </c>
      <c r="F244" s="14">
        <v>0</v>
      </c>
      <c r="G244" s="14">
        <v>0</v>
      </c>
      <c r="H244" s="14">
        <v>0</v>
      </c>
      <c r="I244" s="14">
        <v>0</v>
      </c>
      <c r="J244" s="11">
        <f t="shared" si="12"/>
        <v>0</v>
      </c>
      <c r="K244" s="11">
        <f t="shared" si="13"/>
        <v>0</v>
      </c>
    </row>
    <row r="245" spans="1:11" x14ac:dyDescent="0.2">
      <c r="A245" s="29" t="str">
        <f t="shared" si="14"/>
        <v>Friplejeboliger (2009-)</v>
      </c>
      <c r="B245" s="29" t="str">
        <f t="shared" si="14"/>
        <v>2015</v>
      </c>
      <c r="C245" s="2">
        <v>336</v>
      </c>
      <c r="D245" s="17" t="s">
        <v>68</v>
      </c>
      <c r="E245" s="14">
        <v>0</v>
      </c>
      <c r="F245" s="14">
        <v>0</v>
      </c>
      <c r="G245" s="14">
        <v>0</v>
      </c>
      <c r="H245" s="14">
        <v>0</v>
      </c>
      <c r="I245" s="14">
        <v>0</v>
      </c>
      <c r="J245" s="11">
        <f t="shared" si="12"/>
        <v>0</v>
      </c>
      <c r="K245" s="11">
        <f t="shared" si="13"/>
        <v>0</v>
      </c>
    </row>
    <row r="246" spans="1:11" x14ac:dyDescent="0.2">
      <c r="A246" s="29" t="str">
        <f t="shared" si="14"/>
        <v>Friplejeboliger (2009-)</v>
      </c>
      <c r="B246" s="29" t="str">
        <f t="shared" si="14"/>
        <v>2015</v>
      </c>
      <c r="C246" s="2">
        <v>340</v>
      </c>
      <c r="D246" s="17" t="s">
        <v>66</v>
      </c>
      <c r="E246" s="14">
        <v>0</v>
      </c>
      <c r="F246" s="14">
        <v>0</v>
      </c>
      <c r="G246" s="14">
        <v>0</v>
      </c>
      <c r="H246" s="14">
        <v>0</v>
      </c>
      <c r="I246" s="14">
        <v>0</v>
      </c>
      <c r="J246" s="11">
        <f t="shared" si="12"/>
        <v>0</v>
      </c>
      <c r="K246" s="11">
        <f t="shared" si="13"/>
        <v>0</v>
      </c>
    </row>
    <row r="247" spans="1:11" x14ac:dyDescent="0.2">
      <c r="A247" s="29" t="str">
        <f t="shared" si="14"/>
        <v>Friplejeboliger (2009-)</v>
      </c>
      <c r="B247" s="29" t="str">
        <f t="shared" si="14"/>
        <v>2015</v>
      </c>
      <c r="C247" s="2">
        <v>350</v>
      </c>
      <c r="D247" s="17" t="s">
        <v>10</v>
      </c>
      <c r="E247" s="14">
        <v>0</v>
      </c>
      <c r="F247" s="14">
        <v>0</v>
      </c>
      <c r="G247" s="14">
        <v>0</v>
      </c>
      <c r="H247" s="14">
        <v>0</v>
      </c>
      <c r="I247" s="14">
        <v>0</v>
      </c>
      <c r="J247" s="11">
        <f t="shared" si="12"/>
        <v>0</v>
      </c>
      <c r="K247" s="11">
        <f t="shared" si="13"/>
        <v>0</v>
      </c>
    </row>
    <row r="248" spans="1:11" x14ac:dyDescent="0.2">
      <c r="A248" s="29" t="str">
        <f t="shared" si="14"/>
        <v>Friplejeboliger (2009-)</v>
      </c>
      <c r="B248" s="29" t="str">
        <f t="shared" si="14"/>
        <v>2015</v>
      </c>
      <c r="C248" s="2">
        <v>360</v>
      </c>
      <c r="D248" s="17" t="s">
        <v>14</v>
      </c>
      <c r="E248" s="14">
        <v>0</v>
      </c>
      <c r="F248" s="14">
        <v>0</v>
      </c>
      <c r="G248" s="14">
        <v>0</v>
      </c>
      <c r="H248" s="14">
        <v>0</v>
      </c>
      <c r="I248" s="14">
        <v>0</v>
      </c>
      <c r="J248" s="11">
        <f t="shared" si="12"/>
        <v>0</v>
      </c>
      <c r="K248" s="11">
        <f t="shared" si="13"/>
        <v>0</v>
      </c>
    </row>
    <row r="249" spans="1:11" x14ac:dyDescent="0.2">
      <c r="A249" s="29" t="str">
        <f t="shared" si="14"/>
        <v>Friplejeboliger (2009-)</v>
      </c>
      <c r="B249" s="29" t="str">
        <f t="shared" si="14"/>
        <v>2015</v>
      </c>
      <c r="C249" s="2">
        <v>370</v>
      </c>
      <c r="D249" s="17" t="s">
        <v>32</v>
      </c>
      <c r="E249" s="14">
        <v>0</v>
      </c>
      <c r="F249" s="14">
        <v>0</v>
      </c>
      <c r="G249" s="14">
        <v>0</v>
      </c>
      <c r="H249" s="14">
        <v>0</v>
      </c>
      <c r="I249" s="14">
        <v>0</v>
      </c>
      <c r="J249" s="11">
        <f t="shared" si="12"/>
        <v>0</v>
      </c>
      <c r="K249" s="11">
        <f t="shared" si="13"/>
        <v>0</v>
      </c>
    </row>
    <row r="250" spans="1:11" x14ac:dyDescent="0.2">
      <c r="A250" s="29" t="str">
        <f t="shared" si="14"/>
        <v>Friplejeboliger (2009-)</v>
      </c>
      <c r="B250" s="29" t="str">
        <f t="shared" si="14"/>
        <v>2015</v>
      </c>
      <c r="C250" s="2">
        <v>376</v>
      </c>
      <c r="D250" s="17" t="s">
        <v>59</v>
      </c>
      <c r="E250" s="14">
        <v>0</v>
      </c>
      <c r="F250" s="14">
        <v>0</v>
      </c>
      <c r="G250" s="14">
        <v>0</v>
      </c>
      <c r="H250" s="14">
        <v>0</v>
      </c>
      <c r="I250" s="14">
        <v>0</v>
      </c>
      <c r="J250" s="11">
        <f t="shared" si="12"/>
        <v>0</v>
      </c>
      <c r="K250" s="11">
        <f t="shared" si="13"/>
        <v>0</v>
      </c>
    </row>
    <row r="251" spans="1:11" x14ac:dyDescent="0.2">
      <c r="A251" s="29" t="str">
        <f t="shared" si="14"/>
        <v>Friplejeboliger (2009-)</v>
      </c>
      <c r="B251" s="29" t="str">
        <f t="shared" si="14"/>
        <v>2015</v>
      </c>
      <c r="C251" s="2">
        <v>390</v>
      </c>
      <c r="D251" s="17" t="s">
        <v>96</v>
      </c>
      <c r="E251" s="14">
        <v>0</v>
      </c>
      <c r="F251" s="14">
        <v>0</v>
      </c>
      <c r="G251" s="14">
        <v>0</v>
      </c>
      <c r="H251" s="14">
        <v>0</v>
      </c>
      <c r="I251" s="14">
        <v>0</v>
      </c>
      <c r="J251" s="11">
        <f t="shared" si="12"/>
        <v>0</v>
      </c>
      <c r="K251" s="11">
        <f t="shared" si="13"/>
        <v>0</v>
      </c>
    </row>
    <row r="252" spans="1:11" x14ac:dyDescent="0.2">
      <c r="A252" s="29" t="str">
        <f t="shared" si="14"/>
        <v>Friplejeboliger (2009-)</v>
      </c>
      <c r="B252" s="29" t="str">
        <f t="shared" si="14"/>
        <v>2015</v>
      </c>
      <c r="C252" s="2">
        <v>400</v>
      </c>
      <c r="D252" s="17" t="s">
        <v>17</v>
      </c>
      <c r="E252" s="14">
        <v>0</v>
      </c>
      <c r="F252" s="14">
        <v>0</v>
      </c>
      <c r="G252" s="14">
        <v>0</v>
      </c>
      <c r="H252" s="14">
        <v>0</v>
      </c>
      <c r="I252" s="14">
        <v>0</v>
      </c>
      <c r="J252" s="11">
        <f t="shared" si="12"/>
        <v>0</v>
      </c>
      <c r="K252" s="11">
        <f t="shared" si="13"/>
        <v>0</v>
      </c>
    </row>
    <row r="253" spans="1:11" x14ac:dyDescent="0.2">
      <c r="A253" s="29" t="str">
        <f t="shared" si="14"/>
        <v>Friplejeboliger (2009-)</v>
      </c>
      <c r="B253" s="29" t="str">
        <f t="shared" si="14"/>
        <v>2015</v>
      </c>
      <c r="C253" s="2">
        <v>410</v>
      </c>
      <c r="D253" s="17" t="s">
        <v>22</v>
      </c>
      <c r="E253" s="14">
        <v>2</v>
      </c>
      <c r="F253" s="14">
        <v>5</v>
      </c>
      <c r="G253" s="14">
        <v>8</v>
      </c>
      <c r="H253" s="14">
        <v>4</v>
      </c>
      <c r="I253" s="14">
        <v>15</v>
      </c>
      <c r="J253" s="11">
        <f t="shared" si="12"/>
        <v>34</v>
      </c>
      <c r="K253" s="11">
        <f t="shared" si="13"/>
        <v>27</v>
      </c>
    </row>
    <row r="254" spans="1:11" x14ac:dyDescent="0.2">
      <c r="A254" s="29" t="str">
        <f t="shared" si="14"/>
        <v>Friplejeboliger (2009-)</v>
      </c>
      <c r="B254" s="29" t="str">
        <f t="shared" si="14"/>
        <v>2015</v>
      </c>
      <c r="C254" s="2">
        <v>420</v>
      </c>
      <c r="D254" s="17" t="s">
        <v>11</v>
      </c>
      <c r="E254" s="14">
        <v>0</v>
      </c>
      <c r="F254" s="14">
        <v>0</v>
      </c>
      <c r="G254" s="14">
        <v>0</v>
      </c>
      <c r="H254" s="14">
        <v>0</v>
      </c>
      <c r="I254" s="14">
        <v>0</v>
      </c>
      <c r="J254" s="11">
        <f t="shared" si="12"/>
        <v>0</v>
      </c>
      <c r="K254" s="11">
        <f t="shared" si="13"/>
        <v>0</v>
      </c>
    </row>
    <row r="255" spans="1:11" x14ac:dyDescent="0.2">
      <c r="A255" s="29" t="str">
        <f t="shared" si="14"/>
        <v>Friplejeboliger (2009-)</v>
      </c>
      <c r="B255" s="29" t="str">
        <f t="shared" si="14"/>
        <v>2015</v>
      </c>
      <c r="C255" s="2">
        <v>430</v>
      </c>
      <c r="D255" s="17" t="s">
        <v>47</v>
      </c>
      <c r="E255" s="14">
        <v>0</v>
      </c>
      <c r="F255" s="14">
        <v>0</v>
      </c>
      <c r="G255" s="14">
        <v>0</v>
      </c>
      <c r="H255" s="14">
        <v>0</v>
      </c>
      <c r="I255" s="14">
        <v>0</v>
      </c>
      <c r="J255" s="11">
        <f t="shared" si="12"/>
        <v>0</v>
      </c>
      <c r="K255" s="11">
        <f t="shared" si="13"/>
        <v>0</v>
      </c>
    </row>
    <row r="256" spans="1:11" x14ac:dyDescent="0.2">
      <c r="A256" s="29" t="str">
        <f t="shared" si="14"/>
        <v>Friplejeboliger (2009-)</v>
      </c>
      <c r="B256" s="29" t="str">
        <f t="shared" si="14"/>
        <v>2015</v>
      </c>
      <c r="C256" s="2">
        <v>440</v>
      </c>
      <c r="D256" s="17" t="s">
        <v>97</v>
      </c>
      <c r="E256" s="14">
        <v>0</v>
      </c>
      <c r="F256" s="14">
        <v>0</v>
      </c>
      <c r="G256" s="14">
        <v>0</v>
      </c>
      <c r="H256" s="14">
        <v>0</v>
      </c>
      <c r="I256" s="14">
        <v>0</v>
      </c>
      <c r="J256" s="11">
        <f t="shared" si="12"/>
        <v>0</v>
      </c>
      <c r="K256" s="11">
        <f t="shared" si="13"/>
        <v>0</v>
      </c>
    </row>
    <row r="257" spans="1:11" x14ac:dyDescent="0.2">
      <c r="A257" s="29" t="str">
        <f t="shared" si="14"/>
        <v>Friplejeboliger (2009-)</v>
      </c>
      <c r="B257" s="29" t="str">
        <f t="shared" si="14"/>
        <v>2015</v>
      </c>
      <c r="C257" s="2">
        <v>450</v>
      </c>
      <c r="D257" s="17" t="s">
        <v>30</v>
      </c>
      <c r="E257" s="14">
        <v>0</v>
      </c>
      <c r="F257" s="14">
        <v>0</v>
      </c>
      <c r="G257" s="14">
        <v>0</v>
      </c>
      <c r="H257" s="14">
        <v>0</v>
      </c>
      <c r="I257" s="14">
        <v>0</v>
      </c>
      <c r="J257" s="11">
        <f t="shared" si="12"/>
        <v>0</v>
      </c>
      <c r="K257" s="11">
        <f t="shared" si="13"/>
        <v>0</v>
      </c>
    </row>
    <row r="258" spans="1:11" x14ac:dyDescent="0.2">
      <c r="A258" s="29" t="str">
        <f t="shared" si="14"/>
        <v>Friplejeboliger (2009-)</v>
      </c>
      <c r="B258" s="29" t="str">
        <f t="shared" si="14"/>
        <v>2015</v>
      </c>
      <c r="C258" s="2">
        <v>461</v>
      </c>
      <c r="D258" s="17" t="s">
        <v>36</v>
      </c>
      <c r="E258" s="14">
        <v>3</v>
      </c>
      <c r="F258" s="14">
        <v>4</v>
      </c>
      <c r="G258" s="14">
        <v>10</v>
      </c>
      <c r="H258" s="14">
        <v>14</v>
      </c>
      <c r="I258" s="14">
        <v>36</v>
      </c>
      <c r="J258" s="11">
        <f t="shared" si="12"/>
        <v>67</v>
      </c>
      <c r="K258" s="11">
        <f t="shared" si="13"/>
        <v>60</v>
      </c>
    </row>
    <row r="259" spans="1:11" x14ac:dyDescent="0.2">
      <c r="A259" s="29" t="str">
        <f t="shared" si="14"/>
        <v>Friplejeboliger (2009-)</v>
      </c>
      <c r="B259" s="29" t="str">
        <f t="shared" si="14"/>
        <v>2015</v>
      </c>
      <c r="C259" s="2">
        <v>479</v>
      </c>
      <c r="D259" s="17" t="s">
        <v>72</v>
      </c>
      <c r="E259" s="14">
        <v>0</v>
      </c>
      <c r="F259" s="14">
        <v>0</v>
      </c>
      <c r="G259" s="14">
        <v>0</v>
      </c>
      <c r="H259" s="14">
        <v>0</v>
      </c>
      <c r="I259" s="14">
        <v>0</v>
      </c>
      <c r="J259" s="11">
        <f t="shared" si="12"/>
        <v>0</v>
      </c>
      <c r="K259" s="11">
        <f t="shared" si="13"/>
        <v>0</v>
      </c>
    </row>
    <row r="260" spans="1:11" x14ac:dyDescent="0.2">
      <c r="A260" s="29" t="str">
        <f t="shared" si="14"/>
        <v>Friplejeboliger (2009-)</v>
      </c>
      <c r="B260" s="29" t="str">
        <f t="shared" si="14"/>
        <v>2015</v>
      </c>
      <c r="C260" s="2">
        <v>480</v>
      </c>
      <c r="D260" s="17" t="s">
        <v>226</v>
      </c>
      <c r="E260" s="14">
        <v>0</v>
      </c>
      <c r="F260" s="14">
        <v>0</v>
      </c>
      <c r="G260" s="14">
        <v>0</v>
      </c>
      <c r="H260" s="14">
        <v>0</v>
      </c>
      <c r="I260" s="14">
        <v>0</v>
      </c>
      <c r="J260" s="11">
        <f t="shared" si="12"/>
        <v>0</v>
      </c>
      <c r="K260" s="11">
        <f t="shared" si="13"/>
        <v>0</v>
      </c>
    </row>
    <row r="261" spans="1:11" x14ac:dyDescent="0.2">
      <c r="A261" s="29" t="str">
        <f t="shared" si="14"/>
        <v>Friplejeboliger (2009-)</v>
      </c>
      <c r="B261" s="29" t="str">
        <f t="shared" si="14"/>
        <v>2015</v>
      </c>
      <c r="C261" s="2">
        <v>482</v>
      </c>
      <c r="D261" s="17" t="s">
        <v>8</v>
      </c>
      <c r="E261" s="14">
        <v>0</v>
      </c>
      <c r="F261" s="14">
        <v>0</v>
      </c>
      <c r="G261" s="14">
        <v>0</v>
      </c>
      <c r="H261" s="14">
        <v>0</v>
      </c>
      <c r="I261" s="14">
        <v>0</v>
      </c>
      <c r="J261" s="11">
        <f t="shared" si="12"/>
        <v>0</v>
      </c>
      <c r="K261" s="11">
        <f t="shared" si="13"/>
        <v>0</v>
      </c>
    </row>
    <row r="262" spans="1:11" x14ac:dyDescent="0.2">
      <c r="A262" s="29" t="str">
        <f t="shared" si="14"/>
        <v>Friplejeboliger (2009-)</v>
      </c>
      <c r="B262" s="29" t="str">
        <f t="shared" si="14"/>
        <v>2015</v>
      </c>
      <c r="C262" s="2">
        <v>492</v>
      </c>
      <c r="D262" s="17" t="s">
        <v>98</v>
      </c>
      <c r="E262" s="14">
        <v>0</v>
      </c>
      <c r="F262" s="14">
        <v>0</v>
      </c>
      <c r="G262" s="14">
        <v>0</v>
      </c>
      <c r="H262" s="14">
        <v>0</v>
      </c>
      <c r="I262" s="14">
        <v>0</v>
      </c>
      <c r="J262" s="11">
        <f t="shared" si="12"/>
        <v>0</v>
      </c>
      <c r="K262" s="11">
        <f t="shared" si="13"/>
        <v>0</v>
      </c>
    </row>
    <row r="263" spans="1:11" x14ac:dyDescent="0.2">
      <c r="A263" s="29" t="str">
        <f t="shared" si="14"/>
        <v>Friplejeboliger (2009-)</v>
      </c>
      <c r="B263" s="29" t="str">
        <f t="shared" si="14"/>
        <v>2015</v>
      </c>
      <c r="C263" s="2">
        <v>510</v>
      </c>
      <c r="D263" s="17" t="s">
        <v>61</v>
      </c>
      <c r="E263" s="14">
        <v>0</v>
      </c>
      <c r="F263" s="14">
        <v>0</v>
      </c>
      <c r="G263" s="14">
        <v>0</v>
      </c>
      <c r="H263" s="14">
        <v>0</v>
      </c>
      <c r="I263" s="14">
        <v>0</v>
      </c>
      <c r="J263" s="11">
        <f t="shared" si="12"/>
        <v>0</v>
      </c>
      <c r="K263" s="11">
        <f t="shared" si="13"/>
        <v>0</v>
      </c>
    </row>
    <row r="264" spans="1:11" x14ac:dyDescent="0.2">
      <c r="A264" s="29" t="str">
        <f t="shared" si="14"/>
        <v>Friplejeboliger (2009-)</v>
      </c>
      <c r="B264" s="29" t="str">
        <f t="shared" si="14"/>
        <v>2015</v>
      </c>
      <c r="C264" s="2">
        <v>530</v>
      </c>
      <c r="D264" s="17" t="s">
        <v>15</v>
      </c>
      <c r="E264" s="14">
        <v>4</v>
      </c>
      <c r="F264" s="14">
        <v>1</v>
      </c>
      <c r="G264" s="14">
        <v>8</v>
      </c>
      <c r="H264" s="14">
        <v>8</v>
      </c>
      <c r="I264" s="14">
        <v>15</v>
      </c>
      <c r="J264" s="11">
        <f t="shared" si="12"/>
        <v>36</v>
      </c>
      <c r="K264" s="11">
        <f t="shared" si="13"/>
        <v>31</v>
      </c>
    </row>
    <row r="265" spans="1:11" x14ac:dyDescent="0.2">
      <c r="A265" s="29" t="str">
        <f t="shared" si="14"/>
        <v>Friplejeboliger (2009-)</v>
      </c>
      <c r="B265" s="29" t="str">
        <f t="shared" si="14"/>
        <v>2015</v>
      </c>
      <c r="C265" s="2">
        <v>540</v>
      </c>
      <c r="D265" s="17" t="s">
        <v>76</v>
      </c>
      <c r="E265" s="14">
        <v>0</v>
      </c>
      <c r="F265" s="14">
        <v>0</v>
      </c>
      <c r="G265" s="14">
        <v>0</v>
      </c>
      <c r="H265" s="14">
        <v>0</v>
      </c>
      <c r="I265" s="14">
        <v>0</v>
      </c>
      <c r="J265" s="11">
        <f t="shared" si="12"/>
        <v>0</v>
      </c>
      <c r="K265" s="11">
        <f t="shared" si="13"/>
        <v>0</v>
      </c>
    </row>
    <row r="266" spans="1:11" x14ac:dyDescent="0.2">
      <c r="A266" s="29" t="str">
        <f t="shared" si="14"/>
        <v>Friplejeboliger (2009-)</v>
      </c>
      <c r="B266" s="29" t="str">
        <f t="shared" si="14"/>
        <v>2015</v>
      </c>
      <c r="C266" s="2">
        <v>550</v>
      </c>
      <c r="D266" s="17" t="s">
        <v>80</v>
      </c>
      <c r="E266" s="14">
        <v>0</v>
      </c>
      <c r="F266" s="14">
        <v>0</v>
      </c>
      <c r="G266" s="14">
        <v>0</v>
      </c>
      <c r="H266" s="14">
        <v>0</v>
      </c>
      <c r="I266" s="14">
        <v>0</v>
      </c>
      <c r="J266" s="11">
        <f t="shared" si="12"/>
        <v>0</v>
      </c>
      <c r="K266" s="11">
        <f t="shared" si="13"/>
        <v>0</v>
      </c>
    </row>
    <row r="267" spans="1:11" x14ac:dyDescent="0.2">
      <c r="A267" s="29" t="str">
        <f t="shared" si="14"/>
        <v>Friplejeboliger (2009-)</v>
      </c>
      <c r="B267" s="29" t="str">
        <f t="shared" si="14"/>
        <v>2015</v>
      </c>
      <c r="C267" s="2">
        <v>561</v>
      </c>
      <c r="D267" s="17" t="s">
        <v>27</v>
      </c>
      <c r="E267" s="14">
        <v>0</v>
      </c>
      <c r="F267" s="14">
        <v>2</v>
      </c>
      <c r="G267" s="14">
        <v>2</v>
      </c>
      <c r="H267" s="14">
        <v>2</v>
      </c>
      <c r="I267" s="14">
        <v>2</v>
      </c>
      <c r="J267" s="11">
        <f t="shared" si="12"/>
        <v>8</v>
      </c>
      <c r="K267" s="11">
        <f t="shared" si="13"/>
        <v>6</v>
      </c>
    </row>
    <row r="268" spans="1:11" x14ac:dyDescent="0.2">
      <c r="A268" s="29" t="str">
        <f t="shared" si="14"/>
        <v>Friplejeboliger (2009-)</v>
      </c>
      <c r="B268" s="29" t="str">
        <f t="shared" si="14"/>
        <v>2015</v>
      </c>
      <c r="C268" s="2">
        <v>563</v>
      </c>
      <c r="D268" s="17" t="s">
        <v>29</v>
      </c>
      <c r="E268" s="14">
        <v>0</v>
      </c>
      <c r="F268" s="14">
        <v>0</v>
      </c>
      <c r="G268" s="14">
        <v>0</v>
      </c>
      <c r="H268" s="14">
        <v>0</v>
      </c>
      <c r="I268" s="14">
        <v>0</v>
      </c>
      <c r="J268" s="11">
        <f t="shared" si="12"/>
        <v>0</v>
      </c>
      <c r="K268" s="11">
        <f t="shared" si="13"/>
        <v>0</v>
      </c>
    </row>
    <row r="269" spans="1:11" x14ac:dyDescent="0.2">
      <c r="A269" s="29" t="str">
        <f t="shared" si="14"/>
        <v>Friplejeboliger (2009-)</v>
      </c>
      <c r="B269" s="29" t="str">
        <f t="shared" si="14"/>
        <v>2015</v>
      </c>
      <c r="C269" s="2">
        <v>573</v>
      </c>
      <c r="D269" s="17" t="s">
        <v>86</v>
      </c>
      <c r="E269" s="14">
        <v>0</v>
      </c>
      <c r="F269" s="14">
        <v>0</v>
      </c>
      <c r="G269" s="14">
        <v>0</v>
      </c>
      <c r="H269" s="14">
        <v>0</v>
      </c>
      <c r="I269" s="14">
        <v>0</v>
      </c>
      <c r="J269" s="11">
        <f t="shared" si="12"/>
        <v>0</v>
      </c>
      <c r="K269" s="11">
        <f t="shared" si="13"/>
        <v>0</v>
      </c>
    </row>
    <row r="270" spans="1:11" x14ac:dyDescent="0.2">
      <c r="A270" s="29" t="str">
        <f t="shared" si="14"/>
        <v>Friplejeboliger (2009-)</v>
      </c>
      <c r="B270" s="29" t="str">
        <f t="shared" si="14"/>
        <v>2015</v>
      </c>
      <c r="C270" s="2">
        <v>575</v>
      </c>
      <c r="D270" s="17" t="s">
        <v>88</v>
      </c>
      <c r="E270" s="14">
        <v>0</v>
      </c>
      <c r="F270" s="14">
        <v>0</v>
      </c>
      <c r="G270" s="14">
        <v>0</v>
      </c>
      <c r="H270" s="14">
        <v>0</v>
      </c>
      <c r="I270" s="14">
        <v>0</v>
      </c>
      <c r="J270" s="11">
        <f t="shared" si="12"/>
        <v>0</v>
      </c>
      <c r="K270" s="11">
        <f t="shared" si="13"/>
        <v>0</v>
      </c>
    </row>
    <row r="271" spans="1:11" x14ac:dyDescent="0.2">
      <c r="A271" s="29" t="str">
        <f t="shared" si="14"/>
        <v>Friplejeboliger (2009-)</v>
      </c>
      <c r="B271" s="29" t="str">
        <f t="shared" si="14"/>
        <v>2015</v>
      </c>
      <c r="C271" s="2">
        <v>580</v>
      </c>
      <c r="D271" s="17" t="s">
        <v>100</v>
      </c>
      <c r="E271" s="14">
        <v>0</v>
      </c>
      <c r="F271" s="14">
        <v>0</v>
      </c>
      <c r="G271" s="14">
        <v>0</v>
      </c>
      <c r="H271" s="14">
        <v>0</v>
      </c>
      <c r="I271" s="14">
        <v>0</v>
      </c>
      <c r="J271" s="11">
        <f t="shared" ref="J271:J304" si="15">SUM(E271:I271)</f>
        <v>0</v>
      </c>
      <c r="K271" s="11">
        <f t="shared" ref="K271:K304" si="16">SUM(G271:I271)</f>
        <v>0</v>
      </c>
    </row>
    <row r="272" spans="1:11" x14ac:dyDescent="0.2">
      <c r="A272" s="29" t="str">
        <f t="shared" ref="A272:B304" si="17">A271</f>
        <v>Friplejeboliger (2009-)</v>
      </c>
      <c r="B272" s="29" t="str">
        <f t="shared" si="17"/>
        <v>2015</v>
      </c>
      <c r="C272" s="2">
        <v>607</v>
      </c>
      <c r="D272" s="17" t="s">
        <v>37</v>
      </c>
      <c r="E272" s="14">
        <v>0</v>
      </c>
      <c r="F272" s="14">
        <v>0</v>
      </c>
      <c r="G272" s="14">
        <v>0</v>
      </c>
      <c r="H272" s="14">
        <v>0</v>
      </c>
      <c r="I272" s="14">
        <v>0</v>
      </c>
      <c r="J272" s="11">
        <f t="shared" si="15"/>
        <v>0</v>
      </c>
      <c r="K272" s="11">
        <f t="shared" si="16"/>
        <v>0</v>
      </c>
    </row>
    <row r="273" spans="1:11" x14ac:dyDescent="0.2">
      <c r="A273" s="29" t="str">
        <f t="shared" si="17"/>
        <v>Friplejeboliger (2009-)</v>
      </c>
      <c r="B273" s="29" t="str">
        <f t="shared" si="17"/>
        <v>2015</v>
      </c>
      <c r="C273" s="2">
        <v>615</v>
      </c>
      <c r="D273" s="17" t="s">
        <v>81</v>
      </c>
      <c r="E273" s="14">
        <v>0</v>
      </c>
      <c r="F273" s="14">
        <v>0</v>
      </c>
      <c r="G273" s="14">
        <v>0</v>
      </c>
      <c r="H273" s="14">
        <v>0</v>
      </c>
      <c r="I273" s="14">
        <v>0</v>
      </c>
      <c r="J273" s="11">
        <f t="shared" si="15"/>
        <v>0</v>
      </c>
      <c r="K273" s="11">
        <f t="shared" si="16"/>
        <v>0</v>
      </c>
    </row>
    <row r="274" spans="1:11" x14ac:dyDescent="0.2">
      <c r="A274" s="29" t="str">
        <f t="shared" si="17"/>
        <v>Friplejeboliger (2009-)</v>
      </c>
      <c r="B274" s="29" t="str">
        <f t="shared" si="17"/>
        <v>2015</v>
      </c>
      <c r="C274" s="2">
        <v>621</v>
      </c>
      <c r="D274" s="17" t="s">
        <v>99</v>
      </c>
      <c r="E274" s="14">
        <v>0</v>
      </c>
      <c r="F274" s="14">
        <v>0</v>
      </c>
      <c r="G274" s="14">
        <v>0</v>
      </c>
      <c r="H274" s="14">
        <v>0</v>
      </c>
      <c r="I274" s="14">
        <v>0</v>
      </c>
      <c r="J274" s="11">
        <f t="shared" si="15"/>
        <v>0</v>
      </c>
      <c r="K274" s="11">
        <f t="shared" si="16"/>
        <v>0</v>
      </c>
    </row>
    <row r="275" spans="1:11" x14ac:dyDescent="0.2">
      <c r="A275" s="29" t="str">
        <f t="shared" si="17"/>
        <v>Friplejeboliger (2009-)</v>
      </c>
      <c r="B275" s="29" t="str">
        <f t="shared" si="17"/>
        <v>2015</v>
      </c>
      <c r="C275" s="2">
        <v>630</v>
      </c>
      <c r="D275" s="17" t="s">
        <v>90</v>
      </c>
      <c r="E275" s="14">
        <v>11</v>
      </c>
      <c r="F275" s="14">
        <v>8</v>
      </c>
      <c r="G275" s="14">
        <v>10</v>
      </c>
      <c r="H275" s="14">
        <v>4</v>
      </c>
      <c r="I275" s="14">
        <v>22</v>
      </c>
      <c r="J275" s="11">
        <f t="shared" si="15"/>
        <v>55</v>
      </c>
      <c r="K275" s="11">
        <f t="shared" si="16"/>
        <v>36</v>
      </c>
    </row>
    <row r="276" spans="1:11" x14ac:dyDescent="0.2">
      <c r="A276" s="29" t="str">
        <f t="shared" si="17"/>
        <v>Friplejeboliger (2009-)</v>
      </c>
      <c r="B276" s="29" t="str">
        <f t="shared" si="17"/>
        <v>2015</v>
      </c>
      <c r="C276" s="2">
        <v>657</v>
      </c>
      <c r="D276" s="17" t="s">
        <v>71</v>
      </c>
      <c r="E276" s="14">
        <v>5</v>
      </c>
      <c r="F276" s="14">
        <v>5</v>
      </c>
      <c r="G276" s="14">
        <v>13</v>
      </c>
      <c r="H276" s="14">
        <v>8</v>
      </c>
      <c r="I276" s="14">
        <v>10</v>
      </c>
      <c r="J276" s="11">
        <f t="shared" si="15"/>
        <v>41</v>
      </c>
      <c r="K276" s="11">
        <f t="shared" si="16"/>
        <v>31</v>
      </c>
    </row>
    <row r="277" spans="1:11" x14ac:dyDescent="0.2">
      <c r="A277" s="29" t="str">
        <f t="shared" si="17"/>
        <v>Friplejeboliger (2009-)</v>
      </c>
      <c r="B277" s="29" t="str">
        <f t="shared" si="17"/>
        <v>2015</v>
      </c>
      <c r="C277" s="2">
        <v>661</v>
      </c>
      <c r="D277" s="17" t="s">
        <v>79</v>
      </c>
      <c r="E277" s="14">
        <v>0</v>
      </c>
      <c r="F277" s="14">
        <v>0</v>
      </c>
      <c r="G277" s="14">
        <v>0</v>
      </c>
      <c r="H277" s="14">
        <v>0</v>
      </c>
      <c r="I277" s="14">
        <v>0</v>
      </c>
      <c r="J277" s="11">
        <f t="shared" si="15"/>
        <v>0</v>
      </c>
      <c r="K277" s="11">
        <f t="shared" si="16"/>
        <v>0</v>
      </c>
    </row>
    <row r="278" spans="1:11" x14ac:dyDescent="0.2">
      <c r="A278" s="29" t="str">
        <f t="shared" si="17"/>
        <v>Friplejeboliger (2009-)</v>
      </c>
      <c r="B278" s="29" t="str">
        <f t="shared" si="17"/>
        <v>2015</v>
      </c>
      <c r="C278" s="2">
        <v>665</v>
      </c>
      <c r="D278" s="17" t="s">
        <v>12</v>
      </c>
      <c r="E278" s="14">
        <v>0</v>
      </c>
      <c r="F278" s="14">
        <v>0</v>
      </c>
      <c r="G278" s="14">
        <v>0</v>
      </c>
      <c r="H278" s="14">
        <v>0</v>
      </c>
      <c r="I278" s="14">
        <v>0</v>
      </c>
      <c r="J278" s="11">
        <f t="shared" si="15"/>
        <v>0</v>
      </c>
      <c r="K278" s="11">
        <f t="shared" si="16"/>
        <v>0</v>
      </c>
    </row>
    <row r="279" spans="1:11" x14ac:dyDescent="0.2">
      <c r="A279" s="29" t="str">
        <f t="shared" si="17"/>
        <v>Friplejeboliger (2009-)</v>
      </c>
      <c r="B279" s="29" t="str">
        <f t="shared" si="17"/>
        <v>2015</v>
      </c>
      <c r="C279" s="2">
        <v>671</v>
      </c>
      <c r="D279" s="17" t="s">
        <v>70</v>
      </c>
      <c r="E279" s="14">
        <v>0</v>
      </c>
      <c r="F279" s="14">
        <v>0</v>
      </c>
      <c r="G279" s="14">
        <v>0</v>
      </c>
      <c r="H279" s="14">
        <v>0</v>
      </c>
      <c r="I279" s="14">
        <v>0</v>
      </c>
      <c r="J279" s="11">
        <f t="shared" si="15"/>
        <v>0</v>
      </c>
      <c r="K279" s="11">
        <f t="shared" si="16"/>
        <v>0</v>
      </c>
    </row>
    <row r="280" spans="1:11" x14ac:dyDescent="0.2">
      <c r="A280" s="29" t="str">
        <f t="shared" si="17"/>
        <v>Friplejeboliger (2009-)</v>
      </c>
      <c r="B280" s="29" t="str">
        <f t="shared" si="17"/>
        <v>2015</v>
      </c>
      <c r="C280" s="2">
        <v>706</v>
      </c>
      <c r="D280" s="17" t="s">
        <v>74</v>
      </c>
      <c r="E280" s="14">
        <v>0</v>
      </c>
      <c r="F280" s="14">
        <v>0</v>
      </c>
      <c r="G280" s="14">
        <v>0</v>
      </c>
      <c r="H280" s="14">
        <v>0</v>
      </c>
      <c r="I280" s="14">
        <v>0</v>
      </c>
      <c r="J280" s="11">
        <f t="shared" si="15"/>
        <v>0</v>
      </c>
      <c r="K280" s="11">
        <f t="shared" si="16"/>
        <v>0</v>
      </c>
    </row>
    <row r="281" spans="1:11" x14ac:dyDescent="0.2">
      <c r="A281" s="29" t="str">
        <f t="shared" si="17"/>
        <v>Friplejeboliger (2009-)</v>
      </c>
      <c r="B281" s="29" t="str">
        <f t="shared" si="17"/>
        <v>2015</v>
      </c>
      <c r="C281" s="2">
        <v>707</v>
      </c>
      <c r="D281" s="17" t="s">
        <v>26</v>
      </c>
      <c r="E281" s="14">
        <v>0</v>
      </c>
      <c r="F281" s="14">
        <v>0</v>
      </c>
      <c r="G281" s="14">
        <v>0</v>
      </c>
      <c r="H281" s="14">
        <v>0</v>
      </c>
      <c r="I281" s="14">
        <v>0</v>
      </c>
      <c r="J281" s="11">
        <f t="shared" si="15"/>
        <v>0</v>
      </c>
      <c r="K281" s="11">
        <f t="shared" si="16"/>
        <v>0</v>
      </c>
    </row>
    <row r="282" spans="1:11" x14ac:dyDescent="0.2">
      <c r="A282" s="29" t="str">
        <f t="shared" si="17"/>
        <v>Friplejeboliger (2009-)</v>
      </c>
      <c r="B282" s="29" t="str">
        <f t="shared" si="17"/>
        <v>2015</v>
      </c>
      <c r="C282" s="2">
        <v>710</v>
      </c>
      <c r="D282" s="17" t="s">
        <v>31</v>
      </c>
      <c r="E282" s="14">
        <v>0</v>
      </c>
      <c r="F282" s="14">
        <v>0</v>
      </c>
      <c r="G282" s="14">
        <v>0</v>
      </c>
      <c r="H282" s="14">
        <v>0</v>
      </c>
      <c r="I282" s="14">
        <v>0</v>
      </c>
      <c r="J282" s="11">
        <f t="shared" si="15"/>
        <v>0</v>
      </c>
      <c r="K282" s="11">
        <f t="shared" si="16"/>
        <v>0</v>
      </c>
    </row>
    <row r="283" spans="1:11" x14ac:dyDescent="0.2">
      <c r="A283" s="29" t="str">
        <f t="shared" si="17"/>
        <v>Friplejeboliger (2009-)</v>
      </c>
      <c r="B283" s="29" t="str">
        <f t="shared" si="17"/>
        <v>2015</v>
      </c>
      <c r="C283" s="2">
        <v>727</v>
      </c>
      <c r="D283" s="17" t="s">
        <v>34</v>
      </c>
      <c r="E283" s="14">
        <v>3</v>
      </c>
      <c r="F283" s="14">
        <v>3</v>
      </c>
      <c r="G283" s="14">
        <v>2</v>
      </c>
      <c r="H283" s="14">
        <v>12</v>
      </c>
      <c r="I283" s="14">
        <v>9</v>
      </c>
      <c r="J283" s="11">
        <f t="shared" si="15"/>
        <v>29</v>
      </c>
      <c r="K283" s="11">
        <f t="shared" si="16"/>
        <v>23</v>
      </c>
    </row>
    <row r="284" spans="1:11" x14ac:dyDescent="0.2">
      <c r="A284" s="29" t="str">
        <f t="shared" si="17"/>
        <v>Friplejeboliger (2009-)</v>
      </c>
      <c r="B284" s="29" t="str">
        <f t="shared" si="17"/>
        <v>2015</v>
      </c>
      <c r="C284" s="2">
        <v>730</v>
      </c>
      <c r="D284" s="17" t="s">
        <v>40</v>
      </c>
      <c r="E284" s="14">
        <v>0</v>
      </c>
      <c r="F284" s="14">
        <v>0</v>
      </c>
      <c r="G284" s="14">
        <v>0</v>
      </c>
      <c r="H284" s="14">
        <v>0</v>
      </c>
      <c r="I284" s="14">
        <v>0</v>
      </c>
      <c r="J284" s="11">
        <f t="shared" si="15"/>
        <v>0</v>
      </c>
      <c r="K284" s="11">
        <f t="shared" si="16"/>
        <v>0</v>
      </c>
    </row>
    <row r="285" spans="1:11" x14ac:dyDescent="0.2">
      <c r="A285" s="29" t="str">
        <f t="shared" si="17"/>
        <v>Friplejeboliger (2009-)</v>
      </c>
      <c r="B285" s="29" t="str">
        <f t="shared" si="17"/>
        <v>2015</v>
      </c>
      <c r="C285" s="2">
        <v>740</v>
      </c>
      <c r="D285" s="17" t="s">
        <v>56</v>
      </c>
      <c r="E285" s="14">
        <v>0</v>
      </c>
      <c r="F285" s="14">
        <v>0</v>
      </c>
      <c r="G285" s="14">
        <v>0</v>
      </c>
      <c r="H285" s="14">
        <v>0</v>
      </c>
      <c r="I285" s="14">
        <v>0</v>
      </c>
      <c r="J285" s="11">
        <f t="shared" si="15"/>
        <v>0</v>
      </c>
      <c r="K285" s="11">
        <f t="shared" si="16"/>
        <v>0</v>
      </c>
    </row>
    <row r="286" spans="1:11" x14ac:dyDescent="0.2">
      <c r="A286" s="29" t="str">
        <f t="shared" si="17"/>
        <v>Friplejeboliger (2009-)</v>
      </c>
      <c r="B286" s="29" t="str">
        <f t="shared" si="17"/>
        <v>2015</v>
      </c>
      <c r="C286" s="2">
        <v>741</v>
      </c>
      <c r="D286" s="17" t="s">
        <v>54</v>
      </c>
      <c r="E286" s="14">
        <v>0</v>
      </c>
      <c r="F286" s="14">
        <v>0</v>
      </c>
      <c r="G286" s="14">
        <v>0</v>
      </c>
      <c r="H286" s="14">
        <v>0</v>
      </c>
      <c r="I286" s="14">
        <v>0</v>
      </c>
      <c r="J286" s="11">
        <f t="shared" si="15"/>
        <v>0</v>
      </c>
      <c r="K286" s="11">
        <f t="shared" si="16"/>
        <v>0</v>
      </c>
    </row>
    <row r="287" spans="1:11" x14ac:dyDescent="0.2">
      <c r="A287" s="29" t="str">
        <f t="shared" si="17"/>
        <v>Friplejeboliger (2009-)</v>
      </c>
      <c r="B287" s="29" t="str">
        <f t="shared" si="17"/>
        <v>2015</v>
      </c>
      <c r="C287" s="2">
        <v>746</v>
      </c>
      <c r="D287" s="17" t="s">
        <v>58</v>
      </c>
      <c r="E287" s="14">
        <v>0</v>
      </c>
      <c r="F287" s="14">
        <v>0</v>
      </c>
      <c r="G287" s="14">
        <v>0</v>
      </c>
      <c r="H287" s="14">
        <v>0</v>
      </c>
      <c r="I287" s="14">
        <v>0</v>
      </c>
      <c r="J287" s="11">
        <f t="shared" si="15"/>
        <v>0</v>
      </c>
      <c r="K287" s="11">
        <f t="shared" si="16"/>
        <v>0</v>
      </c>
    </row>
    <row r="288" spans="1:11" x14ac:dyDescent="0.2">
      <c r="A288" s="29" t="str">
        <f t="shared" si="17"/>
        <v>Friplejeboliger (2009-)</v>
      </c>
      <c r="B288" s="29" t="str">
        <f t="shared" si="17"/>
        <v>2015</v>
      </c>
      <c r="C288" s="2">
        <v>751</v>
      </c>
      <c r="D288" s="17" t="s">
        <v>104</v>
      </c>
      <c r="E288" s="14">
        <v>0</v>
      </c>
      <c r="F288" s="14">
        <v>0</v>
      </c>
      <c r="G288" s="14">
        <v>0</v>
      </c>
      <c r="H288" s="14">
        <v>0</v>
      </c>
      <c r="I288" s="14">
        <v>0</v>
      </c>
      <c r="J288" s="11">
        <f t="shared" si="15"/>
        <v>0</v>
      </c>
      <c r="K288" s="11">
        <f t="shared" si="16"/>
        <v>0</v>
      </c>
    </row>
    <row r="289" spans="1:11" x14ac:dyDescent="0.2">
      <c r="A289" s="29" t="str">
        <f t="shared" si="17"/>
        <v>Friplejeboliger (2009-)</v>
      </c>
      <c r="B289" s="29" t="str">
        <f t="shared" si="17"/>
        <v>2015</v>
      </c>
      <c r="C289" s="2">
        <v>756</v>
      </c>
      <c r="D289" s="17" t="s">
        <v>89</v>
      </c>
      <c r="E289" s="14">
        <v>4</v>
      </c>
      <c r="F289" s="14">
        <v>4</v>
      </c>
      <c r="G289" s="14">
        <v>6</v>
      </c>
      <c r="H289" s="14">
        <v>10</v>
      </c>
      <c r="I289" s="14">
        <v>12</v>
      </c>
      <c r="J289" s="11">
        <f t="shared" si="15"/>
        <v>36</v>
      </c>
      <c r="K289" s="11">
        <f t="shared" si="16"/>
        <v>28</v>
      </c>
    </row>
    <row r="290" spans="1:11" x14ac:dyDescent="0.2">
      <c r="A290" s="29" t="str">
        <f t="shared" si="17"/>
        <v>Friplejeboliger (2009-)</v>
      </c>
      <c r="B290" s="29" t="str">
        <f t="shared" si="17"/>
        <v>2015</v>
      </c>
      <c r="C290" s="2">
        <v>760</v>
      </c>
      <c r="D290" s="17" t="s">
        <v>44</v>
      </c>
      <c r="E290" s="14">
        <v>6</v>
      </c>
      <c r="F290" s="14">
        <v>7</v>
      </c>
      <c r="G290" s="14">
        <v>12</v>
      </c>
      <c r="H290" s="14">
        <v>16</v>
      </c>
      <c r="I290" s="14">
        <v>23</v>
      </c>
      <c r="J290" s="11">
        <f t="shared" si="15"/>
        <v>64</v>
      </c>
      <c r="K290" s="11">
        <f t="shared" si="16"/>
        <v>51</v>
      </c>
    </row>
    <row r="291" spans="1:11" x14ac:dyDescent="0.2">
      <c r="A291" s="29" t="str">
        <f t="shared" si="17"/>
        <v>Friplejeboliger (2009-)</v>
      </c>
      <c r="B291" s="29" t="str">
        <f t="shared" si="17"/>
        <v>2015</v>
      </c>
      <c r="C291" s="2">
        <v>766</v>
      </c>
      <c r="D291" s="17" t="s">
        <v>65</v>
      </c>
      <c r="E291" s="14">
        <v>0</v>
      </c>
      <c r="F291" s="14">
        <v>0</v>
      </c>
      <c r="G291" s="14">
        <v>0</v>
      </c>
      <c r="H291" s="14">
        <v>0</v>
      </c>
      <c r="I291" s="14">
        <v>0</v>
      </c>
      <c r="J291" s="11">
        <f t="shared" si="15"/>
        <v>0</v>
      </c>
      <c r="K291" s="11">
        <f t="shared" si="16"/>
        <v>0</v>
      </c>
    </row>
    <row r="292" spans="1:11" x14ac:dyDescent="0.2">
      <c r="A292" s="29" t="str">
        <f t="shared" si="17"/>
        <v>Friplejeboliger (2009-)</v>
      </c>
      <c r="B292" s="29" t="str">
        <f t="shared" si="17"/>
        <v>2015</v>
      </c>
      <c r="C292" s="2">
        <v>773</v>
      </c>
      <c r="D292" s="17" t="s">
        <v>24</v>
      </c>
      <c r="E292" s="14">
        <v>0</v>
      </c>
      <c r="F292" s="14">
        <v>0</v>
      </c>
      <c r="G292" s="14">
        <v>0</v>
      </c>
      <c r="H292" s="14">
        <v>0</v>
      </c>
      <c r="I292" s="14">
        <v>0</v>
      </c>
      <c r="J292" s="11">
        <f t="shared" si="15"/>
        <v>0</v>
      </c>
      <c r="K292" s="11">
        <f t="shared" si="16"/>
        <v>0</v>
      </c>
    </row>
    <row r="293" spans="1:11" x14ac:dyDescent="0.2">
      <c r="A293" s="29" t="str">
        <f t="shared" si="17"/>
        <v>Friplejeboliger (2009-)</v>
      </c>
      <c r="B293" s="29" t="str">
        <f t="shared" si="17"/>
        <v>2015</v>
      </c>
      <c r="C293" s="2">
        <v>779</v>
      </c>
      <c r="D293" s="17" t="s">
        <v>60</v>
      </c>
      <c r="E293" s="14">
        <v>0</v>
      </c>
      <c r="F293" s="14">
        <v>0</v>
      </c>
      <c r="G293" s="14">
        <v>0</v>
      </c>
      <c r="H293" s="14">
        <v>0</v>
      </c>
      <c r="I293" s="14">
        <v>0</v>
      </c>
      <c r="J293" s="11">
        <f t="shared" si="15"/>
        <v>0</v>
      </c>
      <c r="K293" s="11">
        <f t="shared" si="16"/>
        <v>0</v>
      </c>
    </row>
    <row r="294" spans="1:11" x14ac:dyDescent="0.2">
      <c r="A294" s="29" t="str">
        <f t="shared" si="17"/>
        <v>Friplejeboliger (2009-)</v>
      </c>
      <c r="B294" s="29" t="str">
        <f t="shared" si="17"/>
        <v>2015</v>
      </c>
      <c r="C294" s="2">
        <v>787</v>
      </c>
      <c r="D294" s="17" t="s">
        <v>78</v>
      </c>
      <c r="E294" s="14">
        <v>0</v>
      </c>
      <c r="F294" s="14">
        <v>3</v>
      </c>
      <c r="G294" s="14">
        <v>4</v>
      </c>
      <c r="H294" s="14">
        <v>13</v>
      </c>
      <c r="I294" s="14">
        <v>4</v>
      </c>
      <c r="J294" s="11">
        <f t="shared" si="15"/>
        <v>24</v>
      </c>
      <c r="K294" s="11">
        <f t="shared" si="16"/>
        <v>21</v>
      </c>
    </row>
    <row r="295" spans="1:11" x14ac:dyDescent="0.2">
      <c r="A295" s="29" t="str">
        <f t="shared" si="17"/>
        <v>Friplejeboliger (2009-)</v>
      </c>
      <c r="B295" s="29" t="str">
        <f t="shared" si="17"/>
        <v>2015</v>
      </c>
      <c r="C295" s="2">
        <v>791</v>
      </c>
      <c r="D295" s="17" t="s">
        <v>94</v>
      </c>
      <c r="E295" s="14">
        <v>16</v>
      </c>
      <c r="F295" s="14">
        <v>14</v>
      </c>
      <c r="G295" s="14">
        <v>24</v>
      </c>
      <c r="H295" s="14">
        <v>38</v>
      </c>
      <c r="I295" s="14">
        <v>24</v>
      </c>
      <c r="J295" s="11">
        <f t="shared" si="15"/>
        <v>116</v>
      </c>
      <c r="K295" s="11">
        <f t="shared" si="16"/>
        <v>86</v>
      </c>
    </row>
    <row r="296" spans="1:11" x14ac:dyDescent="0.2">
      <c r="A296" s="29" t="str">
        <f t="shared" si="17"/>
        <v>Friplejeboliger (2009-)</v>
      </c>
      <c r="B296" s="29" t="str">
        <f t="shared" si="17"/>
        <v>2015</v>
      </c>
      <c r="C296" s="2">
        <v>810</v>
      </c>
      <c r="D296" s="17" t="s">
        <v>21</v>
      </c>
      <c r="E296" s="14">
        <v>1</v>
      </c>
      <c r="F296" s="14">
        <v>0</v>
      </c>
      <c r="G296" s="14">
        <v>1</v>
      </c>
      <c r="H296" s="14">
        <v>1</v>
      </c>
      <c r="I296" s="14">
        <v>0</v>
      </c>
      <c r="J296" s="11">
        <f t="shared" si="15"/>
        <v>3</v>
      </c>
      <c r="K296" s="11">
        <f t="shared" si="16"/>
        <v>2</v>
      </c>
    </row>
    <row r="297" spans="1:11" x14ac:dyDescent="0.2">
      <c r="A297" s="29" t="str">
        <f t="shared" si="17"/>
        <v>Friplejeboliger (2009-)</v>
      </c>
      <c r="B297" s="29" t="str">
        <f t="shared" si="17"/>
        <v>2015</v>
      </c>
      <c r="C297" s="2">
        <v>813</v>
      </c>
      <c r="D297" s="17" t="s">
        <v>41</v>
      </c>
      <c r="E297" s="14">
        <v>0</v>
      </c>
      <c r="F297" s="14">
        <v>0</v>
      </c>
      <c r="G297" s="14">
        <v>0</v>
      </c>
      <c r="H297" s="14">
        <v>0</v>
      </c>
      <c r="I297" s="14">
        <v>0</v>
      </c>
      <c r="J297" s="11">
        <f t="shared" si="15"/>
        <v>0</v>
      </c>
      <c r="K297" s="11">
        <f t="shared" si="16"/>
        <v>0</v>
      </c>
    </row>
    <row r="298" spans="1:11" x14ac:dyDescent="0.2">
      <c r="A298" s="29" t="str">
        <f t="shared" si="17"/>
        <v>Friplejeboliger (2009-)</v>
      </c>
      <c r="B298" s="29" t="str">
        <f t="shared" si="17"/>
        <v>2015</v>
      </c>
      <c r="C298" s="2">
        <v>820</v>
      </c>
      <c r="D298" s="17" t="s">
        <v>227</v>
      </c>
      <c r="E298" s="14">
        <v>0</v>
      </c>
      <c r="F298" s="14">
        <v>0</v>
      </c>
      <c r="G298" s="14">
        <v>0</v>
      </c>
      <c r="H298" s="14">
        <v>0</v>
      </c>
      <c r="I298" s="14">
        <v>0</v>
      </c>
      <c r="J298" s="11">
        <f t="shared" si="15"/>
        <v>0</v>
      </c>
      <c r="K298" s="11">
        <f t="shared" si="16"/>
        <v>0</v>
      </c>
    </row>
    <row r="299" spans="1:11" x14ac:dyDescent="0.2">
      <c r="A299" s="29" t="str">
        <f t="shared" si="17"/>
        <v>Friplejeboliger (2009-)</v>
      </c>
      <c r="B299" s="29" t="str">
        <f t="shared" si="17"/>
        <v>2015</v>
      </c>
      <c r="C299" s="2">
        <v>825</v>
      </c>
      <c r="D299" s="17" t="s">
        <v>18</v>
      </c>
      <c r="E299" s="14">
        <v>0</v>
      </c>
      <c r="F299" s="14">
        <v>0</v>
      </c>
      <c r="G299" s="14">
        <v>0</v>
      </c>
      <c r="H299" s="14">
        <v>0</v>
      </c>
      <c r="I299" s="14">
        <v>0</v>
      </c>
      <c r="J299" s="11">
        <f t="shared" si="15"/>
        <v>0</v>
      </c>
      <c r="K299" s="11">
        <f t="shared" si="16"/>
        <v>0</v>
      </c>
    </row>
    <row r="300" spans="1:11" x14ac:dyDescent="0.2">
      <c r="A300" s="29" t="str">
        <f t="shared" si="17"/>
        <v>Friplejeboliger (2009-)</v>
      </c>
      <c r="B300" s="29" t="str">
        <f t="shared" si="17"/>
        <v>2015</v>
      </c>
      <c r="C300" s="2">
        <v>840</v>
      </c>
      <c r="D300" s="17" t="s">
        <v>42</v>
      </c>
      <c r="E300" s="14">
        <v>0</v>
      </c>
      <c r="F300" s="14">
        <v>0</v>
      </c>
      <c r="G300" s="14">
        <v>0</v>
      </c>
      <c r="H300" s="14">
        <v>0</v>
      </c>
      <c r="I300" s="14">
        <v>0</v>
      </c>
      <c r="J300" s="11">
        <f t="shared" si="15"/>
        <v>0</v>
      </c>
      <c r="K300" s="11">
        <f t="shared" si="16"/>
        <v>0</v>
      </c>
    </row>
    <row r="301" spans="1:11" x14ac:dyDescent="0.2">
      <c r="A301" s="29" t="str">
        <f t="shared" si="17"/>
        <v>Friplejeboliger (2009-)</v>
      </c>
      <c r="B301" s="29" t="str">
        <f t="shared" si="17"/>
        <v>2015</v>
      </c>
      <c r="C301" s="2">
        <v>846</v>
      </c>
      <c r="D301" s="17" t="s">
        <v>20</v>
      </c>
      <c r="E301" s="14">
        <v>3</v>
      </c>
      <c r="F301" s="14">
        <v>1</v>
      </c>
      <c r="G301" s="14">
        <v>1</v>
      </c>
      <c r="H301" s="14">
        <v>4</v>
      </c>
      <c r="I301" s="14">
        <v>4</v>
      </c>
      <c r="J301" s="11">
        <f t="shared" si="15"/>
        <v>13</v>
      </c>
      <c r="K301" s="11">
        <f t="shared" si="16"/>
        <v>9</v>
      </c>
    </row>
    <row r="302" spans="1:11" x14ac:dyDescent="0.2">
      <c r="A302" s="29" t="str">
        <f t="shared" si="17"/>
        <v>Friplejeboliger (2009-)</v>
      </c>
      <c r="B302" s="29" t="str">
        <f t="shared" si="17"/>
        <v>2015</v>
      </c>
      <c r="C302" s="2">
        <v>849</v>
      </c>
      <c r="D302" s="17" t="s">
        <v>93</v>
      </c>
      <c r="E302" s="14">
        <v>0</v>
      </c>
      <c r="F302" s="14">
        <v>0</v>
      </c>
      <c r="G302" s="14">
        <v>0</v>
      </c>
      <c r="H302" s="14">
        <v>0</v>
      </c>
      <c r="I302" s="14">
        <v>0</v>
      </c>
      <c r="J302" s="11">
        <f t="shared" si="15"/>
        <v>0</v>
      </c>
      <c r="K302" s="11">
        <f t="shared" si="16"/>
        <v>0</v>
      </c>
    </row>
    <row r="303" spans="1:11" x14ac:dyDescent="0.2">
      <c r="A303" s="29" t="str">
        <f t="shared" si="17"/>
        <v>Friplejeboliger (2009-)</v>
      </c>
      <c r="B303" s="29" t="str">
        <f t="shared" si="17"/>
        <v>2015</v>
      </c>
      <c r="C303" s="2">
        <v>851</v>
      </c>
      <c r="D303" s="17" t="s">
        <v>102</v>
      </c>
      <c r="E303" s="14">
        <v>1</v>
      </c>
      <c r="F303" s="14">
        <v>3</v>
      </c>
      <c r="G303" s="14">
        <v>10</v>
      </c>
      <c r="H303" s="14">
        <v>13</v>
      </c>
      <c r="I303" s="14">
        <v>17</v>
      </c>
      <c r="J303" s="11">
        <f t="shared" si="15"/>
        <v>44</v>
      </c>
      <c r="K303" s="11">
        <f t="shared" si="16"/>
        <v>40</v>
      </c>
    </row>
    <row r="304" spans="1:11" x14ac:dyDescent="0.2">
      <c r="A304" s="29" t="str">
        <f t="shared" si="17"/>
        <v>Friplejeboliger (2009-)</v>
      </c>
      <c r="B304" s="29" t="str">
        <f t="shared" si="17"/>
        <v>2015</v>
      </c>
      <c r="C304" s="2">
        <v>860</v>
      </c>
      <c r="D304" s="17" t="s">
        <v>75</v>
      </c>
      <c r="E304" s="14">
        <v>0</v>
      </c>
      <c r="F304" s="14">
        <v>0</v>
      </c>
      <c r="G304" s="14">
        <v>0</v>
      </c>
      <c r="H304" s="14">
        <v>0</v>
      </c>
      <c r="I304" s="14">
        <v>0</v>
      </c>
      <c r="J304" s="11">
        <f t="shared" si="15"/>
        <v>0</v>
      </c>
      <c r="K304" s="11">
        <f t="shared" si="16"/>
        <v>0</v>
      </c>
    </row>
    <row r="306" spans="1:11" x14ac:dyDescent="0.2">
      <c r="E306" s="13" t="s">
        <v>263</v>
      </c>
      <c r="F306" s="13" t="s">
        <v>251</v>
      </c>
      <c r="G306" s="13" t="s">
        <v>231</v>
      </c>
      <c r="H306" s="13" t="s">
        <v>232</v>
      </c>
      <c r="I306" s="13" t="s">
        <v>233</v>
      </c>
      <c r="J306" s="13" t="s">
        <v>223</v>
      </c>
      <c r="K306" s="13" t="s">
        <v>224</v>
      </c>
    </row>
    <row r="307" spans="1:11" x14ac:dyDescent="0.2">
      <c r="A307" s="11" t="s">
        <v>222</v>
      </c>
      <c r="B307" s="11">
        <v>2015</v>
      </c>
      <c r="C307" s="13"/>
      <c r="D307" s="17" t="s">
        <v>239</v>
      </c>
      <c r="E307" s="11">
        <f>E4+E105+E206</f>
        <v>4858</v>
      </c>
      <c r="F307" s="11">
        <f t="shared" ref="F307:K307" si="18">F4+F105+F206</f>
        <v>5156</v>
      </c>
      <c r="G307" s="11">
        <f t="shared" si="18"/>
        <v>7929</v>
      </c>
      <c r="H307" s="11">
        <f t="shared" si="18"/>
        <v>10043</v>
      </c>
      <c r="I307" s="11">
        <f t="shared" si="18"/>
        <v>11977</v>
      </c>
      <c r="J307" s="11">
        <f t="shared" si="18"/>
        <v>39963</v>
      </c>
      <c r="K307" s="11">
        <f t="shared" si="18"/>
        <v>29949</v>
      </c>
    </row>
    <row r="308" spans="1:11" x14ac:dyDescent="0.2">
      <c r="A308" s="11" t="str">
        <f>A307</f>
        <v>I alt</v>
      </c>
      <c r="B308" s="11">
        <f>B307</f>
        <v>2015</v>
      </c>
      <c r="C308" s="2">
        <v>101</v>
      </c>
      <c r="D308" s="17" t="s">
        <v>101</v>
      </c>
      <c r="E308" s="11">
        <f t="shared" ref="E308:K308" si="19">E5+E106+E207</f>
        <v>505</v>
      </c>
      <c r="F308" s="11">
        <f t="shared" si="19"/>
        <v>474</v>
      </c>
      <c r="G308" s="11">
        <f t="shared" si="19"/>
        <v>538</v>
      </c>
      <c r="H308" s="11">
        <f t="shared" si="19"/>
        <v>716</v>
      </c>
      <c r="I308" s="11">
        <f t="shared" si="19"/>
        <v>1090</v>
      </c>
      <c r="J308" s="11">
        <f t="shared" si="19"/>
        <v>3323</v>
      </c>
      <c r="K308" s="11">
        <f t="shared" si="19"/>
        <v>2344</v>
      </c>
    </row>
    <row r="309" spans="1:11" x14ac:dyDescent="0.2">
      <c r="A309" s="11" t="str">
        <f t="shared" ref="A309:A372" si="20">A308</f>
        <v>I alt</v>
      </c>
      <c r="B309" s="11">
        <f t="shared" ref="B309:B372" si="21">B308</f>
        <v>2015</v>
      </c>
      <c r="C309" s="2">
        <v>147</v>
      </c>
      <c r="D309" s="17" t="s">
        <v>39</v>
      </c>
      <c r="E309" s="11">
        <f t="shared" ref="E309:K309" si="22">E6+E107+E208</f>
        <v>102</v>
      </c>
      <c r="F309" s="11">
        <f t="shared" si="22"/>
        <v>89</v>
      </c>
      <c r="G309" s="11">
        <f t="shared" si="22"/>
        <v>135</v>
      </c>
      <c r="H309" s="11">
        <f t="shared" si="22"/>
        <v>194</v>
      </c>
      <c r="I309" s="11">
        <f t="shared" si="22"/>
        <v>311</v>
      </c>
      <c r="J309" s="11">
        <f t="shared" si="22"/>
        <v>831</v>
      </c>
      <c r="K309" s="11">
        <f t="shared" si="22"/>
        <v>640</v>
      </c>
    </row>
    <row r="310" spans="1:11" x14ac:dyDescent="0.2">
      <c r="A310" s="11" t="str">
        <f t="shared" si="20"/>
        <v>I alt</v>
      </c>
      <c r="B310" s="11">
        <f t="shared" si="21"/>
        <v>2015</v>
      </c>
      <c r="C310" s="2">
        <v>151</v>
      </c>
      <c r="D310" s="17" t="s">
        <v>13</v>
      </c>
      <c r="E310" s="11">
        <f t="shared" ref="E310:K310" si="23">E7+E108+E209</f>
        <v>43</v>
      </c>
      <c r="F310" s="11">
        <f t="shared" si="23"/>
        <v>57</v>
      </c>
      <c r="G310" s="11">
        <f t="shared" si="23"/>
        <v>66</v>
      </c>
      <c r="H310" s="11">
        <f t="shared" si="23"/>
        <v>85</v>
      </c>
      <c r="I310" s="11">
        <f t="shared" si="23"/>
        <v>76</v>
      </c>
      <c r="J310" s="11">
        <f t="shared" si="23"/>
        <v>327</v>
      </c>
      <c r="K310" s="11">
        <f t="shared" si="23"/>
        <v>227</v>
      </c>
    </row>
    <row r="311" spans="1:11" x14ac:dyDescent="0.2">
      <c r="A311" s="11" t="str">
        <f t="shared" si="20"/>
        <v>I alt</v>
      </c>
      <c r="B311" s="11">
        <f t="shared" si="21"/>
        <v>2015</v>
      </c>
      <c r="C311" s="2">
        <v>153</v>
      </c>
      <c r="D311" s="17" t="s">
        <v>19</v>
      </c>
      <c r="E311" s="11">
        <f t="shared" ref="E311:K311" si="24">E8+E109+E210</f>
        <v>29</v>
      </c>
      <c r="F311" s="11">
        <f t="shared" si="24"/>
        <v>28</v>
      </c>
      <c r="G311" s="11">
        <f t="shared" si="24"/>
        <v>54</v>
      </c>
      <c r="H311" s="11">
        <f t="shared" si="24"/>
        <v>66</v>
      </c>
      <c r="I311" s="11">
        <f t="shared" si="24"/>
        <v>63</v>
      </c>
      <c r="J311" s="11">
        <f t="shared" si="24"/>
        <v>240</v>
      </c>
      <c r="K311" s="11">
        <f t="shared" si="24"/>
        <v>183</v>
      </c>
    </row>
    <row r="312" spans="1:11" x14ac:dyDescent="0.2">
      <c r="A312" s="11" t="str">
        <f t="shared" si="20"/>
        <v>I alt</v>
      </c>
      <c r="B312" s="11">
        <f t="shared" si="21"/>
        <v>2015</v>
      </c>
      <c r="C312" s="2">
        <v>155</v>
      </c>
      <c r="D312" s="17" t="s">
        <v>23</v>
      </c>
      <c r="E312" s="11">
        <f t="shared" ref="E312:K312" si="25">E9+E110+E211</f>
        <v>10</v>
      </c>
      <c r="F312" s="11">
        <f t="shared" si="25"/>
        <v>21</v>
      </c>
      <c r="G312" s="11">
        <f t="shared" si="25"/>
        <v>21</v>
      </c>
      <c r="H312" s="11">
        <f t="shared" si="25"/>
        <v>24</v>
      </c>
      <c r="I312" s="11">
        <f t="shared" si="25"/>
        <v>24</v>
      </c>
      <c r="J312" s="11">
        <f t="shared" si="25"/>
        <v>100</v>
      </c>
      <c r="K312" s="11">
        <f t="shared" si="25"/>
        <v>69</v>
      </c>
    </row>
    <row r="313" spans="1:11" x14ac:dyDescent="0.2">
      <c r="A313" s="11" t="str">
        <f t="shared" si="20"/>
        <v>I alt</v>
      </c>
      <c r="B313" s="11">
        <f t="shared" si="21"/>
        <v>2015</v>
      </c>
      <c r="C313" s="2">
        <v>157</v>
      </c>
      <c r="D313" s="17" t="s">
        <v>49</v>
      </c>
      <c r="E313" s="11">
        <f t="shared" ref="E313:K313" si="26">E10+E111+E212</f>
        <v>69</v>
      </c>
      <c r="F313" s="11">
        <f t="shared" si="26"/>
        <v>75</v>
      </c>
      <c r="G313" s="11">
        <f t="shared" si="26"/>
        <v>88</v>
      </c>
      <c r="H313" s="11">
        <f t="shared" si="26"/>
        <v>159</v>
      </c>
      <c r="I313" s="11">
        <f t="shared" si="26"/>
        <v>285</v>
      </c>
      <c r="J313" s="11">
        <f t="shared" si="26"/>
        <v>676</v>
      </c>
      <c r="K313" s="11">
        <f t="shared" si="26"/>
        <v>532</v>
      </c>
    </row>
    <row r="314" spans="1:11" x14ac:dyDescent="0.2">
      <c r="A314" s="11" t="str">
        <f t="shared" si="20"/>
        <v>I alt</v>
      </c>
      <c r="B314" s="11">
        <f t="shared" si="21"/>
        <v>2015</v>
      </c>
      <c r="C314" s="2">
        <v>159</v>
      </c>
      <c r="D314" s="17" t="s">
        <v>51</v>
      </c>
      <c r="E314" s="11">
        <f t="shared" ref="E314:K314" si="27">E11+E112+E213</f>
        <v>46</v>
      </c>
      <c r="F314" s="11">
        <f t="shared" si="27"/>
        <v>46</v>
      </c>
      <c r="G314" s="11">
        <f t="shared" si="27"/>
        <v>277</v>
      </c>
      <c r="H314" s="11">
        <f t="shared" si="27"/>
        <v>115</v>
      </c>
      <c r="I314" s="11">
        <f t="shared" si="27"/>
        <v>140</v>
      </c>
      <c r="J314" s="11">
        <f t="shared" si="27"/>
        <v>624</v>
      </c>
      <c r="K314" s="11">
        <f t="shared" si="27"/>
        <v>532</v>
      </c>
    </row>
    <row r="315" spans="1:11" x14ac:dyDescent="0.2">
      <c r="A315" s="11" t="str">
        <f t="shared" si="20"/>
        <v>I alt</v>
      </c>
      <c r="B315" s="11">
        <f t="shared" si="21"/>
        <v>2015</v>
      </c>
      <c r="C315" s="2">
        <v>161</v>
      </c>
      <c r="D315" s="17" t="s">
        <v>53</v>
      </c>
      <c r="E315" s="11">
        <f t="shared" ref="E315:K315" si="28">E12+E113+E214</f>
        <v>20</v>
      </c>
      <c r="F315" s="11">
        <f t="shared" si="28"/>
        <v>16</v>
      </c>
      <c r="G315" s="11">
        <f t="shared" si="28"/>
        <v>47</v>
      </c>
      <c r="H315" s="11">
        <f t="shared" si="28"/>
        <v>50</v>
      </c>
      <c r="I315" s="11">
        <f t="shared" si="28"/>
        <v>57</v>
      </c>
      <c r="J315" s="11">
        <f t="shared" si="28"/>
        <v>190</v>
      </c>
      <c r="K315" s="11">
        <f t="shared" si="28"/>
        <v>154</v>
      </c>
    </row>
    <row r="316" spans="1:11" x14ac:dyDescent="0.2">
      <c r="A316" s="11" t="str">
        <f t="shared" si="20"/>
        <v>I alt</v>
      </c>
      <c r="B316" s="11">
        <f t="shared" si="21"/>
        <v>2015</v>
      </c>
      <c r="C316" s="2">
        <v>163</v>
      </c>
      <c r="D316" s="17" t="s">
        <v>69</v>
      </c>
      <c r="E316" s="11">
        <f t="shared" ref="E316:K316" si="29">E13+E114+E215</f>
        <v>20</v>
      </c>
      <c r="F316" s="11">
        <f t="shared" si="29"/>
        <v>19</v>
      </c>
      <c r="G316" s="11">
        <f t="shared" si="29"/>
        <v>23</v>
      </c>
      <c r="H316" s="11">
        <f t="shared" si="29"/>
        <v>35</v>
      </c>
      <c r="I316" s="11">
        <f t="shared" si="29"/>
        <v>47</v>
      </c>
      <c r="J316" s="11">
        <f t="shared" si="29"/>
        <v>144</v>
      </c>
      <c r="K316" s="11">
        <f t="shared" si="29"/>
        <v>105</v>
      </c>
    </row>
    <row r="317" spans="1:11" x14ac:dyDescent="0.2">
      <c r="A317" s="11" t="str">
        <f t="shared" si="20"/>
        <v>I alt</v>
      </c>
      <c r="B317" s="11">
        <f t="shared" si="21"/>
        <v>2015</v>
      </c>
      <c r="C317" s="2">
        <v>165</v>
      </c>
      <c r="D317" s="17" t="s">
        <v>7</v>
      </c>
      <c r="E317" s="11">
        <f t="shared" ref="E317:K317" si="30">E14+E115+E216</f>
        <v>20</v>
      </c>
      <c r="F317" s="11">
        <f t="shared" si="30"/>
        <v>16</v>
      </c>
      <c r="G317" s="11">
        <f t="shared" si="30"/>
        <v>15</v>
      </c>
      <c r="H317" s="11">
        <f t="shared" si="30"/>
        <v>14</v>
      </c>
      <c r="I317" s="11">
        <f t="shared" si="30"/>
        <v>21</v>
      </c>
      <c r="J317" s="11">
        <f t="shared" si="30"/>
        <v>86</v>
      </c>
      <c r="K317" s="11">
        <f t="shared" si="30"/>
        <v>50</v>
      </c>
    </row>
    <row r="318" spans="1:11" x14ac:dyDescent="0.2">
      <c r="A318" s="11" t="str">
        <f t="shared" si="20"/>
        <v>I alt</v>
      </c>
      <c r="B318" s="11">
        <f t="shared" si="21"/>
        <v>2015</v>
      </c>
      <c r="C318" s="2">
        <v>167</v>
      </c>
      <c r="D318" s="17" t="s">
        <v>83</v>
      </c>
      <c r="E318" s="11">
        <f t="shared" ref="E318:K318" si="31">E15+E116+E217</f>
        <v>68</v>
      </c>
      <c r="F318" s="11">
        <f t="shared" si="31"/>
        <v>60</v>
      </c>
      <c r="G318" s="11">
        <f t="shared" si="31"/>
        <v>84</v>
      </c>
      <c r="H318" s="11">
        <f t="shared" si="31"/>
        <v>139</v>
      </c>
      <c r="I318" s="11">
        <f t="shared" si="31"/>
        <v>115</v>
      </c>
      <c r="J318" s="11">
        <f t="shared" si="31"/>
        <v>466</v>
      </c>
      <c r="K318" s="11">
        <f t="shared" si="31"/>
        <v>338</v>
      </c>
    </row>
    <row r="319" spans="1:11" x14ac:dyDescent="0.2">
      <c r="A319" s="11" t="str">
        <f t="shared" si="20"/>
        <v>I alt</v>
      </c>
      <c r="B319" s="11">
        <f t="shared" si="21"/>
        <v>2015</v>
      </c>
      <c r="C319" s="2">
        <v>169</v>
      </c>
      <c r="D319" s="17" t="s">
        <v>85</v>
      </c>
      <c r="E319" s="11">
        <f t="shared" ref="E319:K319" si="32">E16+E117+E218</f>
        <v>43</v>
      </c>
      <c r="F319" s="11">
        <f t="shared" si="32"/>
        <v>50</v>
      </c>
      <c r="G319" s="11">
        <f t="shared" si="32"/>
        <v>61</v>
      </c>
      <c r="H319" s="11">
        <f t="shared" si="32"/>
        <v>61</v>
      </c>
      <c r="I319" s="11">
        <f t="shared" si="32"/>
        <v>54</v>
      </c>
      <c r="J319" s="11">
        <f t="shared" si="32"/>
        <v>269</v>
      </c>
      <c r="K319" s="11">
        <f t="shared" si="32"/>
        <v>176</v>
      </c>
    </row>
    <row r="320" spans="1:11" x14ac:dyDescent="0.2">
      <c r="A320" s="11" t="str">
        <f t="shared" si="20"/>
        <v>I alt</v>
      </c>
      <c r="B320" s="11">
        <f t="shared" si="21"/>
        <v>2015</v>
      </c>
      <c r="C320" s="2">
        <v>173</v>
      </c>
      <c r="D320" s="17" t="s">
        <v>16</v>
      </c>
      <c r="E320" s="11">
        <f t="shared" ref="E320:K320" si="33">E17+E118+E219</f>
        <v>58</v>
      </c>
      <c r="F320" s="11">
        <f t="shared" si="33"/>
        <v>60</v>
      </c>
      <c r="G320" s="11">
        <f t="shared" si="33"/>
        <v>90</v>
      </c>
      <c r="H320" s="11">
        <f t="shared" si="33"/>
        <v>118</v>
      </c>
      <c r="I320" s="11">
        <f t="shared" si="33"/>
        <v>141</v>
      </c>
      <c r="J320" s="11">
        <f t="shared" si="33"/>
        <v>467</v>
      </c>
      <c r="K320" s="11">
        <f t="shared" si="33"/>
        <v>349</v>
      </c>
    </row>
    <row r="321" spans="1:11" x14ac:dyDescent="0.2">
      <c r="A321" s="11" t="str">
        <f t="shared" si="20"/>
        <v>I alt</v>
      </c>
      <c r="B321" s="11">
        <f t="shared" si="21"/>
        <v>2015</v>
      </c>
      <c r="C321" s="2">
        <v>175</v>
      </c>
      <c r="D321" s="17" t="s">
        <v>52</v>
      </c>
      <c r="E321" s="11">
        <f t="shared" ref="E321:K321" si="34">E18+E119+E220</f>
        <v>23</v>
      </c>
      <c r="F321" s="11">
        <f t="shared" si="34"/>
        <v>40</v>
      </c>
      <c r="G321" s="11">
        <f t="shared" si="34"/>
        <v>60</v>
      </c>
      <c r="H321" s="11">
        <f t="shared" si="34"/>
        <v>69</v>
      </c>
      <c r="I321" s="11">
        <f t="shared" si="34"/>
        <v>53</v>
      </c>
      <c r="J321" s="11">
        <f t="shared" si="34"/>
        <v>245</v>
      </c>
      <c r="K321" s="11">
        <f t="shared" si="34"/>
        <v>182</v>
      </c>
    </row>
    <row r="322" spans="1:11" x14ac:dyDescent="0.2">
      <c r="A322" s="11" t="str">
        <f t="shared" si="20"/>
        <v>I alt</v>
      </c>
      <c r="B322" s="11">
        <f t="shared" si="21"/>
        <v>2015</v>
      </c>
      <c r="C322" s="2">
        <v>183</v>
      </c>
      <c r="D322" s="17" t="s">
        <v>91</v>
      </c>
      <c r="E322" s="11">
        <f t="shared" ref="E322:K322" si="35">E19+E120+E221</f>
        <v>17</v>
      </c>
      <c r="F322" s="11">
        <f t="shared" si="35"/>
        <v>16</v>
      </c>
      <c r="G322" s="11">
        <f t="shared" si="35"/>
        <v>13</v>
      </c>
      <c r="H322" s="11">
        <f t="shared" si="35"/>
        <v>18</v>
      </c>
      <c r="I322" s="11">
        <f t="shared" si="35"/>
        <v>18</v>
      </c>
      <c r="J322" s="11">
        <f t="shared" si="35"/>
        <v>82</v>
      </c>
      <c r="K322" s="11">
        <f t="shared" si="35"/>
        <v>49</v>
      </c>
    </row>
    <row r="323" spans="1:11" x14ac:dyDescent="0.2">
      <c r="A323" s="11" t="str">
        <f t="shared" si="20"/>
        <v>I alt</v>
      </c>
      <c r="B323" s="11">
        <f t="shared" si="21"/>
        <v>2015</v>
      </c>
      <c r="C323" s="2">
        <v>185</v>
      </c>
      <c r="D323" s="17" t="s">
        <v>82</v>
      </c>
      <c r="E323" s="11">
        <f t="shared" ref="E323:K323" si="36">E20+E121+E222</f>
        <v>37</v>
      </c>
      <c r="F323" s="11">
        <f t="shared" si="36"/>
        <v>35</v>
      </c>
      <c r="G323" s="11">
        <f t="shared" si="36"/>
        <v>83</v>
      </c>
      <c r="H323" s="11">
        <f t="shared" si="36"/>
        <v>69</v>
      </c>
      <c r="I323" s="11">
        <f t="shared" si="36"/>
        <v>66</v>
      </c>
      <c r="J323" s="11">
        <f t="shared" si="36"/>
        <v>290</v>
      </c>
      <c r="K323" s="11">
        <f t="shared" si="36"/>
        <v>218</v>
      </c>
    </row>
    <row r="324" spans="1:11" x14ac:dyDescent="0.2">
      <c r="A324" s="11" t="str">
        <f t="shared" si="20"/>
        <v>I alt</v>
      </c>
      <c r="B324" s="11">
        <f t="shared" si="21"/>
        <v>2015</v>
      </c>
      <c r="C324" s="2">
        <v>187</v>
      </c>
      <c r="D324" s="17" t="s">
        <v>84</v>
      </c>
      <c r="E324" s="11">
        <f t="shared" ref="E324:K324" si="37">E21+E122+E223</f>
        <v>4</v>
      </c>
      <c r="F324" s="11">
        <f t="shared" si="37"/>
        <v>6</v>
      </c>
      <c r="G324" s="11">
        <f t="shared" si="37"/>
        <v>8</v>
      </c>
      <c r="H324" s="11">
        <f t="shared" si="37"/>
        <v>5</v>
      </c>
      <c r="I324" s="11">
        <f t="shared" si="37"/>
        <v>12</v>
      </c>
      <c r="J324" s="11">
        <f t="shared" si="37"/>
        <v>35</v>
      </c>
      <c r="K324" s="11">
        <f t="shared" si="37"/>
        <v>25</v>
      </c>
    </row>
    <row r="325" spans="1:11" x14ac:dyDescent="0.2">
      <c r="A325" s="11" t="str">
        <f t="shared" si="20"/>
        <v>I alt</v>
      </c>
      <c r="B325" s="11">
        <f t="shared" si="21"/>
        <v>2015</v>
      </c>
      <c r="C325" s="2">
        <v>190</v>
      </c>
      <c r="D325" s="17" t="s">
        <v>45</v>
      </c>
      <c r="E325" s="11">
        <f t="shared" ref="E325:K325" si="38">E22+E123+E224</f>
        <v>15</v>
      </c>
      <c r="F325" s="11">
        <f t="shared" si="38"/>
        <v>16</v>
      </c>
      <c r="G325" s="11">
        <f t="shared" si="38"/>
        <v>22</v>
      </c>
      <c r="H325" s="11">
        <f t="shared" si="38"/>
        <v>36</v>
      </c>
      <c r="I325" s="11">
        <f t="shared" si="38"/>
        <v>46</v>
      </c>
      <c r="J325" s="11">
        <f t="shared" si="38"/>
        <v>135</v>
      </c>
      <c r="K325" s="11">
        <f t="shared" si="38"/>
        <v>104</v>
      </c>
    </row>
    <row r="326" spans="1:11" x14ac:dyDescent="0.2">
      <c r="A326" s="11" t="str">
        <f t="shared" si="20"/>
        <v>I alt</v>
      </c>
      <c r="B326" s="11">
        <f t="shared" si="21"/>
        <v>2015</v>
      </c>
      <c r="C326" s="2">
        <v>201</v>
      </c>
      <c r="D326" s="17" t="s">
        <v>9</v>
      </c>
      <c r="E326" s="11">
        <f t="shared" ref="E326:K326" si="39">E23+E124+E225</f>
        <v>16</v>
      </c>
      <c r="F326" s="11">
        <f t="shared" si="39"/>
        <v>25</v>
      </c>
      <c r="G326" s="11">
        <f t="shared" si="39"/>
        <v>43</v>
      </c>
      <c r="H326" s="11">
        <f t="shared" si="39"/>
        <v>42</v>
      </c>
      <c r="I326" s="11">
        <f t="shared" si="39"/>
        <v>43</v>
      </c>
      <c r="J326" s="11">
        <f t="shared" si="39"/>
        <v>169</v>
      </c>
      <c r="K326" s="11">
        <f t="shared" si="39"/>
        <v>128</v>
      </c>
    </row>
    <row r="327" spans="1:11" x14ac:dyDescent="0.2">
      <c r="A327" s="11" t="str">
        <f t="shared" si="20"/>
        <v>I alt</v>
      </c>
      <c r="B327" s="11">
        <f t="shared" si="21"/>
        <v>2015</v>
      </c>
      <c r="C327" s="2">
        <v>210</v>
      </c>
      <c r="D327" s="17" t="s">
        <v>35</v>
      </c>
      <c r="E327" s="11">
        <f t="shared" ref="E327:K327" si="40">E24+E125+E226</f>
        <v>25</v>
      </c>
      <c r="F327" s="11">
        <f t="shared" si="40"/>
        <v>28</v>
      </c>
      <c r="G327" s="11">
        <f t="shared" si="40"/>
        <v>46</v>
      </c>
      <c r="H327" s="11">
        <f t="shared" si="40"/>
        <v>60</v>
      </c>
      <c r="I327" s="11">
        <f t="shared" si="40"/>
        <v>66</v>
      </c>
      <c r="J327" s="11">
        <f t="shared" si="40"/>
        <v>225</v>
      </c>
      <c r="K327" s="11">
        <f t="shared" si="40"/>
        <v>172</v>
      </c>
    </row>
    <row r="328" spans="1:11" x14ac:dyDescent="0.2">
      <c r="A328" s="11" t="str">
        <f t="shared" si="20"/>
        <v>I alt</v>
      </c>
      <c r="B328" s="11">
        <f t="shared" si="21"/>
        <v>2015</v>
      </c>
      <c r="C328" s="2">
        <v>217</v>
      </c>
      <c r="D328" s="17" t="s">
        <v>67</v>
      </c>
      <c r="E328" s="11">
        <f t="shared" ref="E328:K328" si="41">E25+E126+E227</f>
        <v>58</v>
      </c>
      <c r="F328" s="11">
        <f t="shared" si="41"/>
        <v>51</v>
      </c>
      <c r="G328" s="11">
        <f t="shared" si="41"/>
        <v>104</v>
      </c>
      <c r="H328" s="11">
        <f t="shared" si="41"/>
        <v>108</v>
      </c>
      <c r="I328" s="11">
        <f t="shared" si="41"/>
        <v>114</v>
      </c>
      <c r="J328" s="11">
        <f t="shared" si="41"/>
        <v>435</v>
      </c>
      <c r="K328" s="11">
        <f t="shared" si="41"/>
        <v>326</v>
      </c>
    </row>
    <row r="329" spans="1:11" x14ac:dyDescent="0.2">
      <c r="A329" s="11" t="str">
        <f t="shared" si="20"/>
        <v>I alt</v>
      </c>
      <c r="B329" s="11">
        <f t="shared" si="21"/>
        <v>2015</v>
      </c>
      <c r="C329" s="2">
        <v>219</v>
      </c>
      <c r="D329" s="17" t="s">
        <v>73</v>
      </c>
      <c r="E329" s="11">
        <f t="shared" ref="E329:K329" si="42">E26+E127+E228</f>
        <v>52</v>
      </c>
      <c r="F329" s="11">
        <f t="shared" si="42"/>
        <v>51</v>
      </c>
      <c r="G329" s="11">
        <f t="shared" si="42"/>
        <v>75</v>
      </c>
      <c r="H329" s="11">
        <f t="shared" si="42"/>
        <v>97</v>
      </c>
      <c r="I329" s="11">
        <f t="shared" si="42"/>
        <v>80</v>
      </c>
      <c r="J329" s="11">
        <f t="shared" si="42"/>
        <v>355</v>
      </c>
      <c r="K329" s="11">
        <f t="shared" si="42"/>
        <v>252</v>
      </c>
    </row>
    <row r="330" spans="1:11" x14ac:dyDescent="0.2">
      <c r="A330" s="11" t="str">
        <f t="shared" si="20"/>
        <v>I alt</v>
      </c>
      <c r="B330" s="11">
        <f t="shared" si="21"/>
        <v>2015</v>
      </c>
      <c r="C330" s="2">
        <v>223</v>
      </c>
      <c r="D330" s="17" t="s">
        <v>87</v>
      </c>
      <c r="E330" s="11">
        <f t="shared" ref="E330:K330" si="43">E27+E128+E229</f>
        <v>23</v>
      </c>
      <c r="F330" s="11">
        <f t="shared" si="43"/>
        <v>16</v>
      </c>
      <c r="G330" s="11">
        <f t="shared" si="43"/>
        <v>35</v>
      </c>
      <c r="H330" s="11">
        <f t="shared" si="43"/>
        <v>37</v>
      </c>
      <c r="I330" s="11">
        <f t="shared" si="43"/>
        <v>51</v>
      </c>
      <c r="J330" s="11">
        <f t="shared" si="43"/>
        <v>162</v>
      </c>
      <c r="K330" s="11">
        <f t="shared" si="43"/>
        <v>123</v>
      </c>
    </row>
    <row r="331" spans="1:11" x14ac:dyDescent="0.2">
      <c r="A331" s="11" t="str">
        <f t="shared" si="20"/>
        <v>I alt</v>
      </c>
      <c r="B331" s="11">
        <f t="shared" si="21"/>
        <v>2015</v>
      </c>
      <c r="C331" s="2">
        <v>230</v>
      </c>
      <c r="D331" s="17" t="s">
        <v>50</v>
      </c>
      <c r="E331" s="11">
        <f t="shared" ref="E331:K331" si="44">E28+E129+E230</f>
        <v>56</v>
      </c>
      <c r="F331" s="11">
        <f t="shared" si="44"/>
        <v>54</v>
      </c>
      <c r="G331" s="11">
        <f t="shared" si="44"/>
        <v>97</v>
      </c>
      <c r="H331" s="11">
        <f t="shared" si="44"/>
        <v>139</v>
      </c>
      <c r="I331" s="11">
        <f t="shared" si="44"/>
        <v>183</v>
      </c>
      <c r="J331" s="11">
        <f t="shared" si="44"/>
        <v>529</v>
      </c>
      <c r="K331" s="11">
        <f t="shared" si="44"/>
        <v>419</v>
      </c>
    </row>
    <row r="332" spans="1:11" x14ac:dyDescent="0.2">
      <c r="A332" s="11" t="str">
        <f t="shared" si="20"/>
        <v>I alt</v>
      </c>
      <c r="B332" s="11">
        <f t="shared" si="21"/>
        <v>2015</v>
      </c>
      <c r="C332" s="2">
        <v>240</v>
      </c>
      <c r="D332" s="17" t="s">
        <v>25</v>
      </c>
      <c r="E332" s="11">
        <f t="shared" ref="E332:K332" si="45">E29+E130+E231</f>
        <v>18</v>
      </c>
      <c r="F332" s="11">
        <f t="shared" si="45"/>
        <v>17</v>
      </c>
      <c r="G332" s="11">
        <f t="shared" si="45"/>
        <v>31</v>
      </c>
      <c r="H332" s="11">
        <f t="shared" si="45"/>
        <v>22</v>
      </c>
      <c r="I332" s="11">
        <f t="shared" si="45"/>
        <v>22</v>
      </c>
      <c r="J332" s="11">
        <f t="shared" si="45"/>
        <v>110</v>
      </c>
      <c r="K332" s="11">
        <f t="shared" si="45"/>
        <v>75</v>
      </c>
    </row>
    <row r="333" spans="1:11" x14ac:dyDescent="0.2">
      <c r="A333" s="11" t="str">
        <f t="shared" si="20"/>
        <v>I alt</v>
      </c>
      <c r="B333" s="11">
        <f t="shared" si="21"/>
        <v>2015</v>
      </c>
      <c r="C333" s="2">
        <v>250</v>
      </c>
      <c r="D333" s="17" t="s">
        <v>43</v>
      </c>
      <c r="E333" s="11">
        <f t="shared" ref="E333:K333" si="46">E30+E131+E232</f>
        <v>36</v>
      </c>
      <c r="F333" s="11">
        <f t="shared" si="46"/>
        <v>43</v>
      </c>
      <c r="G333" s="11">
        <f t="shared" si="46"/>
        <v>45</v>
      </c>
      <c r="H333" s="11">
        <f t="shared" si="46"/>
        <v>66</v>
      </c>
      <c r="I333" s="11">
        <f t="shared" si="46"/>
        <v>70</v>
      </c>
      <c r="J333" s="11">
        <f t="shared" si="46"/>
        <v>260</v>
      </c>
      <c r="K333" s="11">
        <f t="shared" si="46"/>
        <v>181</v>
      </c>
    </row>
    <row r="334" spans="1:11" x14ac:dyDescent="0.2">
      <c r="A334" s="11" t="str">
        <f t="shared" si="20"/>
        <v>I alt</v>
      </c>
      <c r="B334" s="11">
        <f t="shared" si="21"/>
        <v>2015</v>
      </c>
      <c r="C334" s="2">
        <v>253</v>
      </c>
      <c r="D334" s="17" t="s">
        <v>55</v>
      </c>
      <c r="E334" s="11">
        <f t="shared" ref="E334:K334" si="47">E31+E132+E233</f>
        <v>41</v>
      </c>
      <c r="F334" s="11">
        <f t="shared" si="47"/>
        <v>53</v>
      </c>
      <c r="G334" s="11">
        <f t="shared" si="47"/>
        <v>49</v>
      </c>
      <c r="H334" s="11">
        <f t="shared" si="47"/>
        <v>67</v>
      </c>
      <c r="I334" s="11">
        <f t="shared" si="47"/>
        <v>68</v>
      </c>
      <c r="J334" s="11">
        <f t="shared" si="47"/>
        <v>278</v>
      </c>
      <c r="K334" s="11">
        <f t="shared" si="47"/>
        <v>184</v>
      </c>
    </row>
    <row r="335" spans="1:11" x14ac:dyDescent="0.2">
      <c r="A335" s="11" t="str">
        <f t="shared" si="20"/>
        <v>I alt</v>
      </c>
      <c r="B335" s="11">
        <f t="shared" si="21"/>
        <v>2015</v>
      </c>
      <c r="C335" s="2">
        <v>259</v>
      </c>
      <c r="D335" s="17" t="s">
        <v>103</v>
      </c>
      <c r="E335" s="11">
        <f t="shared" ref="E335:K335" si="48">E32+E133+E234</f>
        <v>53</v>
      </c>
      <c r="F335" s="11">
        <f t="shared" si="48"/>
        <v>60</v>
      </c>
      <c r="G335" s="11">
        <f t="shared" si="48"/>
        <v>66</v>
      </c>
      <c r="H335" s="11">
        <f t="shared" si="48"/>
        <v>80</v>
      </c>
      <c r="I335" s="11">
        <f t="shared" si="48"/>
        <v>87</v>
      </c>
      <c r="J335" s="11">
        <f t="shared" si="48"/>
        <v>346</v>
      </c>
      <c r="K335" s="11">
        <f t="shared" si="48"/>
        <v>233</v>
      </c>
    </row>
    <row r="336" spans="1:11" x14ac:dyDescent="0.2">
      <c r="A336" s="11" t="str">
        <f t="shared" si="20"/>
        <v>I alt</v>
      </c>
      <c r="B336" s="11">
        <f t="shared" si="21"/>
        <v>2015</v>
      </c>
      <c r="C336" s="2">
        <v>260</v>
      </c>
      <c r="D336" s="17" t="s">
        <v>63</v>
      </c>
      <c r="E336" s="11">
        <f t="shared" ref="E336:K336" si="49">E33+E134+E235</f>
        <v>41</v>
      </c>
      <c r="F336" s="11">
        <f t="shared" si="49"/>
        <v>35</v>
      </c>
      <c r="G336" s="11">
        <f t="shared" si="49"/>
        <v>57</v>
      </c>
      <c r="H336" s="11">
        <f t="shared" si="49"/>
        <v>66</v>
      </c>
      <c r="I336" s="11">
        <f t="shared" si="49"/>
        <v>54</v>
      </c>
      <c r="J336" s="11">
        <f t="shared" si="49"/>
        <v>253</v>
      </c>
      <c r="K336" s="11">
        <f t="shared" si="49"/>
        <v>177</v>
      </c>
    </row>
    <row r="337" spans="1:11" x14ac:dyDescent="0.2">
      <c r="A337" s="11" t="str">
        <f t="shared" si="20"/>
        <v>I alt</v>
      </c>
      <c r="B337" s="11">
        <f t="shared" si="21"/>
        <v>2015</v>
      </c>
      <c r="C337" s="2">
        <v>265</v>
      </c>
      <c r="D337" s="17" t="s">
        <v>48</v>
      </c>
      <c r="E337" s="11">
        <f t="shared" ref="E337:K337" si="50">E34+E135+E236</f>
        <v>75</v>
      </c>
      <c r="F337" s="11">
        <f t="shared" si="50"/>
        <v>82</v>
      </c>
      <c r="G337" s="11">
        <f t="shared" si="50"/>
        <v>111</v>
      </c>
      <c r="H337" s="11">
        <f t="shared" si="50"/>
        <v>111</v>
      </c>
      <c r="I337" s="11">
        <f t="shared" si="50"/>
        <v>130</v>
      </c>
      <c r="J337" s="11">
        <f t="shared" si="50"/>
        <v>509</v>
      </c>
      <c r="K337" s="11">
        <f t="shared" si="50"/>
        <v>352</v>
      </c>
    </row>
    <row r="338" spans="1:11" x14ac:dyDescent="0.2">
      <c r="A338" s="11" t="str">
        <f t="shared" si="20"/>
        <v>I alt</v>
      </c>
      <c r="B338" s="11">
        <f t="shared" si="21"/>
        <v>2015</v>
      </c>
      <c r="C338" s="2">
        <v>269</v>
      </c>
      <c r="D338" s="17" t="s">
        <v>64</v>
      </c>
      <c r="E338" s="11">
        <f t="shared" ref="E338:K338" si="51">E35+E136+E237</f>
        <v>6</v>
      </c>
      <c r="F338" s="11">
        <f t="shared" si="51"/>
        <v>12</v>
      </c>
      <c r="G338" s="11">
        <f t="shared" si="51"/>
        <v>24</v>
      </c>
      <c r="H338" s="11">
        <f t="shared" si="51"/>
        <v>25</v>
      </c>
      <c r="I338" s="11">
        <f t="shared" si="51"/>
        <v>25</v>
      </c>
      <c r="J338" s="11">
        <f t="shared" si="51"/>
        <v>92</v>
      </c>
      <c r="K338" s="11">
        <f t="shared" si="51"/>
        <v>74</v>
      </c>
    </row>
    <row r="339" spans="1:11" x14ac:dyDescent="0.2">
      <c r="A339" s="11" t="str">
        <f t="shared" si="20"/>
        <v>I alt</v>
      </c>
      <c r="B339" s="11">
        <f t="shared" si="21"/>
        <v>2015</v>
      </c>
      <c r="C339" s="2">
        <v>270</v>
      </c>
      <c r="D339" s="17" t="s">
        <v>57</v>
      </c>
      <c r="E339" s="11">
        <f t="shared" ref="E339:K339" si="52">E36+E137+E238</f>
        <v>11</v>
      </c>
      <c r="F339" s="11">
        <f t="shared" si="52"/>
        <v>20</v>
      </c>
      <c r="G339" s="11">
        <f t="shared" si="52"/>
        <v>79</v>
      </c>
      <c r="H339" s="11">
        <f t="shared" si="52"/>
        <v>80</v>
      </c>
      <c r="I339" s="11">
        <f t="shared" si="52"/>
        <v>70</v>
      </c>
      <c r="J339" s="11">
        <f t="shared" si="52"/>
        <v>260</v>
      </c>
      <c r="K339" s="11">
        <f t="shared" si="52"/>
        <v>229</v>
      </c>
    </row>
    <row r="340" spans="1:11" x14ac:dyDescent="0.2">
      <c r="A340" s="11" t="str">
        <f t="shared" si="20"/>
        <v>I alt</v>
      </c>
      <c r="B340" s="11">
        <f t="shared" si="21"/>
        <v>2015</v>
      </c>
      <c r="C340" s="2">
        <v>306</v>
      </c>
      <c r="D340" s="17" t="s">
        <v>38</v>
      </c>
      <c r="E340" s="11">
        <f t="shared" ref="E340:K340" si="53">E37+E138+E239</f>
        <v>27</v>
      </c>
      <c r="F340" s="11">
        <f t="shared" si="53"/>
        <v>47</v>
      </c>
      <c r="G340" s="11">
        <f t="shared" si="53"/>
        <v>44</v>
      </c>
      <c r="H340" s="11">
        <f t="shared" si="53"/>
        <v>64</v>
      </c>
      <c r="I340" s="11">
        <f t="shared" si="53"/>
        <v>102</v>
      </c>
      <c r="J340" s="11">
        <f t="shared" si="53"/>
        <v>284</v>
      </c>
      <c r="K340" s="11">
        <f t="shared" si="53"/>
        <v>210</v>
      </c>
    </row>
    <row r="341" spans="1:11" x14ac:dyDescent="0.2">
      <c r="A341" s="11" t="str">
        <f t="shared" si="20"/>
        <v>I alt</v>
      </c>
      <c r="B341" s="11">
        <f t="shared" si="21"/>
        <v>2015</v>
      </c>
      <c r="C341" s="2">
        <v>316</v>
      </c>
      <c r="D341" s="17" t="s">
        <v>77</v>
      </c>
      <c r="E341" s="11">
        <f t="shared" ref="E341:K341" si="54">E38+E139+E240</f>
        <v>49</v>
      </c>
      <c r="F341" s="11">
        <f t="shared" si="54"/>
        <v>51</v>
      </c>
      <c r="G341" s="11">
        <f t="shared" si="54"/>
        <v>63</v>
      </c>
      <c r="H341" s="11">
        <f t="shared" si="54"/>
        <v>91</v>
      </c>
      <c r="I341" s="11">
        <f t="shared" si="54"/>
        <v>88</v>
      </c>
      <c r="J341" s="11">
        <f t="shared" si="54"/>
        <v>342</v>
      </c>
      <c r="K341" s="11">
        <f t="shared" si="54"/>
        <v>242</v>
      </c>
    </row>
    <row r="342" spans="1:11" x14ac:dyDescent="0.2">
      <c r="A342" s="11" t="str">
        <f t="shared" si="20"/>
        <v>I alt</v>
      </c>
      <c r="B342" s="11">
        <f t="shared" si="21"/>
        <v>2015</v>
      </c>
      <c r="C342" s="2">
        <v>320</v>
      </c>
      <c r="D342" s="17" t="s">
        <v>33</v>
      </c>
      <c r="E342" s="11">
        <f t="shared" ref="E342:K342" si="55">E39+E140+E241</f>
        <v>33</v>
      </c>
      <c r="F342" s="11">
        <f t="shared" si="55"/>
        <v>39</v>
      </c>
      <c r="G342" s="11">
        <f t="shared" si="55"/>
        <v>61</v>
      </c>
      <c r="H342" s="11">
        <f t="shared" si="55"/>
        <v>83</v>
      </c>
      <c r="I342" s="11">
        <f t="shared" si="55"/>
        <v>80</v>
      </c>
      <c r="J342" s="11">
        <f t="shared" si="55"/>
        <v>296</v>
      </c>
      <c r="K342" s="11">
        <f t="shared" si="55"/>
        <v>224</v>
      </c>
    </row>
    <row r="343" spans="1:11" x14ac:dyDescent="0.2">
      <c r="A343" s="11" t="str">
        <f t="shared" si="20"/>
        <v>I alt</v>
      </c>
      <c r="B343" s="11">
        <f t="shared" si="21"/>
        <v>2015</v>
      </c>
      <c r="C343" s="2">
        <v>326</v>
      </c>
      <c r="D343" s="17" t="s">
        <v>95</v>
      </c>
      <c r="E343" s="11">
        <f t="shared" ref="E343:K343" si="56">E40+E141+E242</f>
        <v>38</v>
      </c>
      <c r="F343" s="11">
        <f t="shared" si="56"/>
        <v>44</v>
      </c>
      <c r="G343" s="11">
        <f t="shared" si="56"/>
        <v>62</v>
      </c>
      <c r="H343" s="11">
        <f t="shared" si="56"/>
        <v>71</v>
      </c>
      <c r="I343" s="11">
        <f t="shared" si="56"/>
        <v>68</v>
      </c>
      <c r="J343" s="11">
        <f t="shared" si="56"/>
        <v>283</v>
      </c>
      <c r="K343" s="11">
        <f t="shared" si="56"/>
        <v>201</v>
      </c>
    </row>
    <row r="344" spans="1:11" x14ac:dyDescent="0.2">
      <c r="A344" s="11" t="str">
        <f t="shared" si="20"/>
        <v>I alt</v>
      </c>
      <c r="B344" s="11">
        <f t="shared" si="21"/>
        <v>2015</v>
      </c>
      <c r="C344" s="2">
        <v>329</v>
      </c>
      <c r="D344" s="17" t="s">
        <v>46</v>
      </c>
      <c r="E344" s="11">
        <f t="shared" ref="E344:K344" si="57">E41+E142+E243</f>
        <v>26</v>
      </c>
      <c r="F344" s="11">
        <f t="shared" si="57"/>
        <v>22</v>
      </c>
      <c r="G344" s="11">
        <f t="shared" si="57"/>
        <v>45</v>
      </c>
      <c r="H344" s="11">
        <f t="shared" si="57"/>
        <v>42</v>
      </c>
      <c r="I344" s="11">
        <f t="shared" si="57"/>
        <v>44</v>
      </c>
      <c r="J344" s="11">
        <f t="shared" si="57"/>
        <v>179</v>
      </c>
      <c r="K344" s="11">
        <f t="shared" si="57"/>
        <v>131</v>
      </c>
    </row>
    <row r="345" spans="1:11" x14ac:dyDescent="0.2">
      <c r="A345" s="11" t="str">
        <f t="shared" si="20"/>
        <v>I alt</v>
      </c>
      <c r="B345" s="11">
        <f t="shared" si="21"/>
        <v>2015</v>
      </c>
      <c r="C345" s="2">
        <v>330</v>
      </c>
      <c r="D345" s="17" t="s">
        <v>62</v>
      </c>
      <c r="E345" s="11">
        <f t="shared" ref="E345:K345" si="58">E42+E143+E244</f>
        <v>46</v>
      </c>
      <c r="F345" s="11">
        <f t="shared" si="58"/>
        <v>50</v>
      </c>
      <c r="G345" s="11">
        <f t="shared" si="58"/>
        <v>86</v>
      </c>
      <c r="H345" s="11">
        <f t="shared" si="58"/>
        <v>111</v>
      </c>
      <c r="I345" s="11">
        <f t="shared" si="58"/>
        <v>141</v>
      </c>
      <c r="J345" s="11">
        <f t="shared" si="58"/>
        <v>434</v>
      </c>
      <c r="K345" s="11">
        <f t="shared" si="58"/>
        <v>338</v>
      </c>
    </row>
    <row r="346" spans="1:11" x14ac:dyDescent="0.2">
      <c r="A346" s="11" t="str">
        <f t="shared" si="20"/>
        <v>I alt</v>
      </c>
      <c r="B346" s="11">
        <f t="shared" si="21"/>
        <v>2015</v>
      </c>
      <c r="C346" s="2">
        <v>336</v>
      </c>
      <c r="D346" s="17" t="s">
        <v>68</v>
      </c>
      <c r="E346" s="11">
        <f t="shared" ref="E346:K346" si="59">E43+E144+E245</f>
        <v>16</v>
      </c>
      <c r="F346" s="11">
        <f t="shared" si="59"/>
        <v>19</v>
      </c>
      <c r="G346" s="11">
        <f t="shared" si="59"/>
        <v>30</v>
      </c>
      <c r="H346" s="11">
        <f t="shared" si="59"/>
        <v>36</v>
      </c>
      <c r="I346" s="11">
        <f t="shared" si="59"/>
        <v>48</v>
      </c>
      <c r="J346" s="11">
        <f t="shared" si="59"/>
        <v>149</v>
      </c>
      <c r="K346" s="11">
        <f t="shared" si="59"/>
        <v>114</v>
      </c>
    </row>
    <row r="347" spans="1:11" x14ac:dyDescent="0.2">
      <c r="A347" s="11" t="str">
        <f t="shared" si="20"/>
        <v>I alt</v>
      </c>
      <c r="B347" s="11">
        <f t="shared" si="21"/>
        <v>2015</v>
      </c>
      <c r="C347" s="2">
        <v>340</v>
      </c>
      <c r="D347" s="17" t="s">
        <v>66</v>
      </c>
      <c r="E347" s="11">
        <f t="shared" ref="E347:K347" si="60">E44+E145+E246</f>
        <v>26</v>
      </c>
      <c r="F347" s="11">
        <f t="shared" si="60"/>
        <v>26</v>
      </c>
      <c r="G347" s="11">
        <f t="shared" si="60"/>
        <v>38</v>
      </c>
      <c r="H347" s="11">
        <f t="shared" si="60"/>
        <v>47</v>
      </c>
      <c r="I347" s="11">
        <f t="shared" si="60"/>
        <v>52</v>
      </c>
      <c r="J347" s="11">
        <f t="shared" si="60"/>
        <v>189</v>
      </c>
      <c r="K347" s="11">
        <f t="shared" si="60"/>
        <v>137</v>
      </c>
    </row>
    <row r="348" spans="1:11" x14ac:dyDescent="0.2">
      <c r="A348" s="11" t="str">
        <f t="shared" si="20"/>
        <v>I alt</v>
      </c>
      <c r="B348" s="11">
        <f t="shared" si="21"/>
        <v>2015</v>
      </c>
      <c r="C348" s="2">
        <v>350</v>
      </c>
      <c r="D348" s="17" t="s">
        <v>10</v>
      </c>
      <c r="E348" s="11">
        <f t="shared" ref="E348:K348" si="61">E45+E146+E247</f>
        <v>23</v>
      </c>
      <c r="F348" s="11">
        <f t="shared" si="61"/>
        <v>14</v>
      </c>
      <c r="G348" s="11">
        <f t="shared" si="61"/>
        <v>31</v>
      </c>
      <c r="H348" s="11">
        <f t="shared" si="61"/>
        <v>34</v>
      </c>
      <c r="I348" s="11">
        <f t="shared" si="61"/>
        <v>46</v>
      </c>
      <c r="J348" s="11">
        <f t="shared" si="61"/>
        <v>148</v>
      </c>
      <c r="K348" s="11">
        <f t="shared" si="61"/>
        <v>111</v>
      </c>
    </row>
    <row r="349" spans="1:11" x14ac:dyDescent="0.2">
      <c r="A349" s="11" t="str">
        <f t="shared" si="20"/>
        <v>I alt</v>
      </c>
      <c r="B349" s="11">
        <f t="shared" si="21"/>
        <v>2015</v>
      </c>
      <c r="C349" s="2">
        <v>360</v>
      </c>
      <c r="D349" s="17" t="s">
        <v>14</v>
      </c>
      <c r="E349" s="11">
        <f t="shared" ref="E349:K349" si="62">E46+E147+E248</f>
        <v>71</v>
      </c>
      <c r="F349" s="11">
        <f t="shared" si="62"/>
        <v>68</v>
      </c>
      <c r="G349" s="11">
        <f t="shared" si="62"/>
        <v>91</v>
      </c>
      <c r="H349" s="11">
        <f t="shared" si="62"/>
        <v>119</v>
      </c>
      <c r="I349" s="11">
        <f t="shared" si="62"/>
        <v>109</v>
      </c>
      <c r="J349" s="11">
        <f t="shared" si="62"/>
        <v>458</v>
      </c>
      <c r="K349" s="11">
        <f t="shared" si="62"/>
        <v>319</v>
      </c>
    </row>
    <row r="350" spans="1:11" x14ac:dyDescent="0.2">
      <c r="A350" s="11" t="str">
        <f t="shared" si="20"/>
        <v>I alt</v>
      </c>
      <c r="B350" s="11">
        <f t="shared" si="21"/>
        <v>2015</v>
      </c>
      <c r="C350" s="2">
        <v>370</v>
      </c>
      <c r="D350" s="17" t="s">
        <v>32</v>
      </c>
      <c r="E350" s="11">
        <f t="shared" ref="E350:K350" si="63">E47+E148+E249</f>
        <v>78</v>
      </c>
      <c r="F350" s="11">
        <f t="shared" si="63"/>
        <v>78</v>
      </c>
      <c r="G350" s="11">
        <f t="shared" si="63"/>
        <v>120</v>
      </c>
      <c r="H350" s="11">
        <f t="shared" si="63"/>
        <v>146</v>
      </c>
      <c r="I350" s="11">
        <f t="shared" si="63"/>
        <v>133</v>
      </c>
      <c r="J350" s="11">
        <f t="shared" si="63"/>
        <v>555</v>
      </c>
      <c r="K350" s="11">
        <f t="shared" si="63"/>
        <v>399</v>
      </c>
    </row>
    <row r="351" spans="1:11" x14ac:dyDescent="0.2">
      <c r="A351" s="11" t="str">
        <f t="shared" si="20"/>
        <v>I alt</v>
      </c>
      <c r="B351" s="11">
        <f t="shared" si="21"/>
        <v>2015</v>
      </c>
      <c r="C351" s="2">
        <v>376</v>
      </c>
      <c r="D351" s="17" t="s">
        <v>59</v>
      </c>
      <c r="E351" s="11">
        <f t="shared" ref="E351:K351" si="64">E48+E149+E250</f>
        <v>52</v>
      </c>
      <c r="F351" s="11">
        <f t="shared" si="64"/>
        <v>56</v>
      </c>
      <c r="G351" s="11">
        <f t="shared" si="64"/>
        <v>87</v>
      </c>
      <c r="H351" s="11">
        <f t="shared" si="64"/>
        <v>156</v>
      </c>
      <c r="I351" s="11">
        <f t="shared" si="64"/>
        <v>159</v>
      </c>
      <c r="J351" s="11">
        <f t="shared" si="64"/>
        <v>510</v>
      </c>
      <c r="K351" s="11">
        <f t="shared" si="64"/>
        <v>402</v>
      </c>
    </row>
    <row r="352" spans="1:11" x14ac:dyDescent="0.2">
      <c r="A352" s="11" t="str">
        <f t="shared" si="20"/>
        <v>I alt</v>
      </c>
      <c r="B352" s="11">
        <f t="shared" si="21"/>
        <v>2015</v>
      </c>
      <c r="C352" s="2">
        <v>390</v>
      </c>
      <c r="D352" s="17" t="s">
        <v>96</v>
      </c>
      <c r="E352" s="11">
        <f t="shared" ref="E352:K352" si="65">E49+E150+E251</f>
        <v>60</v>
      </c>
      <c r="F352" s="11">
        <f t="shared" si="65"/>
        <v>45</v>
      </c>
      <c r="G352" s="11">
        <f t="shared" si="65"/>
        <v>70</v>
      </c>
      <c r="H352" s="11">
        <f t="shared" si="65"/>
        <v>111</v>
      </c>
      <c r="I352" s="11">
        <f t="shared" si="65"/>
        <v>128</v>
      </c>
      <c r="J352" s="11">
        <f t="shared" si="65"/>
        <v>414</v>
      </c>
      <c r="K352" s="11">
        <f t="shared" si="65"/>
        <v>309</v>
      </c>
    </row>
    <row r="353" spans="1:11" x14ac:dyDescent="0.2">
      <c r="A353" s="11" t="str">
        <f t="shared" si="20"/>
        <v>I alt</v>
      </c>
      <c r="B353" s="11">
        <f t="shared" si="21"/>
        <v>2015</v>
      </c>
      <c r="C353" s="2">
        <v>400</v>
      </c>
      <c r="D353" s="17" t="s">
        <v>17</v>
      </c>
      <c r="E353" s="11">
        <f t="shared" ref="E353:K353" si="66">E50+E151+E252</f>
        <v>43</v>
      </c>
      <c r="F353" s="11">
        <f t="shared" si="66"/>
        <v>69</v>
      </c>
      <c r="G353" s="11">
        <f t="shared" si="66"/>
        <v>83</v>
      </c>
      <c r="H353" s="11">
        <f t="shared" si="66"/>
        <v>84</v>
      </c>
      <c r="I353" s="11">
        <f t="shared" si="66"/>
        <v>97</v>
      </c>
      <c r="J353" s="11">
        <f t="shared" si="66"/>
        <v>376</v>
      </c>
      <c r="K353" s="11">
        <f t="shared" si="66"/>
        <v>264</v>
      </c>
    </row>
    <row r="354" spans="1:11" x14ac:dyDescent="0.2">
      <c r="A354" s="11" t="str">
        <f t="shared" si="20"/>
        <v>I alt</v>
      </c>
      <c r="B354" s="11">
        <f t="shared" si="21"/>
        <v>2015</v>
      </c>
      <c r="C354" s="2">
        <v>410</v>
      </c>
      <c r="D354" s="17" t="s">
        <v>22</v>
      </c>
      <c r="E354" s="11">
        <f t="shared" ref="E354:K354" si="67">E51+E152+E253</f>
        <v>13</v>
      </c>
      <c r="F354" s="11">
        <f t="shared" si="67"/>
        <v>29</v>
      </c>
      <c r="G354" s="11">
        <f t="shared" si="67"/>
        <v>34</v>
      </c>
      <c r="H354" s="11">
        <f t="shared" si="67"/>
        <v>69</v>
      </c>
      <c r="I354" s="11">
        <f t="shared" si="67"/>
        <v>75</v>
      </c>
      <c r="J354" s="11">
        <f t="shared" si="67"/>
        <v>220</v>
      </c>
      <c r="K354" s="11">
        <f t="shared" si="67"/>
        <v>178</v>
      </c>
    </row>
    <row r="355" spans="1:11" x14ac:dyDescent="0.2">
      <c r="A355" s="11" t="str">
        <f t="shared" si="20"/>
        <v>I alt</v>
      </c>
      <c r="B355" s="11">
        <f t="shared" si="21"/>
        <v>2015</v>
      </c>
      <c r="C355" s="2">
        <v>420</v>
      </c>
      <c r="D355" s="17" t="s">
        <v>11</v>
      </c>
      <c r="E355" s="11">
        <f t="shared" ref="E355:K355" si="68">E52+E153+E254</f>
        <v>42</v>
      </c>
      <c r="F355" s="11">
        <f t="shared" si="68"/>
        <v>36</v>
      </c>
      <c r="G355" s="11">
        <f t="shared" si="68"/>
        <v>63</v>
      </c>
      <c r="H355" s="11">
        <f t="shared" si="68"/>
        <v>84</v>
      </c>
      <c r="I355" s="11">
        <f t="shared" si="68"/>
        <v>74</v>
      </c>
      <c r="J355" s="11">
        <f t="shared" si="68"/>
        <v>299</v>
      </c>
      <c r="K355" s="11">
        <f t="shared" si="68"/>
        <v>221</v>
      </c>
    </row>
    <row r="356" spans="1:11" x14ac:dyDescent="0.2">
      <c r="A356" s="11" t="str">
        <f t="shared" si="20"/>
        <v>I alt</v>
      </c>
      <c r="B356" s="11">
        <f t="shared" si="21"/>
        <v>2015</v>
      </c>
      <c r="C356" s="2">
        <v>430</v>
      </c>
      <c r="D356" s="17" t="s">
        <v>47</v>
      </c>
      <c r="E356" s="11">
        <f t="shared" ref="E356:K356" si="69">E53+E154+E255</f>
        <v>30</v>
      </c>
      <c r="F356" s="11">
        <f t="shared" si="69"/>
        <v>76</v>
      </c>
      <c r="G356" s="11">
        <f t="shared" si="69"/>
        <v>106</v>
      </c>
      <c r="H356" s="11">
        <f t="shared" si="69"/>
        <v>54</v>
      </c>
      <c r="I356" s="11">
        <f t="shared" si="69"/>
        <v>111</v>
      </c>
      <c r="J356" s="11">
        <f t="shared" si="69"/>
        <v>377</v>
      </c>
      <c r="K356" s="11">
        <f t="shared" si="69"/>
        <v>271</v>
      </c>
    </row>
    <row r="357" spans="1:11" x14ac:dyDescent="0.2">
      <c r="A357" s="11" t="str">
        <f t="shared" si="20"/>
        <v>I alt</v>
      </c>
      <c r="B357" s="11">
        <f t="shared" si="21"/>
        <v>2015</v>
      </c>
      <c r="C357" s="2">
        <v>440</v>
      </c>
      <c r="D357" s="17" t="s">
        <v>97</v>
      </c>
      <c r="E357" s="11">
        <f t="shared" ref="E357:K357" si="70">E54+E155+E256</f>
        <v>18</v>
      </c>
      <c r="F357" s="11">
        <f t="shared" si="70"/>
        <v>26</v>
      </c>
      <c r="G357" s="11">
        <f t="shared" si="70"/>
        <v>41</v>
      </c>
      <c r="H357" s="11">
        <f t="shared" si="70"/>
        <v>57</v>
      </c>
      <c r="I357" s="11">
        <f t="shared" si="70"/>
        <v>48</v>
      </c>
      <c r="J357" s="11">
        <f t="shared" si="70"/>
        <v>190</v>
      </c>
      <c r="K357" s="11">
        <f t="shared" si="70"/>
        <v>146</v>
      </c>
    </row>
    <row r="358" spans="1:11" x14ac:dyDescent="0.2">
      <c r="A358" s="11" t="str">
        <f t="shared" si="20"/>
        <v>I alt</v>
      </c>
      <c r="B358" s="11">
        <f t="shared" si="21"/>
        <v>2015</v>
      </c>
      <c r="C358" s="2">
        <v>450</v>
      </c>
      <c r="D358" s="17" t="s">
        <v>30</v>
      </c>
      <c r="E358" s="11">
        <f t="shared" ref="E358:K358" si="71">E55+E156+E257</f>
        <v>15</v>
      </c>
      <c r="F358" s="11">
        <f t="shared" si="71"/>
        <v>15</v>
      </c>
      <c r="G358" s="11">
        <f t="shared" si="71"/>
        <v>39</v>
      </c>
      <c r="H358" s="11">
        <f t="shared" si="71"/>
        <v>47</v>
      </c>
      <c r="I358" s="11">
        <f t="shared" si="71"/>
        <v>48</v>
      </c>
      <c r="J358" s="11">
        <f t="shared" si="71"/>
        <v>164</v>
      </c>
      <c r="K358" s="11">
        <f t="shared" si="71"/>
        <v>134</v>
      </c>
    </row>
    <row r="359" spans="1:11" x14ac:dyDescent="0.2">
      <c r="A359" s="11" t="str">
        <f t="shared" si="20"/>
        <v>I alt</v>
      </c>
      <c r="B359" s="11">
        <f t="shared" si="21"/>
        <v>2015</v>
      </c>
      <c r="C359" s="2">
        <v>461</v>
      </c>
      <c r="D359" s="17" t="s">
        <v>36</v>
      </c>
      <c r="E359" s="11">
        <f t="shared" ref="E359:K359" si="72">E56+E157+E258</f>
        <v>96</v>
      </c>
      <c r="F359" s="11">
        <f t="shared" si="72"/>
        <v>99</v>
      </c>
      <c r="G359" s="11">
        <f t="shared" si="72"/>
        <v>183</v>
      </c>
      <c r="H359" s="11">
        <f t="shared" si="72"/>
        <v>311</v>
      </c>
      <c r="I359" s="11">
        <f t="shared" si="72"/>
        <v>713</v>
      </c>
      <c r="J359" s="11">
        <f t="shared" si="72"/>
        <v>1402</v>
      </c>
      <c r="K359" s="11">
        <f t="shared" si="72"/>
        <v>1207</v>
      </c>
    </row>
    <row r="360" spans="1:11" x14ac:dyDescent="0.2">
      <c r="A360" s="11" t="str">
        <f t="shared" si="20"/>
        <v>I alt</v>
      </c>
      <c r="B360" s="11">
        <f t="shared" si="21"/>
        <v>2015</v>
      </c>
      <c r="C360" s="2">
        <v>479</v>
      </c>
      <c r="D360" s="17" t="s">
        <v>72</v>
      </c>
      <c r="E360" s="11">
        <f t="shared" ref="E360:K360" si="73">E57+E158+E259</f>
        <v>110</v>
      </c>
      <c r="F360" s="11">
        <f t="shared" si="73"/>
        <v>90</v>
      </c>
      <c r="G360" s="11">
        <f t="shared" si="73"/>
        <v>138</v>
      </c>
      <c r="H360" s="11">
        <f t="shared" si="73"/>
        <v>164</v>
      </c>
      <c r="I360" s="11">
        <f t="shared" si="73"/>
        <v>201</v>
      </c>
      <c r="J360" s="11">
        <f t="shared" si="73"/>
        <v>703</v>
      </c>
      <c r="K360" s="11">
        <f t="shared" si="73"/>
        <v>503</v>
      </c>
    </row>
    <row r="361" spans="1:11" x14ac:dyDescent="0.2">
      <c r="A361" s="11" t="str">
        <f t="shared" si="20"/>
        <v>I alt</v>
      </c>
      <c r="B361" s="11">
        <f t="shared" si="21"/>
        <v>2015</v>
      </c>
      <c r="C361" s="2">
        <v>480</v>
      </c>
      <c r="D361" s="17" t="s">
        <v>226</v>
      </c>
      <c r="E361" s="11">
        <f t="shared" ref="E361:K361" si="74">E58+E159+E260</f>
        <v>29</v>
      </c>
      <c r="F361" s="11">
        <f t="shared" si="74"/>
        <v>32</v>
      </c>
      <c r="G361" s="11">
        <f t="shared" si="74"/>
        <v>43</v>
      </c>
      <c r="H361" s="11">
        <f t="shared" si="74"/>
        <v>53</v>
      </c>
      <c r="I361" s="11">
        <f t="shared" si="74"/>
        <v>55</v>
      </c>
      <c r="J361" s="11">
        <f t="shared" si="74"/>
        <v>212</v>
      </c>
      <c r="K361" s="11">
        <f t="shared" si="74"/>
        <v>151</v>
      </c>
    </row>
    <row r="362" spans="1:11" x14ac:dyDescent="0.2">
      <c r="A362" s="11" t="str">
        <f t="shared" si="20"/>
        <v>I alt</v>
      </c>
      <c r="B362" s="11">
        <f t="shared" si="21"/>
        <v>2015</v>
      </c>
      <c r="C362" s="2">
        <v>482</v>
      </c>
      <c r="D362" s="17" t="s">
        <v>8</v>
      </c>
      <c r="E362" s="11">
        <f t="shared" ref="E362:K362" si="75">E59+E160+E261</f>
        <v>18</v>
      </c>
      <c r="F362" s="11">
        <f t="shared" si="75"/>
        <v>12</v>
      </c>
      <c r="G362" s="11">
        <f t="shared" si="75"/>
        <v>30</v>
      </c>
      <c r="H362" s="11">
        <f t="shared" si="75"/>
        <v>42</v>
      </c>
      <c r="I362" s="11">
        <f t="shared" si="75"/>
        <v>54</v>
      </c>
      <c r="J362" s="11">
        <f t="shared" si="75"/>
        <v>156</v>
      </c>
      <c r="K362" s="11">
        <f t="shared" si="75"/>
        <v>126</v>
      </c>
    </row>
    <row r="363" spans="1:11" x14ac:dyDescent="0.2">
      <c r="A363" s="11" t="str">
        <f t="shared" si="20"/>
        <v>I alt</v>
      </c>
      <c r="B363" s="11">
        <f t="shared" si="21"/>
        <v>2015</v>
      </c>
      <c r="C363" s="2">
        <v>492</v>
      </c>
      <c r="D363" s="17" t="s">
        <v>98</v>
      </c>
      <c r="E363" s="11">
        <f t="shared" ref="E363:K363" si="76">E60+E161+E262</f>
        <v>8</v>
      </c>
      <c r="F363" s="11">
        <f t="shared" si="76"/>
        <v>15</v>
      </c>
      <c r="G363" s="11">
        <f t="shared" si="76"/>
        <v>15</v>
      </c>
      <c r="H363" s="11">
        <f t="shared" si="76"/>
        <v>21</v>
      </c>
      <c r="I363" s="11">
        <f t="shared" si="76"/>
        <v>50</v>
      </c>
      <c r="J363" s="11">
        <f t="shared" si="76"/>
        <v>109</v>
      </c>
      <c r="K363" s="11">
        <f t="shared" si="76"/>
        <v>86</v>
      </c>
    </row>
    <row r="364" spans="1:11" x14ac:dyDescent="0.2">
      <c r="A364" s="11" t="str">
        <f t="shared" si="20"/>
        <v>I alt</v>
      </c>
      <c r="B364" s="11">
        <f t="shared" si="21"/>
        <v>2015</v>
      </c>
      <c r="C364" s="2">
        <v>510</v>
      </c>
      <c r="D364" s="17" t="s">
        <v>61</v>
      </c>
      <c r="E364" s="11">
        <f t="shared" ref="E364:K364" si="77">E61+E162+E263</f>
        <v>52</v>
      </c>
      <c r="F364" s="11">
        <f t="shared" si="77"/>
        <v>57</v>
      </c>
      <c r="G364" s="11">
        <f t="shared" si="77"/>
        <v>70</v>
      </c>
      <c r="H364" s="11">
        <f t="shared" si="77"/>
        <v>98</v>
      </c>
      <c r="I364" s="11">
        <f t="shared" si="77"/>
        <v>112</v>
      </c>
      <c r="J364" s="11">
        <f t="shared" si="77"/>
        <v>389</v>
      </c>
      <c r="K364" s="11">
        <f t="shared" si="77"/>
        <v>280</v>
      </c>
    </row>
    <row r="365" spans="1:11" x14ac:dyDescent="0.2">
      <c r="A365" s="11" t="str">
        <f t="shared" si="20"/>
        <v>I alt</v>
      </c>
      <c r="B365" s="11">
        <f t="shared" si="21"/>
        <v>2015</v>
      </c>
      <c r="C365" s="2">
        <v>530</v>
      </c>
      <c r="D365" s="17" t="s">
        <v>15</v>
      </c>
      <c r="E365" s="11">
        <f t="shared" ref="E365:K365" si="78">E62+E163+E264</f>
        <v>24</v>
      </c>
      <c r="F365" s="11">
        <f t="shared" si="78"/>
        <v>30</v>
      </c>
      <c r="G365" s="11">
        <f t="shared" si="78"/>
        <v>44</v>
      </c>
      <c r="H365" s="11">
        <f t="shared" si="78"/>
        <v>61</v>
      </c>
      <c r="I365" s="11">
        <f t="shared" si="78"/>
        <v>64</v>
      </c>
      <c r="J365" s="11">
        <f t="shared" si="78"/>
        <v>223</v>
      </c>
      <c r="K365" s="11">
        <f t="shared" si="78"/>
        <v>169</v>
      </c>
    </row>
    <row r="366" spans="1:11" x14ac:dyDescent="0.2">
      <c r="A366" s="11" t="str">
        <f t="shared" si="20"/>
        <v>I alt</v>
      </c>
      <c r="B366" s="11">
        <f t="shared" si="21"/>
        <v>2015</v>
      </c>
      <c r="C366" s="2">
        <v>540</v>
      </c>
      <c r="D366" s="17" t="s">
        <v>76</v>
      </c>
      <c r="E366" s="11">
        <f t="shared" ref="E366:K366" si="79">E63+E164+E265</f>
        <v>63</v>
      </c>
      <c r="F366" s="11">
        <f t="shared" si="79"/>
        <v>74</v>
      </c>
      <c r="G366" s="11">
        <f t="shared" si="79"/>
        <v>101</v>
      </c>
      <c r="H366" s="11">
        <f t="shared" si="79"/>
        <v>134</v>
      </c>
      <c r="I366" s="11">
        <f t="shared" si="79"/>
        <v>139</v>
      </c>
      <c r="J366" s="11">
        <f t="shared" si="79"/>
        <v>511</v>
      </c>
      <c r="K366" s="11">
        <f t="shared" si="79"/>
        <v>374</v>
      </c>
    </row>
    <row r="367" spans="1:11" x14ac:dyDescent="0.2">
      <c r="A367" s="11" t="str">
        <f t="shared" si="20"/>
        <v>I alt</v>
      </c>
      <c r="B367" s="11">
        <f t="shared" si="21"/>
        <v>2015</v>
      </c>
      <c r="C367" s="2">
        <v>550</v>
      </c>
      <c r="D367" s="17" t="s">
        <v>80</v>
      </c>
      <c r="E367" s="11">
        <f t="shared" ref="E367:K367" si="80">E64+E165+E266</f>
        <v>29</v>
      </c>
      <c r="F367" s="11">
        <f t="shared" si="80"/>
        <v>36</v>
      </c>
      <c r="G367" s="11">
        <f t="shared" si="80"/>
        <v>58</v>
      </c>
      <c r="H367" s="11">
        <f t="shared" si="80"/>
        <v>101</v>
      </c>
      <c r="I367" s="11">
        <f t="shared" si="80"/>
        <v>93</v>
      </c>
      <c r="J367" s="11">
        <f t="shared" si="80"/>
        <v>317</v>
      </c>
      <c r="K367" s="11">
        <f t="shared" si="80"/>
        <v>252</v>
      </c>
    </row>
    <row r="368" spans="1:11" x14ac:dyDescent="0.2">
      <c r="A368" s="11" t="str">
        <f t="shared" si="20"/>
        <v>I alt</v>
      </c>
      <c r="B368" s="11">
        <f t="shared" si="21"/>
        <v>2015</v>
      </c>
      <c r="C368" s="2">
        <v>561</v>
      </c>
      <c r="D368" s="17" t="s">
        <v>27</v>
      </c>
      <c r="E368" s="11">
        <f t="shared" ref="E368:K368" si="81">E65+E166+E267</f>
        <v>125</v>
      </c>
      <c r="F368" s="11">
        <f t="shared" si="81"/>
        <v>124</v>
      </c>
      <c r="G368" s="11">
        <f t="shared" si="81"/>
        <v>166</v>
      </c>
      <c r="H368" s="11">
        <f t="shared" si="81"/>
        <v>188</v>
      </c>
      <c r="I368" s="11">
        <f t="shared" si="81"/>
        <v>182</v>
      </c>
      <c r="J368" s="11">
        <f t="shared" si="81"/>
        <v>785</v>
      </c>
      <c r="K368" s="11">
        <f t="shared" si="81"/>
        <v>536</v>
      </c>
    </row>
    <row r="369" spans="1:11" x14ac:dyDescent="0.2">
      <c r="A369" s="11" t="str">
        <f t="shared" si="20"/>
        <v>I alt</v>
      </c>
      <c r="B369" s="11">
        <f t="shared" si="21"/>
        <v>2015</v>
      </c>
      <c r="C369" s="2">
        <v>563</v>
      </c>
      <c r="D369" s="17" t="s">
        <v>29</v>
      </c>
      <c r="E369" s="11">
        <f t="shared" ref="E369:K369" si="82">E66+E167+E268</f>
        <v>4</v>
      </c>
      <c r="F369" s="11">
        <f t="shared" si="82"/>
        <v>1</v>
      </c>
      <c r="G369" s="11">
        <f t="shared" si="82"/>
        <v>8</v>
      </c>
      <c r="H369" s="11">
        <f t="shared" si="82"/>
        <v>9</v>
      </c>
      <c r="I369" s="11">
        <f t="shared" si="82"/>
        <v>9</v>
      </c>
      <c r="J369" s="11">
        <f t="shared" si="82"/>
        <v>31</v>
      </c>
      <c r="K369" s="11">
        <f t="shared" si="82"/>
        <v>26</v>
      </c>
    </row>
    <row r="370" spans="1:11" x14ac:dyDescent="0.2">
      <c r="A370" s="11" t="str">
        <f t="shared" si="20"/>
        <v>I alt</v>
      </c>
      <c r="B370" s="11">
        <f t="shared" si="21"/>
        <v>2015</v>
      </c>
      <c r="C370" s="2">
        <v>573</v>
      </c>
      <c r="D370" s="17" t="s">
        <v>86</v>
      </c>
      <c r="E370" s="11">
        <f t="shared" ref="E370:K370" si="83">E67+E168+E269</f>
        <v>36</v>
      </c>
      <c r="F370" s="11">
        <f t="shared" si="83"/>
        <v>49</v>
      </c>
      <c r="G370" s="11">
        <f t="shared" si="83"/>
        <v>81</v>
      </c>
      <c r="H370" s="11">
        <f t="shared" si="83"/>
        <v>99</v>
      </c>
      <c r="I370" s="11">
        <f t="shared" si="83"/>
        <v>110</v>
      </c>
      <c r="J370" s="11">
        <f t="shared" si="83"/>
        <v>375</v>
      </c>
      <c r="K370" s="11">
        <f t="shared" si="83"/>
        <v>290</v>
      </c>
    </row>
    <row r="371" spans="1:11" x14ac:dyDescent="0.2">
      <c r="A371" s="11" t="str">
        <f t="shared" si="20"/>
        <v>I alt</v>
      </c>
      <c r="B371" s="11">
        <f t="shared" si="21"/>
        <v>2015</v>
      </c>
      <c r="C371" s="2">
        <v>575</v>
      </c>
      <c r="D371" s="17" t="s">
        <v>88</v>
      </c>
      <c r="E371" s="11">
        <f t="shared" ref="E371:K371" si="84">E68+E169+E270</f>
        <v>25</v>
      </c>
      <c r="F371" s="11">
        <f t="shared" si="84"/>
        <v>37</v>
      </c>
      <c r="G371" s="11">
        <f t="shared" si="84"/>
        <v>58</v>
      </c>
      <c r="H371" s="11">
        <f t="shared" si="84"/>
        <v>92</v>
      </c>
      <c r="I371" s="11">
        <f t="shared" si="84"/>
        <v>116</v>
      </c>
      <c r="J371" s="11">
        <f t="shared" si="84"/>
        <v>328</v>
      </c>
      <c r="K371" s="11">
        <f t="shared" si="84"/>
        <v>266</v>
      </c>
    </row>
    <row r="372" spans="1:11" x14ac:dyDescent="0.2">
      <c r="A372" s="11" t="str">
        <f t="shared" si="20"/>
        <v>I alt</v>
      </c>
      <c r="B372" s="11">
        <f t="shared" si="21"/>
        <v>2015</v>
      </c>
      <c r="C372" s="2">
        <v>580</v>
      </c>
      <c r="D372" s="17" t="s">
        <v>100</v>
      </c>
      <c r="E372" s="11">
        <f t="shared" ref="E372:K372" si="85">E69+E170+E271</f>
        <v>37</v>
      </c>
      <c r="F372" s="11">
        <f t="shared" si="85"/>
        <v>42</v>
      </c>
      <c r="G372" s="11">
        <f t="shared" si="85"/>
        <v>59</v>
      </c>
      <c r="H372" s="11">
        <f t="shared" si="85"/>
        <v>87</v>
      </c>
      <c r="I372" s="11">
        <f t="shared" si="85"/>
        <v>85</v>
      </c>
      <c r="J372" s="11">
        <f t="shared" si="85"/>
        <v>310</v>
      </c>
      <c r="K372" s="11">
        <f t="shared" si="85"/>
        <v>231</v>
      </c>
    </row>
    <row r="373" spans="1:11" x14ac:dyDescent="0.2">
      <c r="A373" s="11" t="str">
        <f t="shared" ref="A373:A405" si="86">A372</f>
        <v>I alt</v>
      </c>
      <c r="B373" s="11">
        <f t="shared" ref="B373:B405" si="87">B372</f>
        <v>2015</v>
      </c>
      <c r="C373" s="2">
        <v>607</v>
      </c>
      <c r="D373" s="17" t="s">
        <v>37</v>
      </c>
      <c r="E373" s="11">
        <f t="shared" ref="E373:K373" si="88">E70+E171+E272</f>
        <v>35</v>
      </c>
      <c r="F373" s="11">
        <f t="shared" si="88"/>
        <v>44</v>
      </c>
      <c r="G373" s="11">
        <f t="shared" si="88"/>
        <v>58</v>
      </c>
      <c r="H373" s="11">
        <f t="shared" si="88"/>
        <v>59</v>
      </c>
      <c r="I373" s="11">
        <f t="shared" si="88"/>
        <v>76</v>
      </c>
      <c r="J373" s="11">
        <f t="shared" si="88"/>
        <v>272</v>
      </c>
      <c r="K373" s="11">
        <f t="shared" si="88"/>
        <v>193</v>
      </c>
    </row>
    <row r="374" spans="1:11" x14ac:dyDescent="0.2">
      <c r="A374" s="11" t="str">
        <f t="shared" si="86"/>
        <v>I alt</v>
      </c>
      <c r="B374" s="11">
        <f t="shared" si="87"/>
        <v>2015</v>
      </c>
      <c r="C374" s="2">
        <v>615</v>
      </c>
      <c r="D374" s="17" t="s">
        <v>81</v>
      </c>
      <c r="E374" s="11">
        <f t="shared" ref="E374:K374" si="89">E71+E172+E273</f>
        <v>52</v>
      </c>
      <c r="F374" s="11">
        <f t="shared" si="89"/>
        <v>62</v>
      </c>
      <c r="G374" s="11">
        <f t="shared" si="89"/>
        <v>99</v>
      </c>
      <c r="H374" s="11">
        <f t="shared" si="89"/>
        <v>122</v>
      </c>
      <c r="I374" s="11">
        <f t="shared" si="89"/>
        <v>139</v>
      </c>
      <c r="J374" s="11">
        <f t="shared" si="89"/>
        <v>474</v>
      </c>
      <c r="K374" s="11">
        <f t="shared" si="89"/>
        <v>360</v>
      </c>
    </row>
    <row r="375" spans="1:11" x14ac:dyDescent="0.2">
      <c r="A375" s="11" t="str">
        <f t="shared" si="86"/>
        <v>I alt</v>
      </c>
      <c r="B375" s="11">
        <f t="shared" si="87"/>
        <v>2015</v>
      </c>
      <c r="C375" s="2">
        <v>621</v>
      </c>
      <c r="D375" s="17" t="s">
        <v>99</v>
      </c>
      <c r="E375" s="11">
        <f t="shared" ref="E375:K375" si="90">E72+E173+E274</f>
        <v>66</v>
      </c>
      <c r="F375" s="11">
        <f t="shared" si="90"/>
        <v>71</v>
      </c>
      <c r="G375" s="11">
        <f t="shared" si="90"/>
        <v>112</v>
      </c>
      <c r="H375" s="11">
        <f t="shared" si="90"/>
        <v>150</v>
      </c>
      <c r="I375" s="11">
        <f t="shared" si="90"/>
        <v>112</v>
      </c>
      <c r="J375" s="11">
        <f t="shared" si="90"/>
        <v>511</v>
      </c>
      <c r="K375" s="11">
        <f t="shared" si="90"/>
        <v>374</v>
      </c>
    </row>
    <row r="376" spans="1:11" x14ac:dyDescent="0.2">
      <c r="A376" s="11" t="str">
        <f t="shared" si="86"/>
        <v>I alt</v>
      </c>
      <c r="B376" s="11">
        <f t="shared" si="87"/>
        <v>2015</v>
      </c>
      <c r="C376" s="2">
        <v>630</v>
      </c>
      <c r="D376" s="17" t="s">
        <v>90</v>
      </c>
      <c r="E376" s="11">
        <f t="shared" ref="E376:K376" si="91">E73+E174+E275</f>
        <v>93</v>
      </c>
      <c r="F376" s="11">
        <f t="shared" si="91"/>
        <v>103</v>
      </c>
      <c r="G376" s="11">
        <f t="shared" si="91"/>
        <v>161</v>
      </c>
      <c r="H376" s="11">
        <f t="shared" si="91"/>
        <v>214</v>
      </c>
      <c r="I376" s="11">
        <f t="shared" si="91"/>
        <v>300</v>
      </c>
      <c r="J376" s="11">
        <f t="shared" si="91"/>
        <v>871</v>
      </c>
      <c r="K376" s="11">
        <f t="shared" si="91"/>
        <v>675</v>
      </c>
    </row>
    <row r="377" spans="1:11" x14ac:dyDescent="0.2">
      <c r="A377" s="11" t="str">
        <f t="shared" si="86"/>
        <v>I alt</v>
      </c>
      <c r="B377" s="11">
        <f t="shared" si="87"/>
        <v>2015</v>
      </c>
      <c r="C377" s="2">
        <v>657</v>
      </c>
      <c r="D377" s="17" t="s">
        <v>71</v>
      </c>
      <c r="E377" s="11">
        <f t="shared" ref="E377:K377" si="92">E74+E175+E276</f>
        <v>85</v>
      </c>
      <c r="F377" s="11">
        <f t="shared" si="92"/>
        <v>70</v>
      </c>
      <c r="G377" s="11">
        <f t="shared" si="92"/>
        <v>139</v>
      </c>
      <c r="H377" s="11">
        <f t="shared" si="92"/>
        <v>168</v>
      </c>
      <c r="I377" s="11">
        <f t="shared" si="92"/>
        <v>226</v>
      </c>
      <c r="J377" s="11">
        <f t="shared" si="92"/>
        <v>688</v>
      </c>
      <c r="K377" s="11">
        <f t="shared" si="92"/>
        <v>533</v>
      </c>
    </row>
    <row r="378" spans="1:11" x14ac:dyDescent="0.2">
      <c r="A378" s="11" t="str">
        <f t="shared" si="86"/>
        <v>I alt</v>
      </c>
      <c r="B378" s="11">
        <f t="shared" si="87"/>
        <v>2015</v>
      </c>
      <c r="C378" s="2">
        <v>661</v>
      </c>
      <c r="D378" s="17" t="s">
        <v>79</v>
      </c>
      <c r="E378" s="11">
        <f t="shared" ref="E378:K378" si="93">E75+E176+E277</f>
        <v>53</v>
      </c>
      <c r="F378" s="11">
        <f t="shared" si="93"/>
        <v>57</v>
      </c>
      <c r="G378" s="11">
        <f t="shared" si="93"/>
        <v>88</v>
      </c>
      <c r="H378" s="11">
        <f t="shared" si="93"/>
        <v>116</v>
      </c>
      <c r="I378" s="11">
        <f t="shared" si="93"/>
        <v>131</v>
      </c>
      <c r="J378" s="11">
        <f t="shared" si="93"/>
        <v>445</v>
      </c>
      <c r="K378" s="11">
        <f t="shared" si="93"/>
        <v>335</v>
      </c>
    </row>
    <row r="379" spans="1:11" x14ac:dyDescent="0.2">
      <c r="A379" s="11" t="str">
        <f t="shared" si="86"/>
        <v>I alt</v>
      </c>
      <c r="B379" s="11">
        <f t="shared" si="87"/>
        <v>2015</v>
      </c>
      <c r="C379" s="2">
        <v>665</v>
      </c>
      <c r="D379" s="17" t="s">
        <v>12</v>
      </c>
      <c r="E379" s="11">
        <f t="shared" ref="E379:K379" si="94">E76+E177+E278</f>
        <v>20</v>
      </c>
      <c r="F379" s="11">
        <f t="shared" si="94"/>
        <v>17</v>
      </c>
      <c r="G379" s="11">
        <f t="shared" si="94"/>
        <v>41</v>
      </c>
      <c r="H379" s="11">
        <f t="shared" si="94"/>
        <v>46</v>
      </c>
      <c r="I379" s="11">
        <f t="shared" si="94"/>
        <v>40</v>
      </c>
      <c r="J379" s="11">
        <f t="shared" si="94"/>
        <v>164</v>
      </c>
      <c r="K379" s="11">
        <f t="shared" si="94"/>
        <v>127</v>
      </c>
    </row>
    <row r="380" spans="1:11" x14ac:dyDescent="0.2">
      <c r="A380" s="11" t="str">
        <f t="shared" si="86"/>
        <v>I alt</v>
      </c>
      <c r="B380" s="11">
        <f t="shared" si="87"/>
        <v>2015</v>
      </c>
      <c r="C380" s="2">
        <v>671</v>
      </c>
      <c r="D380" s="17" t="s">
        <v>70</v>
      </c>
      <c r="E380" s="11">
        <f t="shared" ref="E380:K380" si="95">E77+E178+E279</f>
        <v>23</v>
      </c>
      <c r="F380" s="11">
        <f t="shared" si="95"/>
        <v>24</v>
      </c>
      <c r="G380" s="11">
        <f t="shared" si="95"/>
        <v>36</v>
      </c>
      <c r="H380" s="11">
        <f t="shared" si="95"/>
        <v>48</v>
      </c>
      <c r="I380" s="11">
        <f t="shared" si="95"/>
        <v>55</v>
      </c>
      <c r="J380" s="11">
        <f t="shared" si="95"/>
        <v>186</v>
      </c>
      <c r="K380" s="11">
        <f t="shared" si="95"/>
        <v>139</v>
      </c>
    </row>
    <row r="381" spans="1:11" x14ac:dyDescent="0.2">
      <c r="A381" s="11" t="str">
        <f t="shared" si="86"/>
        <v>I alt</v>
      </c>
      <c r="B381" s="11">
        <f t="shared" si="87"/>
        <v>2015</v>
      </c>
      <c r="C381" s="2">
        <v>706</v>
      </c>
      <c r="D381" s="17" t="s">
        <v>74</v>
      </c>
      <c r="E381" s="11">
        <f t="shared" ref="E381:K381" si="96">E78+E179+E280</f>
        <v>26</v>
      </c>
      <c r="F381" s="11">
        <f t="shared" si="96"/>
        <v>27</v>
      </c>
      <c r="G381" s="11">
        <f t="shared" si="96"/>
        <v>46</v>
      </c>
      <c r="H381" s="11">
        <f t="shared" si="96"/>
        <v>46</v>
      </c>
      <c r="I381" s="11">
        <f t="shared" si="96"/>
        <v>63</v>
      </c>
      <c r="J381" s="11">
        <f t="shared" si="96"/>
        <v>208</v>
      </c>
      <c r="K381" s="11">
        <f t="shared" si="96"/>
        <v>155</v>
      </c>
    </row>
    <row r="382" spans="1:11" x14ac:dyDescent="0.2">
      <c r="A382" s="11" t="str">
        <f t="shared" si="86"/>
        <v>I alt</v>
      </c>
      <c r="B382" s="11">
        <f t="shared" si="87"/>
        <v>2015</v>
      </c>
      <c r="C382" s="2">
        <v>707</v>
      </c>
      <c r="D382" s="17" t="s">
        <v>26</v>
      </c>
      <c r="E382" s="11">
        <f t="shared" ref="E382:K382" si="97">E79+E180+E281</f>
        <v>31</v>
      </c>
      <c r="F382" s="11">
        <f t="shared" si="97"/>
        <v>32</v>
      </c>
      <c r="G382" s="11">
        <f t="shared" si="97"/>
        <v>46</v>
      </c>
      <c r="H382" s="11">
        <f t="shared" si="97"/>
        <v>70</v>
      </c>
      <c r="I382" s="11">
        <f t="shared" si="97"/>
        <v>85</v>
      </c>
      <c r="J382" s="11">
        <f t="shared" si="97"/>
        <v>264</v>
      </c>
      <c r="K382" s="11">
        <f t="shared" si="97"/>
        <v>201</v>
      </c>
    </row>
    <row r="383" spans="1:11" x14ac:dyDescent="0.2">
      <c r="A383" s="11" t="str">
        <f t="shared" si="86"/>
        <v>I alt</v>
      </c>
      <c r="B383" s="11">
        <f t="shared" si="87"/>
        <v>2015</v>
      </c>
      <c r="C383" s="2">
        <v>710</v>
      </c>
      <c r="D383" s="17" t="s">
        <v>31</v>
      </c>
      <c r="E383" s="11">
        <f t="shared" ref="E383:K383" si="98">E80+E181+E282</f>
        <v>29</v>
      </c>
      <c r="F383" s="11">
        <f t="shared" si="98"/>
        <v>25</v>
      </c>
      <c r="G383" s="11">
        <f t="shared" si="98"/>
        <v>53</v>
      </c>
      <c r="H383" s="11">
        <f t="shared" si="98"/>
        <v>63</v>
      </c>
      <c r="I383" s="11">
        <f t="shared" si="98"/>
        <v>84</v>
      </c>
      <c r="J383" s="11">
        <f t="shared" si="98"/>
        <v>254</v>
      </c>
      <c r="K383" s="11">
        <f t="shared" si="98"/>
        <v>200</v>
      </c>
    </row>
    <row r="384" spans="1:11" x14ac:dyDescent="0.2">
      <c r="A384" s="11" t="str">
        <f t="shared" si="86"/>
        <v>I alt</v>
      </c>
      <c r="B384" s="11">
        <f t="shared" si="87"/>
        <v>2015</v>
      </c>
      <c r="C384" s="2">
        <v>727</v>
      </c>
      <c r="D384" s="17" t="s">
        <v>34</v>
      </c>
      <c r="E384" s="11">
        <f t="shared" ref="E384:K384" si="99">E81+E182+E283</f>
        <v>14</v>
      </c>
      <c r="F384" s="11">
        <f t="shared" si="99"/>
        <v>26</v>
      </c>
      <c r="G384" s="11">
        <f t="shared" si="99"/>
        <v>21</v>
      </c>
      <c r="H384" s="11">
        <f t="shared" si="99"/>
        <v>39</v>
      </c>
      <c r="I384" s="11">
        <f t="shared" si="99"/>
        <v>42</v>
      </c>
      <c r="J384" s="11">
        <f t="shared" si="99"/>
        <v>142</v>
      </c>
      <c r="K384" s="11">
        <f t="shared" si="99"/>
        <v>102</v>
      </c>
    </row>
    <row r="385" spans="1:11" x14ac:dyDescent="0.2">
      <c r="A385" s="11" t="str">
        <f t="shared" si="86"/>
        <v>I alt</v>
      </c>
      <c r="B385" s="11">
        <f t="shared" si="87"/>
        <v>2015</v>
      </c>
      <c r="C385" s="2">
        <v>730</v>
      </c>
      <c r="D385" s="17" t="s">
        <v>40</v>
      </c>
      <c r="E385" s="11">
        <f t="shared" ref="E385:K385" si="100">E82+E183+E284</f>
        <v>168</v>
      </c>
      <c r="F385" s="11">
        <f t="shared" si="100"/>
        <v>170</v>
      </c>
      <c r="G385" s="11">
        <f t="shared" si="100"/>
        <v>210</v>
      </c>
      <c r="H385" s="11">
        <f t="shared" si="100"/>
        <v>250</v>
      </c>
      <c r="I385" s="11">
        <f t="shared" si="100"/>
        <v>295</v>
      </c>
      <c r="J385" s="11">
        <f t="shared" si="100"/>
        <v>1093</v>
      </c>
      <c r="K385" s="11">
        <f t="shared" si="100"/>
        <v>755</v>
      </c>
    </row>
    <row r="386" spans="1:11" x14ac:dyDescent="0.2">
      <c r="A386" s="11" t="str">
        <f t="shared" si="86"/>
        <v>I alt</v>
      </c>
      <c r="B386" s="11">
        <f t="shared" si="87"/>
        <v>2015</v>
      </c>
      <c r="C386" s="2">
        <v>740</v>
      </c>
      <c r="D386" s="17" t="s">
        <v>56</v>
      </c>
      <c r="E386" s="11">
        <f t="shared" ref="E386:K386" si="101">E83+E184+E285</f>
        <v>56</v>
      </c>
      <c r="F386" s="11">
        <f t="shared" si="101"/>
        <v>77</v>
      </c>
      <c r="G386" s="11">
        <f t="shared" si="101"/>
        <v>127</v>
      </c>
      <c r="H386" s="11">
        <f t="shared" si="101"/>
        <v>139</v>
      </c>
      <c r="I386" s="11">
        <f t="shared" si="101"/>
        <v>194</v>
      </c>
      <c r="J386" s="11">
        <f t="shared" si="101"/>
        <v>593</v>
      </c>
      <c r="K386" s="11">
        <f t="shared" si="101"/>
        <v>460</v>
      </c>
    </row>
    <row r="387" spans="1:11" x14ac:dyDescent="0.2">
      <c r="A387" s="11" t="str">
        <f t="shared" si="86"/>
        <v>I alt</v>
      </c>
      <c r="B387" s="11">
        <f t="shared" si="87"/>
        <v>2015</v>
      </c>
      <c r="C387" s="2">
        <v>741</v>
      </c>
      <c r="D387" s="17" t="s">
        <v>54</v>
      </c>
      <c r="E387" s="11">
        <f t="shared" ref="E387:K387" si="102">E84+E185+E286</f>
        <v>5</v>
      </c>
      <c r="F387" s="11">
        <f t="shared" si="102"/>
        <v>6</v>
      </c>
      <c r="G387" s="11">
        <f t="shared" si="102"/>
        <v>9</v>
      </c>
      <c r="H387" s="11">
        <f t="shared" si="102"/>
        <v>12</v>
      </c>
      <c r="I387" s="11">
        <f t="shared" si="102"/>
        <v>14</v>
      </c>
      <c r="J387" s="11">
        <f t="shared" si="102"/>
        <v>46</v>
      </c>
      <c r="K387" s="11">
        <f t="shared" si="102"/>
        <v>35</v>
      </c>
    </row>
    <row r="388" spans="1:11" x14ac:dyDescent="0.2">
      <c r="A388" s="11" t="str">
        <f t="shared" si="86"/>
        <v>I alt</v>
      </c>
      <c r="B388" s="11">
        <f t="shared" si="87"/>
        <v>2015</v>
      </c>
      <c r="C388" s="2">
        <v>746</v>
      </c>
      <c r="D388" s="17" t="s">
        <v>58</v>
      </c>
      <c r="E388" s="11">
        <f t="shared" ref="E388:K388" si="103">E85+E186+E287</f>
        <v>44</v>
      </c>
      <c r="F388" s="11">
        <f t="shared" si="103"/>
        <v>54</v>
      </c>
      <c r="G388" s="11">
        <f t="shared" si="103"/>
        <v>65</v>
      </c>
      <c r="H388" s="11">
        <f t="shared" si="103"/>
        <v>74</v>
      </c>
      <c r="I388" s="11">
        <f t="shared" si="103"/>
        <v>96</v>
      </c>
      <c r="J388" s="11">
        <f t="shared" si="103"/>
        <v>333</v>
      </c>
      <c r="K388" s="11">
        <f t="shared" si="103"/>
        <v>235</v>
      </c>
    </row>
    <row r="389" spans="1:11" x14ac:dyDescent="0.2">
      <c r="A389" s="11" t="str">
        <f t="shared" si="86"/>
        <v>I alt</v>
      </c>
      <c r="B389" s="11">
        <f t="shared" si="87"/>
        <v>2015</v>
      </c>
      <c r="C389" s="2">
        <v>751</v>
      </c>
      <c r="D389" s="17" t="s">
        <v>104</v>
      </c>
      <c r="E389" s="11">
        <f t="shared" ref="E389:K389" si="104">E86+E187+E288</f>
        <v>290</v>
      </c>
      <c r="F389" s="11">
        <f t="shared" si="104"/>
        <v>252</v>
      </c>
      <c r="G389" s="11">
        <f t="shared" si="104"/>
        <v>411</v>
      </c>
      <c r="H389" s="11">
        <f t="shared" si="104"/>
        <v>522</v>
      </c>
      <c r="I389" s="11">
        <f t="shared" si="104"/>
        <v>602</v>
      </c>
      <c r="J389" s="11">
        <f t="shared" si="104"/>
        <v>2077</v>
      </c>
      <c r="K389" s="11">
        <f t="shared" si="104"/>
        <v>1535</v>
      </c>
    </row>
    <row r="390" spans="1:11" x14ac:dyDescent="0.2">
      <c r="A390" s="11" t="str">
        <f t="shared" si="86"/>
        <v>I alt</v>
      </c>
      <c r="B390" s="11">
        <f t="shared" si="87"/>
        <v>2015</v>
      </c>
      <c r="C390" s="2">
        <v>756</v>
      </c>
      <c r="D390" s="17" t="s">
        <v>89</v>
      </c>
      <c r="E390" s="11">
        <f t="shared" ref="E390:K390" si="105">E87+E188+E289</f>
        <v>37</v>
      </c>
      <c r="F390" s="11">
        <f t="shared" si="105"/>
        <v>29</v>
      </c>
      <c r="G390" s="11">
        <f t="shared" si="105"/>
        <v>50</v>
      </c>
      <c r="H390" s="11">
        <f t="shared" si="105"/>
        <v>68</v>
      </c>
      <c r="I390" s="11">
        <f t="shared" si="105"/>
        <v>80</v>
      </c>
      <c r="J390" s="11">
        <f t="shared" si="105"/>
        <v>264</v>
      </c>
      <c r="K390" s="11">
        <f t="shared" si="105"/>
        <v>198</v>
      </c>
    </row>
    <row r="391" spans="1:11" x14ac:dyDescent="0.2">
      <c r="A391" s="11" t="str">
        <f t="shared" si="86"/>
        <v>I alt</v>
      </c>
      <c r="B391" s="11">
        <f t="shared" si="87"/>
        <v>2015</v>
      </c>
      <c r="C391" s="2">
        <v>760</v>
      </c>
      <c r="D391" s="17" t="s">
        <v>44</v>
      </c>
      <c r="E391" s="11">
        <f t="shared" ref="E391:K391" si="106">E88+E189+E290</f>
        <v>57</v>
      </c>
      <c r="F391" s="11">
        <f t="shared" si="106"/>
        <v>62</v>
      </c>
      <c r="G391" s="11">
        <f t="shared" si="106"/>
        <v>96</v>
      </c>
      <c r="H391" s="11">
        <f t="shared" si="106"/>
        <v>127</v>
      </c>
      <c r="I391" s="11">
        <f t="shared" si="106"/>
        <v>149</v>
      </c>
      <c r="J391" s="11">
        <f t="shared" si="106"/>
        <v>491</v>
      </c>
      <c r="K391" s="11">
        <f t="shared" si="106"/>
        <v>372</v>
      </c>
    </row>
    <row r="392" spans="1:11" x14ac:dyDescent="0.2">
      <c r="A392" s="11" t="str">
        <f t="shared" si="86"/>
        <v>I alt</v>
      </c>
      <c r="B392" s="11">
        <f t="shared" si="87"/>
        <v>2015</v>
      </c>
      <c r="C392" s="2">
        <v>766</v>
      </c>
      <c r="D392" s="17" t="s">
        <v>65</v>
      </c>
      <c r="E392" s="11">
        <f t="shared" ref="E392:K392" si="107">E89+E190+E291</f>
        <v>20</v>
      </c>
      <c r="F392" s="11">
        <f t="shared" si="107"/>
        <v>41</v>
      </c>
      <c r="G392" s="11">
        <f t="shared" si="107"/>
        <v>46</v>
      </c>
      <c r="H392" s="11">
        <f t="shared" si="107"/>
        <v>91</v>
      </c>
      <c r="I392" s="11">
        <f t="shared" si="107"/>
        <v>81</v>
      </c>
      <c r="J392" s="11">
        <f t="shared" si="107"/>
        <v>279</v>
      </c>
      <c r="K392" s="11">
        <f t="shared" si="107"/>
        <v>218</v>
      </c>
    </row>
    <row r="393" spans="1:11" x14ac:dyDescent="0.2">
      <c r="A393" s="11" t="str">
        <f t="shared" si="86"/>
        <v>I alt</v>
      </c>
      <c r="B393" s="11">
        <f t="shared" si="87"/>
        <v>2015</v>
      </c>
      <c r="C393" s="2">
        <v>773</v>
      </c>
      <c r="D393" s="17" t="s">
        <v>24</v>
      </c>
      <c r="E393" s="11">
        <f t="shared" ref="E393:K393" si="108">E90+E191+E292</f>
        <v>23</v>
      </c>
      <c r="F393" s="11">
        <f t="shared" si="108"/>
        <v>27</v>
      </c>
      <c r="G393" s="11">
        <f t="shared" si="108"/>
        <v>56</v>
      </c>
      <c r="H393" s="11">
        <f t="shared" si="108"/>
        <v>72</v>
      </c>
      <c r="I393" s="11">
        <f t="shared" si="108"/>
        <v>72</v>
      </c>
      <c r="J393" s="11">
        <f t="shared" si="108"/>
        <v>250</v>
      </c>
      <c r="K393" s="11">
        <f t="shared" si="108"/>
        <v>200</v>
      </c>
    </row>
    <row r="394" spans="1:11" x14ac:dyDescent="0.2">
      <c r="A394" s="11" t="str">
        <f t="shared" si="86"/>
        <v>I alt</v>
      </c>
      <c r="B394" s="11">
        <f t="shared" si="87"/>
        <v>2015</v>
      </c>
      <c r="C394" s="2">
        <v>779</v>
      </c>
      <c r="D394" s="17" t="s">
        <v>60</v>
      </c>
      <c r="E394" s="11">
        <f t="shared" ref="E394:K394" si="109">E91+E192+E293</f>
        <v>54</v>
      </c>
      <c r="F394" s="11">
        <f t="shared" si="109"/>
        <v>53</v>
      </c>
      <c r="G394" s="11">
        <f t="shared" si="109"/>
        <v>89</v>
      </c>
      <c r="H394" s="11">
        <f t="shared" si="109"/>
        <v>114</v>
      </c>
      <c r="I394" s="11">
        <f t="shared" si="109"/>
        <v>144</v>
      </c>
      <c r="J394" s="11">
        <f t="shared" si="109"/>
        <v>454</v>
      </c>
      <c r="K394" s="11">
        <f t="shared" si="109"/>
        <v>347</v>
      </c>
    </row>
    <row r="395" spans="1:11" x14ac:dyDescent="0.2">
      <c r="A395" s="11" t="str">
        <f t="shared" si="86"/>
        <v>I alt</v>
      </c>
      <c r="B395" s="11">
        <f t="shared" si="87"/>
        <v>2015</v>
      </c>
      <c r="C395" s="2">
        <v>787</v>
      </c>
      <c r="D395" s="17" t="s">
        <v>78</v>
      </c>
      <c r="E395" s="11">
        <f t="shared" ref="E395:K395" si="110">E92+E193+E294</f>
        <v>54</v>
      </c>
      <c r="F395" s="11">
        <f t="shared" si="110"/>
        <v>54</v>
      </c>
      <c r="G395" s="11">
        <f t="shared" si="110"/>
        <v>78</v>
      </c>
      <c r="H395" s="11">
        <f t="shared" si="110"/>
        <v>136</v>
      </c>
      <c r="I395" s="11">
        <f t="shared" si="110"/>
        <v>129</v>
      </c>
      <c r="J395" s="11">
        <f t="shared" si="110"/>
        <v>451</v>
      </c>
      <c r="K395" s="11">
        <f t="shared" si="110"/>
        <v>343</v>
      </c>
    </row>
    <row r="396" spans="1:11" x14ac:dyDescent="0.2">
      <c r="A396" s="11" t="str">
        <f t="shared" si="86"/>
        <v>I alt</v>
      </c>
      <c r="B396" s="11">
        <f t="shared" si="87"/>
        <v>2015</v>
      </c>
      <c r="C396" s="2">
        <v>791</v>
      </c>
      <c r="D396" s="17" t="s">
        <v>94</v>
      </c>
      <c r="E396" s="11">
        <f t="shared" ref="E396:K396" si="111">E93+E194+E295</f>
        <v>66</v>
      </c>
      <c r="F396" s="11">
        <f t="shared" si="111"/>
        <v>82</v>
      </c>
      <c r="G396" s="11">
        <f t="shared" si="111"/>
        <v>120</v>
      </c>
      <c r="H396" s="11">
        <f t="shared" si="111"/>
        <v>150</v>
      </c>
      <c r="I396" s="11">
        <f t="shared" si="111"/>
        <v>157</v>
      </c>
      <c r="J396" s="11">
        <f t="shared" si="111"/>
        <v>575</v>
      </c>
      <c r="K396" s="11">
        <f t="shared" si="111"/>
        <v>427</v>
      </c>
    </row>
    <row r="397" spans="1:11" x14ac:dyDescent="0.2">
      <c r="A397" s="11" t="str">
        <f t="shared" si="86"/>
        <v>I alt</v>
      </c>
      <c r="B397" s="11">
        <f t="shared" si="87"/>
        <v>2015</v>
      </c>
      <c r="C397" s="2">
        <v>810</v>
      </c>
      <c r="D397" s="17" t="s">
        <v>21</v>
      </c>
      <c r="E397" s="11">
        <f t="shared" ref="E397:K397" si="112">E94+E195+E296</f>
        <v>37</v>
      </c>
      <c r="F397" s="11">
        <f t="shared" si="112"/>
        <v>35</v>
      </c>
      <c r="G397" s="11">
        <f t="shared" si="112"/>
        <v>86</v>
      </c>
      <c r="H397" s="11">
        <f t="shared" si="112"/>
        <v>106</v>
      </c>
      <c r="I397" s="11">
        <f t="shared" si="112"/>
        <v>110</v>
      </c>
      <c r="J397" s="11">
        <f t="shared" si="112"/>
        <v>374</v>
      </c>
      <c r="K397" s="11">
        <f t="shared" si="112"/>
        <v>302</v>
      </c>
    </row>
    <row r="398" spans="1:11" x14ac:dyDescent="0.2">
      <c r="A398" s="11" t="str">
        <f t="shared" si="86"/>
        <v>I alt</v>
      </c>
      <c r="B398" s="11">
        <f t="shared" si="87"/>
        <v>2015</v>
      </c>
      <c r="C398" s="2">
        <v>813</v>
      </c>
      <c r="D398" s="17" t="s">
        <v>41</v>
      </c>
      <c r="E398" s="11">
        <f t="shared" ref="E398:K398" si="113">E95+E196+E297</f>
        <v>72</v>
      </c>
      <c r="F398" s="11">
        <f t="shared" si="113"/>
        <v>79</v>
      </c>
      <c r="G398" s="11">
        <f t="shared" si="113"/>
        <v>152</v>
      </c>
      <c r="H398" s="11">
        <f t="shared" si="113"/>
        <v>191</v>
      </c>
      <c r="I398" s="11">
        <f t="shared" si="113"/>
        <v>177</v>
      </c>
      <c r="J398" s="11">
        <f t="shared" si="113"/>
        <v>671</v>
      </c>
      <c r="K398" s="11">
        <f t="shared" si="113"/>
        <v>520</v>
      </c>
    </row>
    <row r="399" spans="1:11" x14ac:dyDescent="0.2">
      <c r="A399" s="11" t="str">
        <f t="shared" si="86"/>
        <v>I alt</v>
      </c>
      <c r="B399" s="11">
        <f t="shared" si="87"/>
        <v>2015</v>
      </c>
      <c r="C399" s="2">
        <v>820</v>
      </c>
      <c r="D399" s="17" t="s">
        <v>227</v>
      </c>
      <c r="E399" s="11">
        <f t="shared" ref="E399:K399" si="114">E96+E197+E298</f>
        <v>34</v>
      </c>
      <c r="F399" s="11">
        <f t="shared" si="114"/>
        <v>48</v>
      </c>
      <c r="G399" s="11">
        <f t="shared" si="114"/>
        <v>83</v>
      </c>
      <c r="H399" s="11">
        <f t="shared" si="114"/>
        <v>115</v>
      </c>
      <c r="I399" s="11">
        <f t="shared" si="114"/>
        <v>143</v>
      </c>
      <c r="J399" s="11">
        <f t="shared" si="114"/>
        <v>423</v>
      </c>
      <c r="K399" s="11">
        <f t="shared" si="114"/>
        <v>341</v>
      </c>
    </row>
    <row r="400" spans="1:11" x14ac:dyDescent="0.2">
      <c r="A400" s="11" t="str">
        <f t="shared" si="86"/>
        <v>I alt</v>
      </c>
      <c r="B400" s="11">
        <f t="shared" si="87"/>
        <v>2015</v>
      </c>
      <c r="C400" s="2">
        <v>825</v>
      </c>
      <c r="D400" s="17" t="s">
        <v>18</v>
      </c>
      <c r="E400" s="11">
        <f t="shared" ref="E400:K400" si="115">E97+E198+E299</f>
        <v>4</v>
      </c>
      <c r="F400" s="11">
        <f t="shared" si="115"/>
        <v>3</v>
      </c>
      <c r="G400" s="11">
        <f t="shared" si="115"/>
        <v>7</v>
      </c>
      <c r="H400" s="11">
        <f t="shared" si="115"/>
        <v>9</v>
      </c>
      <c r="I400" s="11">
        <f t="shared" si="115"/>
        <v>6</v>
      </c>
      <c r="J400" s="11">
        <f t="shared" si="115"/>
        <v>29</v>
      </c>
      <c r="K400" s="11">
        <f t="shared" si="115"/>
        <v>22</v>
      </c>
    </row>
    <row r="401" spans="1:11" x14ac:dyDescent="0.2">
      <c r="A401" s="11" t="str">
        <f t="shared" si="86"/>
        <v>I alt</v>
      </c>
      <c r="B401" s="11">
        <f t="shared" si="87"/>
        <v>2015</v>
      </c>
      <c r="C401" s="2">
        <v>840</v>
      </c>
      <c r="D401" s="17" t="s">
        <v>42</v>
      </c>
      <c r="E401" s="11">
        <f t="shared" ref="E401:K401" si="116">E98+E199+E300</f>
        <v>26</v>
      </c>
      <c r="F401" s="11">
        <f t="shared" si="116"/>
        <v>35</v>
      </c>
      <c r="G401" s="11">
        <f t="shared" si="116"/>
        <v>44</v>
      </c>
      <c r="H401" s="11">
        <f t="shared" si="116"/>
        <v>77</v>
      </c>
      <c r="I401" s="11">
        <f t="shared" si="116"/>
        <v>68</v>
      </c>
      <c r="J401" s="11">
        <f t="shared" si="116"/>
        <v>250</v>
      </c>
      <c r="K401" s="11">
        <f t="shared" si="116"/>
        <v>189</v>
      </c>
    </row>
    <row r="402" spans="1:11" x14ac:dyDescent="0.2">
      <c r="A402" s="11" t="str">
        <f t="shared" si="86"/>
        <v>I alt</v>
      </c>
      <c r="B402" s="11">
        <f t="shared" si="87"/>
        <v>2015</v>
      </c>
      <c r="C402" s="2">
        <v>846</v>
      </c>
      <c r="D402" s="17" t="s">
        <v>20</v>
      </c>
      <c r="E402" s="11">
        <f t="shared" ref="E402:K402" si="117">E99+E200+E301</f>
        <v>46</v>
      </c>
      <c r="F402" s="11">
        <f t="shared" si="117"/>
        <v>50</v>
      </c>
      <c r="G402" s="11">
        <f t="shared" si="117"/>
        <v>78</v>
      </c>
      <c r="H402" s="11">
        <f t="shared" si="117"/>
        <v>95</v>
      </c>
      <c r="I402" s="11">
        <f t="shared" si="117"/>
        <v>106</v>
      </c>
      <c r="J402" s="11">
        <f t="shared" si="117"/>
        <v>375</v>
      </c>
      <c r="K402" s="11">
        <f t="shared" si="117"/>
        <v>279</v>
      </c>
    </row>
    <row r="403" spans="1:11" x14ac:dyDescent="0.2">
      <c r="A403" s="11" t="str">
        <f t="shared" si="86"/>
        <v>I alt</v>
      </c>
      <c r="B403" s="11">
        <f t="shared" si="87"/>
        <v>2015</v>
      </c>
      <c r="C403" s="2">
        <v>849</v>
      </c>
      <c r="D403" s="17" t="s">
        <v>93</v>
      </c>
      <c r="E403" s="11">
        <f t="shared" ref="E403:K403" si="118">E100+E201+E302</f>
        <v>27</v>
      </c>
      <c r="F403" s="11">
        <f t="shared" si="118"/>
        <v>24</v>
      </c>
      <c r="G403" s="11">
        <f t="shared" si="118"/>
        <v>49</v>
      </c>
      <c r="H403" s="11">
        <f t="shared" si="118"/>
        <v>85</v>
      </c>
      <c r="I403" s="11">
        <f t="shared" si="118"/>
        <v>73</v>
      </c>
      <c r="J403" s="11">
        <f t="shared" si="118"/>
        <v>258</v>
      </c>
      <c r="K403" s="11">
        <f t="shared" si="118"/>
        <v>207</v>
      </c>
    </row>
    <row r="404" spans="1:11" x14ac:dyDescent="0.2">
      <c r="A404" s="11" t="str">
        <f t="shared" si="86"/>
        <v>I alt</v>
      </c>
      <c r="B404" s="11">
        <f t="shared" si="87"/>
        <v>2015</v>
      </c>
      <c r="C404" s="2">
        <v>851</v>
      </c>
      <c r="D404" s="17" t="s">
        <v>102</v>
      </c>
      <c r="E404" s="11">
        <f t="shared" ref="E404:K404" si="119">E101+E202+E303</f>
        <v>173</v>
      </c>
      <c r="F404" s="11">
        <f t="shared" si="119"/>
        <v>171</v>
      </c>
      <c r="G404" s="11">
        <f t="shared" si="119"/>
        <v>272</v>
      </c>
      <c r="H404" s="11">
        <f t="shared" si="119"/>
        <v>381</v>
      </c>
      <c r="I404" s="11">
        <f t="shared" si="119"/>
        <v>448</v>
      </c>
      <c r="J404" s="11">
        <f t="shared" si="119"/>
        <v>1445</v>
      </c>
      <c r="K404" s="11">
        <f t="shared" si="119"/>
        <v>1101</v>
      </c>
    </row>
    <row r="405" spans="1:11" x14ac:dyDescent="0.2">
      <c r="A405" s="11" t="str">
        <f t="shared" si="86"/>
        <v>I alt</v>
      </c>
      <c r="B405" s="11">
        <f t="shared" si="87"/>
        <v>2015</v>
      </c>
      <c r="C405" s="2">
        <v>860</v>
      </c>
      <c r="D405" s="17" t="s">
        <v>75</v>
      </c>
      <c r="E405" s="11">
        <f t="shared" ref="E405:K405" si="120">E102+E203+E304</f>
        <v>36</v>
      </c>
      <c r="F405" s="11">
        <f t="shared" si="120"/>
        <v>67</v>
      </c>
      <c r="G405" s="11">
        <f t="shared" si="120"/>
        <v>106</v>
      </c>
      <c r="H405" s="11">
        <f t="shared" si="120"/>
        <v>149</v>
      </c>
      <c r="I405" s="11">
        <f t="shared" si="120"/>
        <v>164</v>
      </c>
      <c r="J405" s="11">
        <f t="shared" si="120"/>
        <v>522</v>
      </c>
      <c r="K405" s="11">
        <f t="shared" si="120"/>
        <v>419</v>
      </c>
    </row>
    <row r="407" spans="1:11" x14ac:dyDescent="0.2">
      <c r="A407" s="11" t="s">
        <v>267</v>
      </c>
    </row>
  </sheetData>
  <mergeCells count="1">
    <mergeCell ref="A1:K1"/>
  </mergeCells>
  <pageMargins left="0.70866141732283472" right="0.70866141732283472" top="0.74803149606299213" bottom="0.74803149606299213" header="0.31496062992125984" footer="0.31496062992125984"/>
  <pageSetup paperSize="9" scale="66" fitToHeight="5" orientation="portrait" r:id="rId1"/>
  <headerFooter>
    <oddHeader>&amp;CDataark 6</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81981-7B64-46EB-A069-D249E385E48D}">
  <sheetPr>
    <pageSetUpPr fitToPage="1"/>
  </sheetPr>
  <dimension ref="A1:M407"/>
  <sheetViews>
    <sheetView zoomScaleNormal="100" workbookViewId="0"/>
  </sheetViews>
  <sheetFormatPr defaultColWidth="9.109375" defaultRowHeight="14.25" x14ac:dyDescent="0.2"/>
  <cols>
    <col min="1" max="1" width="20.33203125" style="11" customWidth="1"/>
    <col min="2" max="3" width="9.109375" style="11"/>
    <col min="4" max="4" width="9.109375" style="16"/>
    <col min="5" max="16384" width="9.109375" style="11"/>
  </cols>
  <sheetData>
    <row r="1" spans="1:13" ht="16.5" x14ac:dyDescent="0.25">
      <c r="A1" s="32" t="s">
        <v>268</v>
      </c>
    </row>
    <row r="2" spans="1:13" x14ac:dyDescent="0.2">
      <c r="A2" s="12" t="s">
        <v>269</v>
      </c>
    </row>
    <row r="3" spans="1:13" customFormat="1" ht="15" x14ac:dyDescent="0.25">
      <c r="G3" s="65" t="s">
        <v>270</v>
      </c>
      <c r="H3" s="65" t="s">
        <v>271</v>
      </c>
      <c r="I3" s="65" t="s">
        <v>272</v>
      </c>
      <c r="J3" s="65" t="s">
        <v>273</v>
      </c>
      <c r="K3" s="65" t="s">
        <v>274</v>
      </c>
      <c r="L3" s="65" t="s">
        <v>275</v>
      </c>
      <c r="M3" s="65" t="s">
        <v>222</v>
      </c>
    </row>
    <row r="4" spans="1:13" customFormat="1" ht="15" x14ac:dyDescent="0.25">
      <c r="A4" s="43" t="s">
        <v>276</v>
      </c>
      <c r="B4" s="43" t="s">
        <v>277</v>
      </c>
      <c r="C4" s="43" t="s">
        <v>278</v>
      </c>
      <c r="D4" s="43" t="s">
        <v>235</v>
      </c>
      <c r="E4" s="2">
        <v>101</v>
      </c>
      <c r="F4" s="65" t="s">
        <v>101</v>
      </c>
      <c r="G4" s="25">
        <v>938627</v>
      </c>
      <c r="H4" s="25">
        <v>2590175</v>
      </c>
      <c r="I4" s="25">
        <v>433201</v>
      </c>
      <c r="J4" s="25">
        <v>308057</v>
      </c>
      <c r="K4" s="25">
        <v>188824</v>
      </c>
      <c r="L4" s="25">
        <v>10301</v>
      </c>
      <c r="M4">
        <f>SUM(G4:L4)</f>
        <v>4469185</v>
      </c>
    </row>
    <row r="5" spans="1:13" customFormat="1" ht="15" x14ac:dyDescent="0.25">
      <c r="A5" t="str">
        <f>A4</f>
        <v>Løbende priser (1.000 kr.)</v>
      </c>
      <c r="B5" t="str">
        <f t="shared" ref="B5:D20" si="0">B4</f>
        <v>I alt (netto)</v>
      </c>
      <c r="C5" t="str">
        <f t="shared" si="0"/>
        <v>1 Driftskonti</v>
      </c>
      <c r="D5" t="str">
        <f t="shared" si="0"/>
        <v>2024</v>
      </c>
      <c r="E5" s="2">
        <v>147</v>
      </c>
      <c r="F5" s="65" t="s">
        <v>39</v>
      </c>
      <c r="G5" s="25">
        <v>260893</v>
      </c>
      <c r="H5" s="25">
        <v>547979</v>
      </c>
      <c r="I5" s="25">
        <v>56227</v>
      </c>
      <c r="J5" s="25">
        <v>61515</v>
      </c>
      <c r="K5" s="25">
        <v>35694</v>
      </c>
      <c r="L5" s="25">
        <v>1471</v>
      </c>
      <c r="M5">
        <f t="shared" ref="M5:M68" si="1">SUM(G5:L5)</f>
        <v>963779</v>
      </c>
    </row>
    <row r="6" spans="1:13" customFormat="1" ht="15" x14ac:dyDescent="0.25">
      <c r="A6" t="str">
        <f t="shared" ref="A6:D69" si="2">A5</f>
        <v>Løbende priser (1.000 kr.)</v>
      </c>
      <c r="B6" t="str">
        <f t="shared" si="0"/>
        <v>I alt (netto)</v>
      </c>
      <c r="C6" t="str">
        <f t="shared" si="0"/>
        <v>1 Driftskonti</v>
      </c>
      <c r="D6" t="str">
        <f t="shared" si="0"/>
        <v>2024</v>
      </c>
      <c r="E6" s="2">
        <v>151</v>
      </c>
      <c r="F6" s="65" t="s">
        <v>13</v>
      </c>
      <c r="G6" s="25">
        <v>134336</v>
      </c>
      <c r="H6" s="25">
        <v>271745</v>
      </c>
      <c r="I6" s="25">
        <v>79412</v>
      </c>
      <c r="J6" s="25">
        <v>29152</v>
      </c>
      <c r="K6" s="25">
        <v>24735</v>
      </c>
      <c r="L6" s="25">
        <v>841</v>
      </c>
      <c r="M6">
        <f t="shared" si="1"/>
        <v>540221</v>
      </c>
    </row>
    <row r="7" spans="1:13" customFormat="1" ht="15" x14ac:dyDescent="0.25">
      <c r="A7" t="str">
        <f t="shared" si="2"/>
        <v>Løbende priser (1.000 kr.)</v>
      </c>
      <c r="B7" t="str">
        <f t="shared" si="0"/>
        <v>I alt (netto)</v>
      </c>
      <c r="C7" t="str">
        <f t="shared" si="0"/>
        <v>1 Driftskonti</v>
      </c>
      <c r="D7" t="str">
        <f t="shared" si="0"/>
        <v>2024</v>
      </c>
      <c r="E7" s="2">
        <v>153</v>
      </c>
      <c r="F7" s="65" t="s">
        <v>19</v>
      </c>
      <c r="G7" s="25">
        <v>112961</v>
      </c>
      <c r="H7" s="25">
        <v>155961</v>
      </c>
      <c r="I7" s="25">
        <v>66280</v>
      </c>
      <c r="J7" s="25">
        <v>51192</v>
      </c>
      <c r="K7" s="25">
        <v>13735</v>
      </c>
      <c r="L7" s="25">
        <v>2080</v>
      </c>
      <c r="M7">
        <f t="shared" si="1"/>
        <v>402209</v>
      </c>
    </row>
    <row r="8" spans="1:13" customFormat="1" ht="15" x14ac:dyDescent="0.25">
      <c r="A8" t="str">
        <f t="shared" si="2"/>
        <v>Løbende priser (1.000 kr.)</v>
      </c>
      <c r="B8" t="str">
        <f t="shared" si="0"/>
        <v>I alt (netto)</v>
      </c>
      <c r="C8" t="str">
        <f t="shared" si="0"/>
        <v>1 Driftskonti</v>
      </c>
      <c r="D8" t="str">
        <f t="shared" si="0"/>
        <v>2024</v>
      </c>
      <c r="E8" s="2">
        <v>155</v>
      </c>
      <c r="F8" s="65" t="s">
        <v>23</v>
      </c>
      <c r="G8" s="25">
        <v>62023</v>
      </c>
      <c r="H8" s="25">
        <v>67043</v>
      </c>
      <c r="I8" s="25">
        <v>13747</v>
      </c>
      <c r="J8" s="25">
        <v>14359</v>
      </c>
      <c r="K8" s="25">
        <v>8965</v>
      </c>
      <c r="L8" s="25">
        <v>409</v>
      </c>
      <c r="M8">
        <f t="shared" si="1"/>
        <v>166546</v>
      </c>
    </row>
    <row r="9" spans="1:13" customFormat="1" ht="15" x14ac:dyDescent="0.25">
      <c r="A9" t="str">
        <f t="shared" si="2"/>
        <v>Løbende priser (1.000 kr.)</v>
      </c>
      <c r="B9" t="str">
        <f t="shared" si="0"/>
        <v>I alt (netto)</v>
      </c>
      <c r="C9" t="str">
        <f t="shared" si="0"/>
        <v>1 Driftskonti</v>
      </c>
      <c r="D9" t="str">
        <f t="shared" si="0"/>
        <v>2024</v>
      </c>
      <c r="E9" s="2">
        <v>157</v>
      </c>
      <c r="F9" s="65" t="s">
        <v>49</v>
      </c>
      <c r="G9" s="25">
        <v>187561</v>
      </c>
      <c r="H9" s="25">
        <v>486160</v>
      </c>
      <c r="I9" s="25">
        <v>63863</v>
      </c>
      <c r="J9" s="25">
        <v>143039</v>
      </c>
      <c r="K9" s="25">
        <v>32667</v>
      </c>
      <c r="L9" s="25">
        <v>2004</v>
      </c>
      <c r="M9">
        <f t="shared" si="1"/>
        <v>915294</v>
      </c>
    </row>
    <row r="10" spans="1:13" customFormat="1" ht="15" x14ac:dyDescent="0.25">
      <c r="A10" t="str">
        <f t="shared" si="2"/>
        <v>Løbende priser (1.000 kr.)</v>
      </c>
      <c r="B10" t="str">
        <f t="shared" si="0"/>
        <v>I alt (netto)</v>
      </c>
      <c r="C10" t="str">
        <f t="shared" si="0"/>
        <v>1 Driftskonti</v>
      </c>
      <c r="D10" t="str">
        <f t="shared" si="0"/>
        <v>2024</v>
      </c>
      <c r="E10" s="2">
        <v>159</v>
      </c>
      <c r="F10" s="65" t="s">
        <v>51</v>
      </c>
      <c r="G10" s="25">
        <v>217532</v>
      </c>
      <c r="H10" s="25">
        <v>353173</v>
      </c>
      <c r="I10" s="25">
        <v>51449</v>
      </c>
      <c r="J10" s="25">
        <v>39588</v>
      </c>
      <c r="K10" s="25">
        <v>21836</v>
      </c>
      <c r="L10" s="25">
        <v>2982</v>
      </c>
      <c r="M10">
        <f t="shared" si="1"/>
        <v>686560</v>
      </c>
    </row>
    <row r="11" spans="1:13" customFormat="1" ht="15" x14ac:dyDescent="0.25">
      <c r="A11" t="str">
        <f t="shared" si="2"/>
        <v>Løbende priser (1.000 kr.)</v>
      </c>
      <c r="B11" t="str">
        <f t="shared" si="0"/>
        <v>I alt (netto)</v>
      </c>
      <c r="C11" t="str">
        <f t="shared" si="0"/>
        <v>1 Driftskonti</v>
      </c>
      <c r="D11" t="str">
        <f t="shared" si="0"/>
        <v>2024</v>
      </c>
      <c r="E11" s="2">
        <v>161</v>
      </c>
      <c r="F11" s="65" t="s">
        <v>53</v>
      </c>
      <c r="G11" s="25">
        <v>56451</v>
      </c>
      <c r="H11" s="25">
        <v>124644</v>
      </c>
      <c r="I11" s="25">
        <v>28453</v>
      </c>
      <c r="J11" s="25">
        <v>18481</v>
      </c>
      <c r="K11" s="25">
        <v>13440</v>
      </c>
      <c r="L11" s="25">
        <v>277</v>
      </c>
      <c r="M11">
        <f t="shared" si="1"/>
        <v>241746</v>
      </c>
    </row>
    <row r="12" spans="1:13" customFormat="1" ht="15" x14ac:dyDescent="0.25">
      <c r="A12" t="str">
        <f t="shared" si="2"/>
        <v>Løbende priser (1.000 kr.)</v>
      </c>
      <c r="B12" t="str">
        <f t="shared" si="0"/>
        <v>I alt (netto)</v>
      </c>
      <c r="C12" t="str">
        <f t="shared" si="0"/>
        <v>1 Driftskonti</v>
      </c>
      <c r="D12" t="str">
        <f t="shared" si="0"/>
        <v>2024</v>
      </c>
      <c r="E12" s="2">
        <v>163</v>
      </c>
      <c r="F12" s="65" t="s">
        <v>69</v>
      </c>
      <c r="G12" s="25">
        <v>92657</v>
      </c>
      <c r="H12" s="25">
        <v>145655</v>
      </c>
      <c r="I12" s="25">
        <v>38914</v>
      </c>
      <c r="J12" s="25">
        <v>11370</v>
      </c>
      <c r="K12" s="25">
        <v>18278</v>
      </c>
      <c r="L12" s="25">
        <v>954</v>
      </c>
      <c r="M12">
        <f t="shared" si="1"/>
        <v>307828</v>
      </c>
    </row>
    <row r="13" spans="1:13" customFormat="1" ht="15" x14ac:dyDescent="0.25">
      <c r="A13" t="str">
        <f t="shared" si="2"/>
        <v>Løbende priser (1.000 kr.)</v>
      </c>
      <c r="B13" t="str">
        <f t="shared" si="0"/>
        <v>I alt (netto)</v>
      </c>
      <c r="C13" t="str">
        <f t="shared" si="0"/>
        <v>1 Driftskonti</v>
      </c>
      <c r="D13" t="str">
        <f t="shared" si="0"/>
        <v>2024</v>
      </c>
      <c r="E13" s="2">
        <v>165</v>
      </c>
      <c r="F13" s="65" t="s">
        <v>7</v>
      </c>
      <c r="G13" s="25">
        <v>90001</v>
      </c>
      <c r="H13" s="25">
        <v>137224</v>
      </c>
      <c r="I13" s="25">
        <v>48836</v>
      </c>
      <c r="J13" s="25">
        <v>20781</v>
      </c>
      <c r="K13" s="25">
        <v>14883</v>
      </c>
      <c r="L13" s="25">
        <v>648</v>
      </c>
      <c r="M13">
        <f t="shared" si="1"/>
        <v>312373</v>
      </c>
    </row>
    <row r="14" spans="1:13" customFormat="1" ht="15" x14ac:dyDescent="0.25">
      <c r="A14" t="str">
        <f t="shared" si="2"/>
        <v>Løbende priser (1.000 kr.)</v>
      </c>
      <c r="B14" t="str">
        <f t="shared" si="0"/>
        <v>I alt (netto)</v>
      </c>
      <c r="C14" t="str">
        <f t="shared" si="0"/>
        <v>1 Driftskonti</v>
      </c>
      <c r="D14" t="str">
        <f t="shared" si="0"/>
        <v>2024</v>
      </c>
      <c r="E14" s="2">
        <v>167</v>
      </c>
      <c r="F14" s="65" t="s">
        <v>83</v>
      </c>
      <c r="G14" s="25">
        <v>189218</v>
      </c>
      <c r="H14" s="25">
        <v>265406</v>
      </c>
      <c r="I14" s="25">
        <v>74572</v>
      </c>
      <c r="J14" s="25">
        <v>9257</v>
      </c>
      <c r="K14" s="25">
        <v>15603</v>
      </c>
      <c r="L14" s="25">
        <v>1218</v>
      </c>
      <c r="M14">
        <f t="shared" si="1"/>
        <v>555274</v>
      </c>
    </row>
    <row r="15" spans="1:13" customFormat="1" ht="15" x14ac:dyDescent="0.25">
      <c r="A15" t="str">
        <f t="shared" si="2"/>
        <v>Løbende priser (1.000 kr.)</v>
      </c>
      <c r="B15" t="str">
        <f t="shared" si="0"/>
        <v>I alt (netto)</v>
      </c>
      <c r="C15" t="str">
        <f t="shared" si="0"/>
        <v>1 Driftskonti</v>
      </c>
      <c r="D15" t="str">
        <f t="shared" si="0"/>
        <v>2024</v>
      </c>
      <c r="E15" s="2">
        <v>169</v>
      </c>
      <c r="F15" s="65" t="s">
        <v>85</v>
      </c>
      <c r="G15" s="25">
        <v>163297</v>
      </c>
      <c r="H15" s="25">
        <v>154310</v>
      </c>
      <c r="I15" s="25">
        <v>83948</v>
      </c>
      <c r="J15" s="25">
        <v>26618</v>
      </c>
      <c r="K15" s="25">
        <v>27648</v>
      </c>
      <c r="L15" s="25">
        <v>1397</v>
      </c>
      <c r="M15">
        <f t="shared" si="1"/>
        <v>457218</v>
      </c>
    </row>
    <row r="16" spans="1:13" customFormat="1" ht="15" x14ac:dyDescent="0.25">
      <c r="A16" t="str">
        <f t="shared" si="2"/>
        <v>Løbende priser (1.000 kr.)</v>
      </c>
      <c r="B16" t="str">
        <f t="shared" si="0"/>
        <v>I alt (netto)</v>
      </c>
      <c r="C16" t="str">
        <f t="shared" si="0"/>
        <v>1 Driftskonti</v>
      </c>
      <c r="D16" t="str">
        <f t="shared" si="0"/>
        <v>2024</v>
      </c>
      <c r="E16" s="2">
        <v>173</v>
      </c>
      <c r="F16" s="65" t="s">
        <v>16</v>
      </c>
      <c r="G16" s="25">
        <v>136723</v>
      </c>
      <c r="H16" s="25">
        <v>349574</v>
      </c>
      <c r="I16" s="25">
        <v>68330</v>
      </c>
      <c r="J16" s="25">
        <v>58275</v>
      </c>
      <c r="K16" s="25">
        <v>3734</v>
      </c>
      <c r="L16" s="25">
        <v>2188</v>
      </c>
      <c r="M16">
        <f t="shared" si="1"/>
        <v>618824</v>
      </c>
    </row>
    <row r="17" spans="1:13" customFormat="1" ht="15" x14ac:dyDescent="0.25">
      <c r="A17" t="str">
        <f t="shared" si="2"/>
        <v>Løbende priser (1.000 kr.)</v>
      </c>
      <c r="B17" t="str">
        <f t="shared" si="0"/>
        <v>I alt (netto)</v>
      </c>
      <c r="C17" t="str">
        <f t="shared" si="0"/>
        <v>1 Driftskonti</v>
      </c>
      <c r="D17" t="str">
        <f t="shared" si="0"/>
        <v>2024</v>
      </c>
      <c r="E17" s="2">
        <v>175</v>
      </c>
      <c r="F17" s="65" t="s">
        <v>52</v>
      </c>
      <c r="G17" s="25">
        <v>173134</v>
      </c>
      <c r="H17" s="25">
        <v>224984</v>
      </c>
      <c r="I17" s="25">
        <v>33491</v>
      </c>
      <c r="J17" s="25">
        <v>42922</v>
      </c>
      <c r="K17" s="25">
        <v>12540</v>
      </c>
      <c r="L17" s="25">
        <v>2440</v>
      </c>
      <c r="M17">
        <f t="shared" si="1"/>
        <v>489511</v>
      </c>
    </row>
    <row r="18" spans="1:13" customFormat="1" ht="15" x14ac:dyDescent="0.25">
      <c r="A18" t="str">
        <f t="shared" si="2"/>
        <v>Løbende priser (1.000 kr.)</v>
      </c>
      <c r="B18" t="str">
        <f t="shared" si="0"/>
        <v>I alt (netto)</v>
      </c>
      <c r="C18" t="str">
        <f t="shared" si="0"/>
        <v>1 Driftskonti</v>
      </c>
      <c r="D18" t="str">
        <f t="shared" si="0"/>
        <v>2024</v>
      </c>
      <c r="E18" s="2">
        <v>183</v>
      </c>
      <c r="F18" s="65" t="s">
        <v>91</v>
      </c>
      <c r="G18" s="25">
        <v>53373</v>
      </c>
      <c r="H18" s="25">
        <v>102907</v>
      </c>
      <c r="I18" s="25">
        <v>16362</v>
      </c>
      <c r="J18" s="25">
        <v>23851</v>
      </c>
      <c r="K18" s="25">
        <v>7665</v>
      </c>
      <c r="L18" s="25">
        <v>358</v>
      </c>
      <c r="M18">
        <f t="shared" si="1"/>
        <v>204516</v>
      </c>
    </row>
    <row r="19" spans="1:13" customFormat="1" ht="15" x14ac:dyDescent="0.25">
      <c r="A19" t="str">
        <f t="shared" si="2"/>
        <v>Løbende priser (1.000 kr.)</v>
      </c>
      <c r="B19" t="str">
        <f t="shared" si="0"/>
        <v>I alt (netto)</v>
      </c>
      <c r="C19" t="str">
        <f t="shared" si="0"/>
        <v>1 Driftskonti</v>
      </c>
      <c r="D19" t="str">
        <f t="shared" si="0"/>
        <v>2024</v>
      </c>
      <c r="E19" s="2">
        <v>185</v>
      </c>
      <c r="F19" s="65" t="s">
        <v>82</v>
      </c>
      <c r="G19" s="25">
        <v>128438</v>
      </c>
      <c r="H19" s="25">
        <v>252829</v>
      </c>
      <c r="I19" s="25">
        <v>48897</v>
      </c>
      <c r="J19" s="25">
        <v>17185</v>
      </c>
      <c r="K19" s="25">
        <v>10171</v>
      </c>
      <c r="L19" s="25">
        <v>1012</v>
      </c>
      <c r="M19">
        <f t="shared" si="1"/>
        <v>458532</v>
      </c>
    </row>
    <row r="20" spans="1:13" customFormat="1" ht="15" x14ac:dyDescent="0.25">
      <c r="A20" t="str">
        <f t="shared" si="2"/>
        <v>Løbende priser (1.000 kr.)</v>
      </c>
      <c r="B20" t="str">
        <f t="shared" si="0"/>
        <v>I alt (netto)</v>
      </c>
      <c r="C20" t="str">
        <f t="shared" si="0"/>
        <v>1 Driftskonti</v>
      </c>
      <c r="D20" t="str">
        <f t="shared" si="0"/>
        <v>2024</v>
      </c>
      <c r="E20" s="2">
        <v>187</v>
      </c>
      <c r="F20" s="65" t="s">
        <v>84</v>
      </c>
      <c r="G20" s="25">
        <v>50210</v>
      </c>
      <c r="H20" s="25">
        <v>63934</v>
      </c>
      <c r="I20" s="25">
        <v>23631</v>
      </c>
      <c r="J20" s="25">
        <v>4180</v>
      </c>
      <c r="K20" s="25">
        <v>6441</v>
      </c>
      <c r="L20" s="25">
        <v>538</v>
      </c>
      <c r="M20">
        <f t="shared" si="1"/>
        <v>148934</v>
      </c>
    </row>
    <row r="21" spans="1:13" customFormat="1" ht="15" x14ac:dyDescent="0.25">
      <c r="A21" t="str">
        <f t="shared" si="2"/>
        <v>Løbende priser (1.000 kr.)</v>
      </c>
      <c r="B21" t="str">
        <f t="shared" si="2"/>
        <v>I alt (netto)</v>
      </c>
      <c r="C21" t="str">
        <f t="shared" si="2"/>
        <v>1 Driftskonti</v>
      </c>
      <c r="D21" t="str">
        <f t="shared" si="2"/>
        <v>2024</v>
      </c>
      <c r="E21" s="2">
        <v>190</v>
      </c>
      <c r="F21" s="65" t="s">
        <v>45</v>
      </c>
      <c r="G21" s="25">
        <v>122841</v>
      </c>
      <c r="H21" s="25">
        <v>207846</v>
      </c>
      <c r="I21" s="25">
        <v>40352</v>
      </c>
      <c r="J21" s="25">
        <v>10929</v>
      </c>
      <c r="K21" s="25">
        <v>13825</v>
      </c>
      <c r="L21" s="25">
        <v>1997</v>
      </c>
      <c r="M21">
        <f t="shared" si="1"/>
        <v>397790</v>
      </c>
    </row>
    <row r="22" spans="1:13" customFormat="1" ht="15" x14ac:dyDescent="0.25">
      <c r="A22" t="str">
        <f t="shared" si="2"/>
        <v>Løbende priser (1.000 kr.)</v>
      </c>
      <c r="B22" t="str">
        <f t="shared" si="2"/>
        <v>I alt (netto)</v>
      </c>
      <c r="C22" t="str">
        <f t="shared" si="2"/>
        <v>1 Driftskonti</v>
      </c>
      <c r="D22" t="str">
        <f t="shared" si="2"/>
        <v>2024</v>
      </c>
      <c r="E22" s="2">
        <v>201</v>
      </c>
      <c r="F22" s="65" t="s">
        <v>9</v>
      </c>
      <c r="G22" s="25">
        <v>66569</v>
      </c>
      <c r="H22" s="25">
        <v>121505</v>
      </c>
      <c r="I22" s="25">
        <v>25051</v>
      </c>
      <c r="J22" s="25">
        <v>22971</v>
      </c>
      <c r="K22" s="25">
        <v>8776</v>
      </c>
      <c r="L22" s="25">
        <v>421</v>
      </c>
      <c r="M22">
        <f t="shared" si="1"/>
        <v>245293</v>
      </c>
    </row>
    <row r="23" spans="1:13" customFormat="1" ht="15" x14ac:dyDescent="0.25">
      <c r="A23" t="str">
        <f t="shared" si="2"/>
        <v>Løbende priser (1.000 kr.)</v>
      </c>
      <c r="B23" t="str">
        <f t="shared" si="2"/>
        <v>I alt (netto)</v>
      </c>
      <c r="C23" t="str">
        <f t="shared" si="2"/>
        <v>1 Driftskonti</v>
      </c>
      <c r="D23" t="str">
        <f t="shared" si="2"/>
        <v>2024</v>
      </c>
      <c r="E23" s="2">
        <v>210</v>
      </c>
      <c r="F23" s="65" t="s">
        <v>35</v>
      </c>
      <c r="G23" s="25">
        <v>165543</v>
      </c>
      <c r="H23" s="25">
        <v>233955</v>
      </c>
      <c r="I23" s="25">
        <v>25565</v>
      </c>
      <c r="J23" s="25">
        <v>9280</v>
      </c>
      <c r="K23" s="25">
        <v>14496</v>
      </c>
      <c r="L23" s="25">
        <v>1801</v>
      </c>
      <c r="M23">
        <f t="shared" si="1"/>
        <v>450640</v>
      </c>
    </row>
    <row r="24" spans="1:13" customFormat="1" ht="15" x14ac:dyDescent="0.25">
      <c r="A24" t="str">
        <f t="shared" si="2"/>
        <v>Løbende priser (1.000 kr.)</v>
      </c>
      <c r="B24" t="str">
        <f t="shared" si="2"/>
        <v>I alt (netto)</v>
      </c>
      <c r="C24" t="str">
        <f t="shared" si="2"/>
        <v>1 Driftskonti</v>
      </c>
      <c r="D24" t="str">
        <f t="shared" si="2"/>
        <v>2024</v>
      </c>
      <c r="E24" s="2">
        <v>217</v>
      </c>
      <c r="F24" s="65" t="s">
        <v>67</v>
      </c>
      <c r="G24" s="25">
        <v>243908</v>
      </c>
      <c r="H24" s="25">
        <v>350128</v>
      </c>
      <c r="I24" s="25">
        <v>123392</v>
      </c>
      <c r="J24" s="25">
        <v>28454</v>
      </c>
      <c r="K24" s="25">
        <v>31595</v>
      </c>
      <c r="L24" s="25">
        <v>2406</v>
      </c>
      <c r="M24">
        <f t="shared" si="1"/>
        <v>779883</v>
      </c>
    </row>
    <row r="25" spans="1:13" customFormat="1" ht="15" x14ac:dyDescent="0.25">
      <c r="A25" t="str">
        <f t="shared" si="2"/>
        <v>Løbende priser (1.000 kr.)</v>
      </c>
      <c r="B25" t="str">
        <f t="shared" si="2"/>
        <v>I alt (netto)</v>
      </c>
      <c r="C25" t="str">
        <f t="shared" si="2"/>
        <v>1 Driftskonti</v>
      </c>
      <c r="D25" t="str">
        <f t="shared" si="2"/>
        <v>2024</v>
      </c>
      <c r="E25" s="2">
        <v>219</v>
      </c>
      <c r="F25" s="65" t="s">
        <v>73</v>
      </c>
      <c r="G25" s="25">
        <v>68305</v>
      </c>
      <c r="H25" s="25">
        <v>257393</v>
      </c>
      <c r="I25" s="25">
        <v>80995</v>
      </c>
      <c r="J25" s="25">
        <v>53634</v>
      </c>
      <c r="K25" s="25">
        <v>16844</v>
      </c>
      <c r="L25" s="25">
        <v>1262</v>
      </c>
      <c r="M25">
        <f t="shared" si="1"/>
        <v>478433</v>
      </c>
    </row>
    <row r="26" spans="1:13" customFormat="1" ht="15" x14ac:dyDescent="0.25">
      <c r="A26" t="str">
        <f t="shared" si="2"/>
        <v>Løbende priser (1.000 kr.)</v>
      </c>
      <c r="B26" t="str">
        <f t="shared" si="2"/>
        <v>I alt (netto)</v>
      </c>
      <c r="C26" t="str">
        <f t="shared" si="2"/>
        <v>1 Driftskonti</v>
      </c>
      <c r="D26" t="str">
        <f t="shared" si="2"/>
        <v>2024</v>
      </c>
      <c r="E26" s="2">
        <v>223</v>
      </c>
      <c r="F26" s="65" t="s">
        <v>87</v>
      </c>
      <c r="G26" s="25">
        <v>100203</v>
      </c>
      <c r="H26" s="25">
        <v>177685</v>
      </c>
      <c r="I26" s="25">
        <v>21136</v>
      </c>
      <c r="J26" s="25">
        <v>16658</v>
      </c>
      <c r="K26" s="25">
        <v>15218</v>
      </c>
      <c r="L26" s="25">
        <v>1005</v>
      </c>
      <c r="M26">
        <f t="shared" si="1"/>
        <v>331905</v>
      </c>
    </row>
    <row r="27" spans="1:13" customFormat="1" ht="15" x14ac:dyDescent="0.25">
      <c r="A27" t="str">
        <f t="shared" si="2"/>
        <v>Løbende priser (1.000 kr.)</v>
      </c>
      <c r="B27" t="str">
        <f t="shared" si="2"/>
        <v>I alt (netto)</v>
      </c>
      <c r="C27" t="str">
        <f t="shared" si="2"/>
        <v>1 Driftskonti</v>
      </c>
      <c r="D27" t="str">
        <f t="shared" si="2"/>
        <v>2024</v>
      </c>
      <c r="E27" s="2">
        <v>230</v>
      </c>
      <c r="F27" s="65" t="s">
        <v>50</v>
      </c>
      <c r="G27" s="25">
        <v>184496</v>
      </c>
      <c r="H27" s="25">
        <v>376232</v>
      </c>
      <c r="I27" s="25">
        <v>65535</v>
      </c>
      <c r="J27" s="25">
        <v>75318</v>
      </c>
      <c r="K27" s="25">
        <v>22002</v>
      </c>
      <c r="L27" s="25">
        <v>2058</v>
      </c>
      <c r="M27">
        <f t="shared" si="1"/>
        <v>725641</v>
      </c>
    </row>
    <row r="28" spans="1:13" customFormat="1" ht="15" x14ac:dyDescent="0.25">
      <c r="A28" t="str">
        <f t="shared" si="2"/>
        <v>Løbende priser (1.000 kr.)</v>
      </c>
      <c r="B28" t="str">
        <f t="shared" si="2"/>
        <v>I alt (netto)</v>
      </c>
      <c r="C28" t="str">
        <f t="shared" si="2"/>
        <v>1 Driftskonti</v>
      </c>
      <c r="D28" t="str">
        <f t="shared" si="2"/>
        <v>2024</v>
      </c>
      <c r="E28" s="2">
        <v>240</v>
      </c>
      <c r="F28" s="65" t="s">
        <v>25</v>
      </c>
      <c r="G28" s="25">
        <v>118568</v>
      </c>
      <c r="H28" s="25">
        <v>150717</v>
      </c>
      <c r="I28" s="25">
        <v>41187</v>
      </c>
      <c r="J28" s="25">
        <v>37118</v>
      </c>
      <c r="K28" s="25">
        <v>20069</v>
      </c>
      <c r="L28" s="25">
        <v>1364</v>
      </c>
      <c r="M28">
        <f t="shared" si="1"/>
        <v>369023</v>
      </c>
    </row>
    <row r="29" spans="1:13" customFormat="1" ht="15" x14ac:dyDescent="0.25">
      <c r="A29" t="str">
        <f t="shared" si="2"/>
        <v>Løbende priser (1.000 kr.)</v>
      </c>
      <c r="B29" t="str">
        <f t="shared" si="2"/>
        <v>I alt (netto)</v>
      </c>
      <c r="C29" t="str">
        <f t="shared" si="2"/>
        <v>1 Driftskonti</v>
      </c>
      <c r="D29" t="str">
        <f t="shared" si="2"/>
        <v>2024</v>
      </c>
      <c r="E29" s="2">
        <v>250</v>
      </c>
      <c r="F29" s="65" t="s">
        <v>43</v>
      </c>
      <c r="G29" s="25">
        <v>120966</v>
      </c>
      <c r="H29" s="25">
        <v>276662</v>
      </c>
      <c r="I29" s="25">
        <v>62475</v>
      </c>
      <c r="J29" s="25">
        <v>17245</v>
      </c>
      <c r="K29" s="25">
        <v>19419</v>
      </c>
      <c r="L29" s="25">
        <v>3058</v>
      </c>
      <c r="M29">
        <f t="shared" si="1"/>
        <v>499825</v>
      </c>
    </row>
    <row r="30" spans="1:13" customFormat="1" ht="15" x14ac:dyDescent="0.25">
      <c r="A30" t="str">
        <f t="shared" si="2"/>
        <v>Løbende priser (1.000 kr.)</v>
      </c>
      <c r="B30" t="str">
        <f t="shared" si="2"/>
        <v>I alt (netto)</v>
      </c>
      <c r="C30" t="str">
        <f t="shared" si="2"/>
        <v>1 Driftskonti</v>
      </c>
      <c r="D30" t="str">
        <f t="shared" si="2"/>
        <v>2024</v>
      </c>
      <c r="E30" s="2">
        <v>253</v>
      </c>
      <c r="F30" s="65" t="s">
        <v>55</v>
      </c>
      <c r="G30" s="25">
        <v>196252</v>
      </c>
      <c r="H30" s="25">
        <v>182004</v>
      </c>
      <c r="I30" s="25">
        <v>33077</v>
      </c>
      <c r="J30" s="25">
        <v>54029</v>
      </c>
      <c r="K30" s="25">
        <v>23904</v>
      </c>
      <c r="L30" s="25">
        <v>1745</v>
      </c>
      <c r="M30">
        <f t="shared" si="1"/>
        <v>491011</v>
      </c>
    </row>
    <row r="31" spans="1:13" customFormat="1" ht="15" x14ac:dyDescent="0.25">
      <c r="A31" t="str">
        <f t="shared" si="2"/>
        <v>Løbende priser (1.000 kr.)</v>
      </c>
      <c r="B31" t="str">
        <f t="shared" si="2"/>
        <v>I alt (netto)</v>
      </c>
      <c r="C31" t="str">
        <f t="shared" si="2"/>
        <v>1 Driftskonti</v>
      </c>
      <c r="D31" t="str">
        <f t="shared" si="2"/>
        <v>2024</v>
      </c>
      <c r="E31" s="2">
        <v>259</v>
      </c>
      <c r="F31" s="65" t="s">
        <v>103</v>
      </c>
      <c r="G31" s="25">
        <v>245942</v>
      </c>
      <c r="H31" s="25">
        <v>286716</v>
      </c>
      <c r="I31" s="25">
        <v>47594</v>
      </c>
      <c r="J31" s="25">
        <v>44743</v>
      </c>
      <c r="K31" s="25">
        <v>32888</v>
      </c>
      <c r="L31" s="25">
        <v>1485</v>
      </c>
      <c r="M31">
        <f t="shared" si="1"/>
        <v>659368</v>
      </c>
    </row>
    <row r="32" spans="1:13" customFormat="1" ht="15" x14ac:dyDescent="0.25">
      <c r="A32" t="str">
        <f t="shared" si="2"/>
        <v>Løbende priser (1.000 kr.)</v>
      </c>
      <c r="B32" t="str">
        <f t="shared" si="2"/>
        <v>I alt (netto)</v>
      </c>
      <c r="C32" t="str">
        <f t="shared" si="2"/>
        <v>1 Driftskonti</v>
      </c>
      <c r="D32" t="str">
        <f t="shared" si="2"/>
        <v>2024</v>
      </c>
      <c r="E32" s="2">
        <v>260</v>
      </c>
      <c r="F32" s="65" t="s">
        <v>63</v>
      </c>
      <c r="G32" s="25">
        <v>75724</v>
      </c>
      <c r="H32" s="25">
        <v>188898</v>
      </c>
      <c r="I32" s="25">
        <v>40241</v>
      </c>
      <c r="J32" s="25">
        <v>32054</v>
      </c>
      <c r="K32" s="25">
        <v>17658</v>
      </c>
      <c r="L32" s="25">
        <v>830</v>
      </c>
      <c r="M32">
        <f t="shared" si="1"/>
        <v>355405</v>
      </c>
    </row>
    <row r="33" spans="1:13" customFormat="1" ht="15" x14ac:dyDescent="0.25">
      <c r="A33" t="str">
        <f t="shared" si="2"/>
        <v>Løbende priser (1.000 kr.)</v>
      </c>
      <c r="B33" t="str">
        <f t="shared" si="2"/>
        <v>I alt (netto)</v>
      </c>
      <c r="C33" t="str">
        <f t="shared" si="2"/>
        <v>1 Driftskonti</v>
      </c>
      <c r="D33" t="str">
        <f t="shared" si="2"/>
        <v>2024</v>
      </c>
      <c r="E33" s="2">
        <v>265</v>
      </c>
      <c r="F33" s="65" t="s">
        <v>48</v>
      </c>
      <c r="G33" s="25">
        <v>303112</v>
      </c>
      <c r="H33" s="25">
        <v>377346</v>
      </c>
      <c r="I33" s="25">
        <v>65152</v>
      </c>
      <c r="J33" s="25">
        <v>24910</v>
      </c>
      <c r="K33" s="25">
        <v>34706</v>
      </c>
      <c r="L33" s="25">
        <v>3520</v>
      </c>
      <c r="M33">
        <f t="shared" si="1"/>
        <v>808746</v>
      </c>
    </row>
    <row r="34" spans="1:13" customFormat="1" ht="15" x14ac:dyDescent="0.25">
      <c r="A34" t="str">
        <f t="shared" si="2"/>
        <v>Løbende priser (1.000 kr.)</v>
      </c>
      <c r="B34" t="str">
        <f t="shared" si="2"/>
        <v>I alt (netto)</v>
      </c>
      <c r="C34" t="str">
        <f t="shared" si="2"/>
        <v>1 Driftskonti</v>
      </c>
      <c r="D34" t="str">
        <f t="shared" si="2"/>
        <v>2024</v>
      </c>
      <c r="E34" s="2">
        <v>269</v>
      </c>
      <c r="F34" s="65" t="s">
        <v>64</v>
      </c>
      <c r="G34" s="25">
        <v>70984</v>
      </c>
      <c r="H34" s="25">
        <v>101243</v>
      </c>
      <c r="I34" s="25">
        <v>16508</v>
      </c>
      <c r="J34" s="25">
        <v>12260</v>
      </c>
      <c r="K34" s="25">
        <v>9382</v>
      </c>
      <c r="L34" s="25">
        <v>1448</v>
      </c>
      <c r="M34">
        <f t="shared" si="1"/>
        <v>211825</v>
      </c>
    </row>
    <row r="35" spans="1:13" customFormat="1" ht="15" x14ac:dyDescent="0.25">
      <c r="A35" t="str">
        <f t="shared" si="2"/>
        <v>Løbende priser (1.000 kr.)</v>
      </c>
      <c r="B35" t="str">
        <f t="shared" si="2"/>
        <v>I alt (netto)</v>
      </c>
      <c r="C35" t="str">
        <f t="shared" si="2"/>
        <v>1 Driftskonti</v>
      </c>
      <c r="D35" t="str">
        <f t="shared" si="2"/>
        <v>2024</v>
      </c>
      <c r="E35" s="2">
        <v>270</v>
      </c>
      <c r="F35" s="65" t="s">
        <v>57</v>
      </c>
      <c r="G35" s="25">
        <v>111632</v>
      </c>
      <c r="H35" s="25">
        <v>247296</v>
      </c>
      <c r="I35" s="25">
        <v>102878</v>
      </c>
      <c r="J35" s="25">
        <v>34651</v>
      </c>
      <c r="K35" s="25">
        <v>26787</v>
      </c>
      <c r="L35" s="25">
        <v>2234</v>
      </c>
      <c r="M35">
        <f t="shared" si="1"/>
        <v>525478</v>
      </c>
    </row>
    <row r="36" spans="1:13" customFormat="1" ht="15" x14ac:dyDescent="0.25">
      <c r="A36" t="str">
        <f t="shared" si="2"/>
        <v>Løbende priser (1.000 kr.)</v>
      </c>
      <c r="B36" t="str">
        <f t="shared" si="2"/>
        <v>I alt (netto)</v>
      </c>
      <c r="C36" t="str">
        <f t="shared" si="2"/>
        <v>1 Driftskonti</v>
      </c>
      <c r="D36" t="str">
        <f t="shared" si="2"/>
        <v>2024</v>
      </c>
      <c r="E36" s="2">
        <v>306</v>
      </c>
      <c r="F36" s="65" t="s">
        <v>38</v>
      </c>
      <c r="G36" s="25">
        <v>145414</v>
      </c>
      <c r="H36" s="25">
        <v>226449</v>
      </c>
      <c r="I36" s="25">
        <v>36646</v>
      </c>
      <c r="J36" s="25">
        <v>12372</v>
      </c>
      <c r="K36" s="25">
        <v>23459</v>
      </c>
      <c r="L36" s="25">
        <v>2359</v>
      </c>
      <c r="M36">
        <f t="shared" si="1"/>
        <v>446699</v>
      </c>
    </row>
    <row r="37" spans="1:13" customFormat="1" ht="15" x14ac:dyDescent="0.25">
      <c r="A37" t="str">
        <f t="shared" si="2"/>
        <v>Løbende priser (1.000 kr.)</v>
      </c>
      <c r="B37" t="str">
        <f t="shared" si="2"/>
        <v>I alt (netto)</v>
      </c>
      <c r="C37" t="str">
        <f t="shared" si="2"/>
        <v>1 Driftskonti</v>
      </c>
      <c r="D37" t="str">
        <f t="shared" si="2"/>
        <v>2024</v>
      </c>
      <c r="E37" s="2">
        <v>316</v>
      </c>
      <c r="F37" s="65" t="s">
        <v>77</v>
      </c>
      <c r="G37" s="25">
        <v>218850</v>
      </c>
      <c r="H37" s="25">
        <v>243855</v>
      </c>
      <c r="I37" s="25">
        <v>116744</v>
      </c>
      <c r="J37" s="25">
        <v>19082</v>
      </c>
      <c r="K37" s="25">
        <v>27086</v>
      </c>
      <c r="L37" s="25">
        <v>3624</v>
      </c>
      <c r="M37">
        <f t="shared" si="1"/>
        <v>629241</v>
      </c>
    </row>
    <row r="38" spans="1:13" customFormat="1" ht="15" x14ac:dyDescent="0.25">
      <c r="A38" t="str">
        <f t="shared" si="2"/>
        <v>Løbende priser (1.000 kr.)</v>
      </c>
      <c r="B38" t="str">
        <f t="shared" si="2"/>
        <v>I alt (netto)</v>
      </c>
      <c r="C38" t="str">
        <f t="shared" si="2"/>
        <v>1 Driftskonti</v>
      </c>
      <c r="D38" t="str">
        <f t="shared" si="2"/>
        <v>2024</v>
      </c>
      <c r="E38" s="2">
        <v>320</v>
      </c>
      <c r="F38" s="65" t="s">
        <v>33</v>
      </c>
      <c r="G38" s="25">
        <v>108662</v>
      </c>
      <c r="H38" s="25">
        <v>178970</v>
      </c>
      <c r="I38" s="25">
        <v>22713</v>
      </c>
      <c r="J38" s="25">
        <v>18721</v>
      </c>
      <c r="K38" s="25">
        <v>16809</v>
      </c>
      <c r="L38" s="25">
        <v>671</v>
      </c>
      <c r="M38">
        <f t="shared" si="1"/>
        <v>346546</v>
      </c>
    </row>
    <row r="39" spans="1:13" customFormat="1" ht="15" x14ac:dyDescent="0.25">
      <c r="A39" t="str">
        <f t="shared" si="2"/>
        <v>Løbende priser (1.000 kr.)</v>
      </c>
      <c r="B39" t="str">
        <f t="shared" si="2"/>
        <v>I alt (netto)</v>
      </c>
      <c r="C39" t="str">
        <f t="shared" si="2"/>
        <v>1 Driftskonti</v>
      </c>
      <c r="D39" t="str">
        <f t="shared" si="2"/>
        <v>2024</v>
      </c>
      <c r="E39" s="2">
        <v>326</v>
      </c>
      <c r="F39" s="65" t="s">
        <v>95</v>
      </c>
      <c r="G39" s="25">
        <v>215451</v>
      </c>
      <c r="H39" s="25">
        <v>224010</v>
      </c>
      <c r="I39" s="25">
        <v>54696</v>
      </c>
      <c r="J39" s="25">
        <v>10145</v>
      </c>
      <c r="K39" s="25">
        <v>1564</v>
      </c>
      <c r="L39" s="25">
        <v>1648</v>
      </c>
      <c r="M39">
        <f t="shared" si="1"/>
        <v>507514</v>
      </c>
    </row>
    <row r="40" spans="1:13" customFormat="1" ht="15" x14ac:dyDescent="0.25">
      <c r="A40" t="str">
        <f t="shared" si="2"/>
        <v>Løbende priser (1.000 kr.)</v>
      </c>
      <c r="B40" t="str">
        <f t="shared" si="2"/>
        <v>I alt (netto)</v>
      </c>
      <c r="C40" t="str">
        <f t="shared" si="2"/>
        <v>1 Driftskonti</v>
      </c>
      <c r="D40" t="str">
        <f t="shared" si="2"/>
        <v>2024</v>
      </c>
      <c r="E40" s="2">
        <v>329</v>
      </c>
      <c r="F40" s="65" t="s">
        <v>46</v>
      </c>
      <c r="G40" s="25">
        <v>105820</v>
      </c>
      <c r="H40" s="25">
        <v>161699</v>
      </c>
      <c r="I40" s="25">
        <v>19114</v>
      </c>
      <c r="J40" s="25">
        <v>5145</v>
      </c>
      <c r="K40" s="25">
        <v>10372</v>
      </c>
      <c r="L40" s="25">
        <v>1725</v>
      </c>
      <c r="M40">
        <f t="shared" si="1"/>
        <v>303875</v>
      </c>
    </row>
    <row r="41" spans="1:13" customFormat="1" ht="15" x14ac:dyDescent="0.25">
      <c r="A41" t="str">
        <f t="shared" si="2"/>
        <v>Løbende priser (1.000 kr.)</v>
      </c>
      <c r="B41" t="str">
        <f t="shared" si="2"/>
        <v>I alt (netto)</v>
      </c>
      <c r="C41" t="str">
        <f t="shared" si="2"/>
        <v>1 Driftskonti</v>
      </c>
      <c r="D41" t="str">
        <f t="shared" si="2"/>
        <v>2024</v>
      </c>
      <c r="E41" s="2">
        <v>330</v>
      </c>
      <c r="F41" s="65" t="s">
        <v>62</v>
      </c>
      <c r="G41" s="25">
        <v>268929</v>
      </c>
      <c r="H41" s="25">
        <v>313267</v>
      </c>
      <c r="I41" s="25">
        <v>97110</v>
      </c>
      <c r="J41" s="25">
        <v>84180</v>
      </c>
      <c r="K41" s="25">
        <v>31152</v>
      </c>
      <c r="L41" s="25">
        <v>2099</v>
      </c>
      <c r="M41">
        <f t="shared" si="1"/>
        <v>796737</v>
      </c>
    </row>
    <row r="42" spans="1:13" customFormat="1" ht="15" x14ac:dyDescent="0.25">
      <c r="A42" t="str">
        <f t="shared" si="2"/>
        <v>Løbende priser (1.000 kr.)</v>
      </c>
      <c r="B42" t="str">
        <f t="shared" si="2"/>
        <v>I alt (netto)</v>
      </c>
      <c r="C42" t="str">
        <f t="shared" si="2"/>
        <v>1 Driftskonti</v>
      </c>
      <c r="D42" t="str">
        <f t="shared" si="2"/>
        <v>2024</v>
      </c>
      <c r="E42" s="2">
        <v>336</v>
      </c>
      <c r="F42" s="65" t="s">
        <v>68</v>
      </c>
      <c r="G42" s="25">
        <v>101723</v>
      </c>
      <c r="H42" s="25">
        <v>86966</v>
      </c>
      <c r="I42" s="25">
        <v>25439</v>
      </c>
      <c r="J42" s="25">
        <v>21610</v>
      </c>
      <c r="K42" s="25">
        <v>10293</v>
      </c>
      <c r="L42" s="25">
        <v>1507</v>
      </c>
      <c r="M42">
        <f t="shared" si="1"/>
        <v>247538</v>
      </c>
    </row>
    <row r="43" spans="1:13" customFormat="1" ht="15" x14ac:dyDescent="0.25">
      <c r="A43" t="str">
        <f t="shared" si="2"/>
        <v>Løbende priser (1.000 kr.)</v>
      </c>
      <c r="B43" t="str">
        <f t="shared" si="2"/>
        <v>I alt (netto)</v>
      </c>
      <c r="C43" t="str">
        <f t="shared" si="2"/>
        <v>1 Driftskonti</v>
      </c>
      <c r="D43" t="str">
        <f t="shared" si="2"/>
        <v>2024</v>
      </c>
      <c r="E43" s="2">
        <v>340</v>
      </c>
      <c r="F43" s="65" t="s">
        <v>66</v>
      </c>
      <c r="G43" s="25">
        <v>73810</v>
      </c>
      <c r="H43" s="25">
        <v>146579</v>
      </c>
      <c r="I43" s="25">
        <v>44519</v>
      </c>
      <c r="J43" s="25">
        <v>15719</v>
      </c>
      <c r="K43" s="25">
        <v>8752</v>
      </c>
      <c r="L43" s="25">
        <v>2275</v>
      </c>
      <c r="M43">
        <f t="shared" si="1"/>
        <v>291654</v>
      </c>
    </row>
    <row r="44" spans="1:13" customFormat="1" ht="15" x14ac:dyDescent="0.25">
      <c r="A44" t="str">
        <f t="shared" si="2"/>
        <v>Løbende priser (1.000 kr.)</v>
      </c>
      <c r="B44" t="str">
        <f t="shared" si="2"/>
        <v>I alt (netto)</v>
      </c>
      <c r="C44" t="str">
        <f t="shared" si="2"/>
        <v>1 Driftskonti</v>
      </c>
      <c r="D44" t="str">
        <f t="shared" si="2"/>
        <v>2024</v>
      </c>
      <c r="E44" s="2">
        <v>350</v>
      </c>
      <c r="F44" s="65" t="s">
        <v>10</v>
      </c>
      <c r="G44" s="25">
        <v>52165</v>
      </c>
      <c r="H44" s="25">
        <v>131510</v>
      </c>
      <c r="I44" s="25">
        <v>36936</v>
      </c>
      <c r="J44" s="25">
        <v>5600</v>
      </c>
      <c r="K44" s="25">
        <v>10962</v>
      </c>
      <c r="L44" s="25">
        <v>824</v>
      </c>
      <c r="M44">
        <f t="shared" si="1"/>
        <v>237997</v>
      </c>
    </row>
    <row r="45" spans="1:13" customFormat="1" ht="15" x14ac:dyDescent="0.25">
      <c r="A45" t="str">
        <f t="shared" si="2"/>
        <v>Løbende priser (1.000 kr.)</v>
      </c>
      <c r="B45" t="str">
        <f t="shared" si="2"/>
        <v>I alt (netto)</v>
      </c>
      <c r="C45" t="str">
        <f t="shared" si="2"/>
        <v>1 Driftskonti</v>
      </c>
      <c r="D45" t="str">
        <f t="shared" si="2"/>
        <v>2024</v>
      </c>
      <c r="E45" s="2">
        <v>360</v>
      </c>
      <c r="F45" s="65" t="s">
        <v>14</v>
      </c>
      <c r="G45" s="25">
        <v>144416</v>
      </c>
      <c r="H45" s="25">
        <v>273340</v>
      </c>
      <c r="I45" s="25">
        <v>99352</v>
      </c>
      <c r="J45" s="25">
        <v>19881</v>
      </c>
      <c r="K45" s="25">
        <v>23945</v>
      </c>
      <c r="L45" s="25">
        <v>1879</v>
      </c>
      <c r="M45">
        <f t="shared" si="1"/>
        <v>562813</v>
      </c>
    </row>
    <row r="46" spans="1:13" customFormat="1" ht="15" x14ac:dyDescent="0.25">
      <c r="A46" t="str">
        <f t="shared" si="2"/>
        <v>Løbende priser (1.000 kr.)</v>
      </c>
      <c r="B46" t="str">
        <f t="shared" si="2"/>
        <v>I alt (netto)</v>
      </c>
      <c r="C46" t="str">
        <f t="shared" si="2"/>
        <v>1 Driftskonti</v>
      </c>
      <c r="D46" t="str">
        <f t="shared" si="2"/>
        <v>2024</v>
      </c>
      <c r="E46" s="2">
        <v>370</v>
      </c>
      <c r="F46" s="65" t="s">
        <v>32</v>
      </c>
      <c r="G46" s="25">
        <v>425801</v>
      </c>
      <c r="H46" s="25">
        <v>380603</v>
      </c>
      <c r="I46" s="25">
        <v>0</v>
      </c>
      <c r="J46" s="25">
        <v>682</v>
      </c>
      <c r="K46" s="25">
        <v>31730</v>
      </c>
      <c r="L46" s="25">
        <v>3653</v>
      </c>
      <c r="M46">
        <f t="shared" si="1"/>
        <v>842469</v>
      </c>
    </row>
    <row r="47" spans="1:13" customFormat="1" ht="15" x14ac:dyDescent="0.25">
      <c r="A47" t="str">
        <f t="shared" si="2"/>
        <v>Løbende priser (1.000 kr.)</v>
      </c>
      <c r="B47" t="str">
        <f t="shared" si="2"/>
        <v>I alt (netto)</v>
      </c>
      <c r="C47" t="str">
        <f t="shared" si="2"/>
        <v>1 Driftskonti</v>
      </c>
      <c r="D47" t="str">
        <f t="shared" si="2"/>
        <v>2024</v>
      </c>
      <c r="E47" s="2">
        <v>376</v>
      </c>
      <c r="F47" s="65" t="s">
        <v>59</v>
      </c>
      <c r="G47" s="25">
        <v>161287</v>
      </c>
      <c r="H47" s="25">
        <v>261576</v>
      </c>
      <c r="I47" s="25">
        <v>163282</v>
      </c>
      <c r="J47" s="25">
        <v>40902</v>
      </c>
      <c r="K47" s="25">
        <v>29285</v>
      </c>
      <c r="L47" s="25">
        <v>2909</v>
      </c>
      <c r="M47">
        <f t="shared" si="1"/>
        <v>659241</v>
      </c>
    </row>
    <row r="48" spans="1:13" customFormat="1" ht="15" x14ac:dyDescent="0.25">
      <c r="A48" t="str">
        <f t="shared" si="2"/>
        <v>Løbende priser (1.000 kr.)</v>
      </c>
      <c r="B48" t="str">
        <f t="shared" si="2"/>
        <v>I alt (netto)</v>
      </c>
      <c r="C48" t="str">
        <f t="shared" si="2"/>
        <v>1 Driftskonti</v>
      </c>
      <c r="D48" t="str">
        <f t="shared" si="2"/>
        <v>2024</v>
      </c>
      <c r="E48" s="2">
        <v>390</v>
      </c>
      <c r="F48" s="65" t="s">
        <v>96</v>
      </c>
      <c r="G48" s="25">
        <v>190226</v>
      </c>
      <c r="H48" s="25">
        <v>246850</v>
      </c>
      <c r="I48" s="25">
        <v>53462</v>
      </c>
      <c r="J48" s="25">
        <v>20213</v>
      </c>
      <c r="K48" s="25">
        <v>23298</v>
      </c>
      <c r="L48" s="25">
        <v>2522</v>
      </c>
      <c r="M48">
        <f t="shared" si="1"/>
        <v>536571</v>
      </c>
    </row>
    <row r="49" spans="1:13" customFormat="1" ht="15" x14ac:dyDescent="0.25">
      <c r="A49" t="str">
        <f t="shared" si="2"/>
        <v>Løbende priser (1.000 kr.)</v>
      </c>
      <c r="B49" t="str">
        <f t="shared" si="2"/>
        <v>I alt (netto)</v>
      </c>
      <c r="C49" t="str">
        <f t="shared" si="2"/>
        <v>1 Driftskonti</v>
      </c>
      <c r="D49" t="str">
        <f t="shared" si="2"/>
        <v>2024</v>
      </c>
      <c r="E49" s="2">
        <v>400</v>
      </c>
      <c r="F49" s="65" t="s">
        <v>17</v>
      </c>
      <c r="G49" s="25">
        <v>124425</v>
      </c>
      <c r="H49" s="25">
        <v>253519</v>
      </c>
      <c r="I49" s="25">
        <v>98910</v>
      </c>
      <c r="J49" s="25">
        <v>47653</v>
      </c>
      <c r="K49" s="25">
        <v>17530</v>
      </c>
      <c r="L49" s="25">
        <v>2003</v>
      </c>
      <c r="M49">
        <f t="shared" si="1"/>
        <v>544040</v>
      </c>
    </row>
    <row r="50" spans="1:13" customFormat="1" ht="15" x14ac:dyDescent="0.25">
      <c r="A50" t="str">
        <f t="shared" si="2"/>
        <v>Løbende priser (1.000 kr.)</v>
      </c>
      <c r="B50" t="str">
        <f t="shared" si="2"/>
        <v>I alt (netto)</v>
      </c>
      <c r="C50" t="str">
        <f t="shared" si="2"/>
        <v>1 Driftskonti</v>
      </c>
      <c r="D50" t="str">
        <f t="shared" si="2"/>
        <v>2024</v>
      </c>
      <c r="E50" s="2">
        <v>410</v>
      </c>
      <c r="F50" s="65" t="s">
        <v>22</v>
      </c>
      <c r="G50" s="25">
        <v>116208</v>
      </c>
      <c r="H50" s="25">
        <v>184348</v>
      </c>
      <c r="I50" s="25">
        <v>53410</v>
      </c>
      <c r="J50" s="25">
        <v>10705</v>
      </c>
      <c r="K50" s="25">
        <v>7911</v>
      </c>
      <c r="L50" s="25">
        <v>1726</v>
      </c>
      <c r="M50">
        <f t="shared" si="1"/>
        <v>374308</v>
      </c>
    </row>
    <row r="51" spans="1:13" customFormat="1" ht="15" x14ac:dyDescent="0.25">
      <c r="A51" t="str">
        <f t="shared" si="2"/>
        <v>Løbende priser (1.000 kr.)</v>
      </c>
      <c r="B51" t="str">
        <f t="shared" si="2"/>
        <v>I alt (netto)</v>
      </c>
      <c r="C51" t="str">
        <f t="shared" si="2"/>
        <v>1 Driftskonti</v>
      </c>
      <c r="D51" t="str">
        <f t="shared" si="2"/>
        <v>2024</v>
      </c>
      <c r="E51" s="2">
        <v>420</v>
      </c>
      <c r="F51" s="65" t="s">
        <v>11</v>
      </c>
      <c r="G51" s="25">
        <v>111198</v>
      </c>
      <c r="H51" s="25">
        <v>173484</v>
      </c>
      <c r="I51" s="25">
        <v>31283</v>
      </c>
      <c r="J51" s="25">
        <v>36656</v>
      </c>
      <c r="K51" s="25">
        <v>17077</v>
      </c>
      <c r="L51" s="25">
        <v>3536</v>
      </c>
      <c r="M51">
        <f t="shared" si="1"/>
        <v>373234</v>
      </c>
    </row>
    <row r="52" spans="1:13" customFormat="1" ht="15" x14ac:dyDescent="0.25">
      <c r="A52" t="str">
        <f t="shared" si="2"/>
        <v>Løbende priser (1.000 kr.)</v>
      </c>
      <c r="B52" t="str">
        <f t="shared" si="2"/>
        <v>I alt (netto)</v>
      </c>
      <c r="C52" t="str">
        <f t="shared" si="2"/>
        <v>1 Driftskonti</v>
      </c>
      <c r="D52" t="str">
        <f t="shared" si="2"/>
        <v>2024</v>
      </c>
      <c r="E52" s="2">
        <v>430</v>
      </c>
      <c r="F52" s="65" t="s">
        <v>47</v>
      </c>
      <c r="G52" s="25">
        <v>149346</v>
      </c>
      <c r="H52" s="25">
        <v>221502</v>
      </c>
      <c r="I52" s="25">
        <v>86986</v>
      </c>
      <c r="J52" s="25">
        <v>22624</v>
      </c>
      <c r="K52" s="25">
        <v>25171</v>
      </c>
      <c r="L52" s="25">
        <v>2261</v>
      </c>
      <c r="M52">
        <f t="shared" si="1"/>
        <v>507890</v>
      </c>
    </row>
    <row r="53" spans="1:13" customFormat="1" ht="15" x14ac:dyDescent="0.25">
      <c r="A53" t="str">
        <f t="shared" si="2"/>
        <v>Løbende priser (1.000 kr.)</v>
      </c>
      <c r="B53" t="str">
        <f t="shared" si="2"/>
        <v>I alt (netto)</v>
      </c>
      <c r="C53" t="str">
        <f t="shared" si="2"/>
        <v>1 Driftskonti</v>
      </c>
      <c r="D53" t="str">
        <f t="shared" si="2"/>
        <v>2024</v>
      </c>
      <c r="E53" s="2">
        <v>440</v>
      </c>
      <c r="F53" s="65" t="s">
        <v>97</v>
      </c>
      <c r="G53" s="25">
        <v>60969</v>
      </c>
      <c r="H53" s="25">
        <v>134940</v>
      </c>
      <c r="I53" s="25">
        <v>46885</v>
      </c>
      <c r="J53" s="25">
        <v>8255</v>
      </c>
      <c r="K53" s="25">
        <v>17210</v>
      </c>
      <c r="L53" s="25">
        <v>959</v>
      </c>
      <c r="M53">
        <f t="shared" si="1"/>
        <v>269218</v>
      </c>
    </row>
    <row r="54" spans="1:13" customFormat="1" ht="15" x14ac:dyDescent="0.25">
      <c r="A54" t="str">
        <f t="shared" si="2"/>
        <v>Løbende priser (1.000 kr.)</v>
      </c>
      <c r="B54" t="str">
        <f t="shared" si="2"/>
        <v>I alt (netto)</v>
      </c>
      <c r="C54" t="str">
        <f t="shared" si="2"/>
        <v>1 Driftskonti</v>
      </c>
      <c r="D54" t="str">
        <f t="shared" si="2"/>
        <v>2024</v>
      </c>
      <c r="E54" s="2">
        <v>450</v>
      </c>
      <c r="F54" s="65" t="s">
        <v>30</v>
      </c>
      <c r="G54" s="25">
        <v>101168</v>
      </c>
      <c r="H54" s="25">
        <v>143981</v>
      </c>
      <c r="I54" s="25">
        <v>77946</v>
      </c>
      <c r="J54" s="25">
        <v>36281</v>
      </c>
      <c r="K54" s="25">
        <v>20365</v>
      </c>
      <c r="L54" s="25">
        <v>2228</v>
      </c>
      <c r="M54">
        <f t="shared" si="1"/>
        <v>381969</v>
      </c>
    </row>
    <row r="55" spans="1:13" customFormat="1" ht="15" x14ac:dyDescent="0.25">
      <c r="A55" t="str">
        <f t="shared" si="2"/>
        <v>Løbende priser (1.000 kr.)</v>
      </c>
      <c r="B55" t="str">
        <f t="shared" si="2"/>
        <v>I alt (netto)</v>
      </c>
      <c r="C55" t="str">
        <f t="shared" si="2"/>
        <v>1 Driftskonti</v>
      </c>
      <c r="D55" t="str">
        <f t="shared" si="2"/>
        <v>2024</v>
      </c>
      <c r="E55" s="2">
        <v>461</v>
      </c>
      <c r="F55" s="65" t="s">
        <v>36</v>
      </c>
      <c r="G55" s="25">
        <v>477793</v>
      </c>
      <c r="H55" s="25">
        <v>718575</v>
      </c>
      <c r="I55" s="25">
        <v>294333</v>
      </c>
      <c r="J55" s="25">
        <v>83232</v>
      </c>
      <c r="K55" s="25">
        <v>65488</v>
      </c>
      <c r="L55" s="25">
        <v>8639</v>
      </c>
      <c r="M55">
        <f t="shared" si="1"/>
        <v>1648060</v>
      </c>
    </row>
    <row r="56" spans="1:13" customFormat="1" ht="15" x14ac:dyDescent="0.25">
      <c r="A56" t="str">
        <f t="shared" si="2"/>
        <v>Løbende priser (1.000 kr.)</v>
      </c>
      <c r="B56" t="str">
        <f t="shared" si="2"/>
        <v>I alt (netto)</v>
      </c>
      <c r="C56" t="str">
        <f t="shared" si="2"/>
        <v>1 Driftskonti</v>
      </c>
      <c r="D56" t="str">
        <f t="shared" si="2"/>
        <v>2024</v>
      </c>
      <c r="E56" s="2">
        <v>479</v>
      </c>
      <c r="F56" s="65" t="s">
        <v>72</v>
      </c>
      <c r="G56" s="25">
        <v>128107</v>
      </c>
      <c r="H56" s="25">
        <v>335849</v>
      </c>
      <c r="I56" s="25">
        <v>108053</v>
      </c>
      <c r="J56" s="25">
        <v>25309</v>
      </c>
      <c r="K56" s="25">
        <v>21048</v>
      </c>
      <c r="L56" s="25">
        <v>3372</v>
      </c>
      <c r="M56">
        <f t="shared" si="1"/>
        <v>621738</v>
      </c>
    </row>
    <row r="57" spans="1:13" customFormat="1" ht="15" x14ac:dyDescent="0.25">
      <c r="A57" t="str">
        <f t="shared" si="2"/>
        <v>Løbende priser (1.000 kr.)</v>
      </c>
      <c r="B57" t="str">
        <f t="shared" si="2"/>
        <v>I alt (netto)</v>
      </c>
      <c r="C57" t="str">
        <f t="shared" si="2"/>
        <v>1 Driftskonti</v>
      </c>
      <c r="D57" t="str">
        <f t="shared" si="2"/>
        <v>2024</v>
      </c>
      <c r="E57" s="2">
        <v>480</v>
      </c>
      <c r="F57" s="65" t="s">
        <v>226</v>
      </c>
      <c r="G57" s="25">
        <v>101136</v>
      </c>
      <c r="H57" s="25">
        <v>123785</v>
      </c>
      <c r="I57" s="25">
        <v>22359</v>
      </c>
      <c r="J57" s="25">
        <v>25593</v>
      </c>
      <c r="K57" s="25">
        <v>8883</v>
      </c>
      <c r="L57" s="25">
        <v>1953</v>
      </c>
      <c r="M57">
        <f t="shared" si="1"/>
        <v>283709</v>
      </c>
    </row>
    <row r="58" spans="1:13" customFormat="1" ht="15" x14ac:dyDescent="0.25">
      <c r="A58" t="str">
        <f t="shared" si="2"/>
        <v>Løbende priser (1.000 kr.)</v>
      </c>
      <c r="B58" t="str">
        <f t="shared" si="2"/>
        <v>I alt (netto)</v>
      </c>
      <c r="C58" t="str">
        <f t="shared" si="2"/>
        <v>1 Driftskonti</v>
      </c>
      <c r="D58" t="str">
        <f t="shared" si="2"/>
        <v>2024</v>
      </c>
      <c r="E58" s="2">
        <v>482</v>
      </c>
      <c r="F58" s="65" t="s">
        <v>8</v>
      </c>
      <c r="G58" s="25">
        <v>64052</v>
      </c>
      <c r="H58" s="25">
        <v>123886</v>
      </c>
      <c r="I58" s="25">
        <v>33366</v>
      </c>
      <c r="J58" s="25">
        <v>7822</v>
      </c>
      <c r="K58" s="25">
        <v>7304</v>
      </c>
      <c r="L58" s="25">
        <v>526</v>
      </c>
      <c r="M58">
        <f t="shared" si="1"/>
        <v>236956</v>
      </c>
    </row>
    <row r="59" spans="1:13" customFormat="1" ht="15" x14ac:dyDescent="0.25">
      <c r="A59" t="str">
        <f t="shared" si="2"/>
        <v>Løbende priser (1.000 kr.)</v>
      </c>
      <c r="B59" t="str">
        <f t="shared" si="2"/>
        <v>I alt (netto)</v>
      </c>
      <c r="C59" t="str">
        <f t="shared" si="2"/>
        <v>1 Driftskonti</v>
      </c>
      <c r="D59" t="str">
        <f t="shared" si="2"/>
        <v>2024</v>
      </c>
      <c r="E59" s="2">
        <v>492</v>
      </c>
      <c r="F59" s="65" t="s">
        <v>98</v>
      </c>
      <c r="G59" s="25">
        <v>18135</v>
      </c>
      <c r="H59" s="25">
        <v>67841</v>
      </c>
      <c r="I59" s="25">
        <v>15570</v>
      </c>
      <c r="J59" s="25">
        <v>3538</v>
      </c>
      <c r="K59" s="25">
        <v>4596</v>
      </c>
      <c r="L59" s="25">
        <v>449</v>
      </c>
      <c r="M59">
        <f t="shared" si="1"/>
        <v>110129</v>
      </c>
    </row>
    <row r="60" spans="1:13" customFormat="1" ht="15" x14ac:dyDescent="0.25">
      <c r="A60" t="str">
        <f t="shared" si="2"/>
        <v>Løbende priser (1.000 kr.)</v>
      </c>
      <c r="B60" t="str">
        <f t="shared" si="2"/>
        <v>I alt (netto)</v>
      </c>
      <c r="C60" t="str">
        <f t="shared" si="2"/>
        <v>1 Driftskonti</v>
      </c>
      <c r="D60" t="str">
        <f t="shared" si="2"/>
        <v>2024</v>
      </c>
      <c r="E60" s="2">
        <v>510</v>
      </c>
      <c r="F60" s="65" t="s">
        <v>61</v>
      </c>
      <c r="G60" s="25">
        <v>178169</v>
      </c>
      <c r="H60" s="25">
        <v>275603</v>
      </c>
      <c r="I60" s="25">
        <v>98443</v>
      </c>
      <c r="J60" s="25">
        <v>13563</v>
      </c>
      <c r="K60" s="25">
        <v>21774</v>
      </c>
      <c r="L60" s="25">
        <v>2125</v>
      </c>
      <c r="M60">
        <f t="shared" si="1"/>
        <v>589677</v>
      </c>
    </row>
    <row r="61" spans="1:13" customFormat="1" ht="15" x14ac:dyDescent="0.25">
      <c r="A61" t="str">
        <f t="shared" si="2"/>
        <v>Løbende priser (1.000 kr.)</v>
      </c>
      <c r="B61" t="str">
        <f t="shared" si="2"/>
        <v>I alt (netto)</v>
      </c>
      <c r="C61" t="str">
        <f t="shared" si="2"/>
        <v>1 Driftskonti</v>
      </c>
      <c r="D61" t="str">
        <f t="shared" si="2"/>
        <v>2024</v>
      </c>
      <c r="E61" s="2">
        <v>530</v>
      </c>
      <c r="F61" s="65" t="s">
        <v>15</v>
      </c>
      <c r="G61" s="25">
        <v>55133</v>
      </c>
      <c r="H61" s="25">
        <v>190683</v>
      </c>
      <c r="I61" s="25">
        <v>26302</v>
      </c>
      <c r="J61" s="25">
        <v>2594</v>
      </c>
      <c r="K61" s="25">
        <v>19984</v>
      </c>
      <c r="L61" s="25">
        <v>1152</v>
      </c>
      <c r="M61">
        <f t="shared" si="1"/>
        <v>295848</v>
      </c>
    </row>
    <row r="62" spans="1:13" customFormat="1" ht="15" x14ac:dyDescent="0.25">
      <c r="A62" t="str">
        <f t="shared" si="2"/>
        <v>Løbende priser (1.000 kr.)</v>
      </c>
      <c r="B62" t="str">
        <f t="shared" si="2"/>
        <v>I alt (netto)</v>
      </c>
      <c r="C62" t="str">
        <f t="shared" si="2"/>
        <v>1 Driftskonti</v>
      </c>
      <c r="D62" t="str">
        <f t="shared" si="2"/>
        <v>2024</v>
      </c>
      <c r="E62" s="2">
        <v>540</v>
      </c>
      <c r="F62" s="65" t="s">
        <v>76</v>
      </c>
      <c r="G62" s="25">
        <v>214741</v>
      </c>
      <c r="H62" s="25">
        <v>393215</v>
      </c>
      <c r="I62" s="25">
        <v>186225</v>
      </c>
      <c r="J62" s="25">
        <v>28008</v>
      </c>
      <c r="K62" s="25">
        <v>40530</v>
      </c>
      <c r="L62" s="25">
        <v>3543</v>
      </c>
      <c r="M62">
        <f t="shared" si="1"/>
        <v>866262</v>
      </c>
    </row>
    <row r="63" spans="1:13" customFormat="1" ht="15" x14ac:dyDescent="0.25">
      <c r="A63" t="str">
        <f t="shared" si="2"/>
        <v>Løbende priser (1.000 kr.)</v>
      </c>
      <c r="B63" t="str">
        <f t="shared" si="2"/>
        <v>I alt (netto)</v>
      </c>
      <c r="C63" t="str">
        <f t="shared" si="2"/>
        <v>1 Driftskonti</v>
      </c>
      <c r="D63" t="str">
        <f t="shared" si="2"/>
        <v>2024</v>
      </c>
      <c r="E63" s="2">
        <v>550</v>
      </c>
      <c r="F63" s="65" t="s">
        <v>80</v>
      </c>
      <c r="G63" s="25">
        <v>113303</v>
      </c>
      <c r="H63" s="25">
        <v>188467</v>
      </c>
      <c r="I63" s="25">
        <v>50337</v>
      </c>
      <c r="J63" s="25">
        <v>27033</v>
      </c>
      <c r="K63" s="25">
        <v>18421</v>
      </c>
      <c r="L63" s="25">
        <v>1623</v>
      </c>
      <c r="M63">
        <f t="shared" si="1"/>
        <v>399184</v>
      </c>
    </row>
    <row r="64" spans="1:13" customFormat="1" ht="15" x14ac:dyDescent="0.25">
      <c r="A64" t="str">
        <f t="shared" si="2"/>
        <v>Løbende priser (1.000 kr.)</v>
      </c>
      <c r="B64" t="str">
        <f t="shared" si="2"/>
        <v>I alt (netto)</v>
      </c>
      <c r="C64" t="str">
        <f t="shared" si="2"/>
        <v>1 Driftskonti</v>
      </c>
      <c r="D64" t="str">
        <f t="shared" si="2"/>
        <v>2024</v>
      </c>
      <c r="E64" s="2">
        <v>561</v>
      </c>
      <c r="F64" s="65" t="s">
        <v>27</v>
      </c>
      <c r="G64" s="25">
        <v>292330</v>
      </c>
      <c r="H64" s="25">
        <v>602366</v>
      </c>
      <c r="I64" s="25">
        <v>185924</v>
      </c>
      <c r="J64" s="25">
        <v>14407</v>
      </c>
      <c r="K64" s="25">
        <v>64235</v>
      </c>
      <c r="L64" s="25">
        <v>6800</v>
      </c>
      <c r="M64">
        <f t="shared" si="1"/>
        <v>1166062</v>
      </c>
    </row>
    <row r="65" spans="1:13" customFormat="1" ht="15" x14ac:dyDescent="0.25">
      <c r="A65" t="str">
        <f t="shared" si="2"/>
        <v>Løbende priser (1.000 kr.)</v>
      </c>
      <c r="B65" t="str">
        <f t="shared" si="2"/>
        <v>I alt (netto)</v>
      </c>
      <c r="C65" t="str">
        <f t="shared" si="2"/>
        <v>1 Driftskonti</v>
      </c>
      <c r="D65" t="str">
        <f t="shared" si="2"/>
        <v>2024</v>
      </c>
      <c r="E65" s="2">
        <v>563</v>
      </c>
      <c r="F65" s="65" t="s">
        <v>29</v>
      </c>
      <c r="G65" s="25">
        <v>12811</v>
      </c>
      <c r="H65" s="25">
        <v>27033</v>
      </c>
      <c r="I65" s="25">
        <v>6298</v>
      </c>
      <c r="J65" s="25">
        <v>4902</v>
      </c>
      <c r="K65" s="25">
        <v>3026</v>
      </c>
      <c r="L65" s="25">
        <v>159</v>
      </c>
      <c r="M65">
        <f t="shared" si="1"/>
        <v>54229</v>
      </c>
    </row>
    <row r="66" spans="1:13" customFormat="1" ht="15" x14ac:dyDescent="0.25">
      <c r="A66" t="str">
        <f t="shared" si="2"/>
        <v>Løbende priser (1.000 kr.)</v>
      </c>
      <c r="B66" t="str">
        <f t="shared" si="2"/>
        <v>I alt (netto)</v>
      </c>
      <c r="C66" t="str">
        <f t="shared" si="2"/>
        <v>1 Driftskonti</v>
      </c>
      <c r="D66" t="str">
        <f t="shared" si="2"/>
        <v>2024</v>
      </c>
      <c r="E66" s="2">
        <v>573</v>
      </c>
      <c r="F66" s="65" t="s">
        <v>86</v>
      </c>
      <c r="G66" s="25">
        <v>123291</v>
      </c>
      <c r="H66" s="25">
        <v>280254</v>
      </c>
      <c r="I66" s="25">
        <v>54749</v>
      </c>
      <c r="J66" s="25">
        <v>20616</v>
      </c>
      <c r="K66" s="25">
        <v>29384</v>
      </c>
      <c r="L66" s="25">
        <v>2627</v>
      </c>
      <c r="M66">
        <f t="shared" si="1"/>
        <v>510921</v>
      </c>
    </row>
    <row r="67" spans="1:13" customFormat="1" ht="15" x14ac:dyDescent="0.25">
      <c r="A67" t="str">
        <f t="shared" si="2"/>
        <v>Løbende priser (1.000 kr.)</v>
      </c>
      <c r="B67" t="str">
        <f t="shared" si="2"/>
        <v>I alt (netto)</v>
      </c>
      <c r="C67" t="str">
        <f t="shared" si="2"/>
        <v>1 Driftskonti</v>
      </c>
      <c r="D67" t="str">
        <f t="shared" si="2"/>
        <v>2024</v>
      </c>
      <c r="E67" s="2">
        <v>575</v>
      </c>
      <c r="F67" s="65" t="s">
        <v>88</v>
      </c>
      <c r="G67" s="25">
        <v>111845</v>
      </c>
      <c r="H67" s="25">
        <v>179097</v>
      </c>
      <c r="I67" s="25">
        <v>74671</v>
      </c>
      <c r="J67" s="25">
        <v>40738</v>
      </c>
      <c r="K67" s="25">
        <v>22485</v>
      </c>
      <c r="L67" s="25">
        <v>2429</v>
      </c>
      <c r="M67">
        <f t="shared" si="1"/>
        <v>431265</v>
      </c>
    </row>
    <row r="68" spans="1:13" customFormat="1" ht="15" x14ac:dyDescent="0.25">
      <c r="A68" t="str">
        <f t="shared" si="2"/>
        <v>Løbende priser (1.000 kr.)</v>
      </c>
      <c r="B68" t="str">
        <f t="shared" si="2"/>
        <v>I alt (netto)</v>
      </c>
      <c r="C68" t="str">
        <f t="shared" si="2"/>
        <v>1 Driftskonti</v>
      </c>
      <c r="D68" t="str">
        <f t="shared" si="2"/>
        <v>2024</v>
      </c>
      <c r="E68" s="2">
        <v>580</v>
      </c>
      <c r="F68" s="65" t="s">
        <v>100</v>
      </c>
      <c r="G68" s="25">
        <v>197368</v>
      </c>
      <c r="H68" s="25">
        <v>289355</v>
      </c>
      <c r="I68" s="25">
        <v>115922</v>
      </c>
      <c r="J68" s="25">
        <v>4489</v>
      </c>
      <c r="K68" s="25">
        <v>52181</v>
      </c>
      <c r="L68" s="25">
        <v>3411</v>
      </c>
      <c r="M68">
        <f t="shared" si="1"/>
        <v>662726</v>
      </c>
    </row>
    <row r="69" spans="1:13" customFormat="1" ht="15" x14ac:dyDescent="0.25">
      <c r="A69" t="str">
        <f t="shared" si="2"/>
        <v>Løbende priser (1.000 kr.)</v>
      </c>
      <c r="B69" t="str">
        <f t="shared" si="2"/>
        <v>I alt (netto)</v>
      </c>
      <c r="C69" t="str">
        <f t="shared" si="2"/>
        <v>1 Driftskonti</v>
      </c>
      <c r="D69" t="str">
        <f t="shared" si="2"/>
        <v>2024</v>
      </c>
      <c r="E69" s="2">
        <v>607</v>
      </c>
      <c r="F69" s="65" t="s">
        <v>37</v>
      </c>
      <c r="G69" s="25">
        <v>133478</v>
      </c>
      <c r="H69" s="25">
        <v>253341</v>
      </c>
      <c r="I69" s="25">
        <v>87049</v>
      </c>
      <c r="J69" s="25">
        <v>33792</v>
      </c>
      <c r="K69" s="25">
        <v>18908</v>
      </c>
      <c r="L69" s="25">
        <v>2745</v>
      </c>
      <c r="M69">
        <f t="shared" ref="M69:M101" si="3">SUM(G69:L69)</f>
        <v>529313</v>
      </c>
    </row>
    <row r="70" spans="1:13" customFormat="1" ht="15" x14ac:dyDescent="0.25">
      <c r="A70" t="str">
        <f t="shared" ref="A70:D101" si="4">A69</f>
        <v>Løbende priser (1.000 kr.)</v>
      </c>
      <c r="B70" t="str">
        <f t="shared" si="4"/>
        <v>I alt (netto)</v>
      </c>
      <c r="C70" t="str">
        <f t="shared" si="4"/>
        <v>1 Driftskonti</v>
      </c>
      <c r="D70" t="str">
        <f t="shared" si="4"/>
        <v>2024</v>
      </c>
      <c r="E70" s="2">
        <v>615</v>
      </c>
      <c r="F70" s="65" t="s">
        <v>81</v>
      </c>
      <c r="G70" s="25">
        <v>193096</v>
      </c>
      <c r="H70" s="25">
        <v>409631</v>
      </c>
      <c r="I70" s="25">
        <v>131209</v>
      </c>
      <c r="J70" s="25">
        <v>17910</v>
      </c>
      <c r="K70" s="25">
        <v>42164</v>
      </c>
      <c r="L70" s="25">
        <v>2299</v>
      </c>
      <c r="M70">
        <f t="shared" si="3"/>
        <v>796309</v>
      </c>
    </row>
    <row r="71" spans="1:13" customFormat="1" ht="15" x14ac:dyDescent="0.25">
      <c r="A71" t="str">
        <f t="shared" si="4"/>
        <v>Løbende priser (1.000 kr.)</v>
      </c>
      <c r="B71" t="str">
        <f t="shared" si="4"/>
        <v>I alt (netto)</v>
      </c>
      <c r="C71" t="str">
        <f t="shared" si="4"/>
        <v>1 Driftskonti</v>
      </c>
      <c r="D71" t="str">
        <f t="shared" si="4"/>
        <v>2024</v>
      </c>
      <c r="E71" s="2">
        <v>621</v>
      </c>
      <c r="F71" s="65" t="s">
        <v>99</v>
      </c>
      <c r="G71" s="25">
        <v>201570</v>
      </c>
      <c r="H71" s="25">
        <v>370492</v>
      </c>
      <c r="I71" s="25">
        <v>155994</v>
      </c>
      <c r="J71" s="25">
        <v>50896</v>
      </c>
      <c r="K71" s="25">
        <v>30167</v>
      </c>
      <c r="L71" s="25">
        <v>3225</v>
      </c>
      <c r="M71">
        <f t="shared" si="3"/>
        <v>812344</v>
      </c>
    </row>
    <row r="72" spans="1:13" customFormat="1" ht="15" x14ac:dyDescent="0.25">
      <c r="A72" t="str">
        <f t="shared" si="4"/>
        <v>Løbende priser (1.000 kr.)</v>
      </c>
      <c r="B72" t="str">
        <f t="shared" si="4"/>
        <v>I alt (netto)</v>
      </c>
      <c r="C72" t="str">
        <f t="shared" si="4"/>
        <v>1 Driftskonti</v>
      </c>
      <c r="D72" t="str">
        <f t="shared" si="4"/>
        <v>2024</v>
      </c>
      <c r="E72" s="2">
        <v>630</v>
      </c>
      <c r="F72" s="65" t="s">
        <v>90</v>
      </c>
      <c r="G72" s="25">
        <v>243206</v>
      </c>
      <c r="H72" s="25">
        <v>403622</v>
      </c>
      <c r="I72" s="25">
        <v>160491</v>
      </c>
      <c r="J72" s="25">
        <v>59770</v>
      </c>
      <c r="K72" s="25">
        <v>36225</v>
      </c>
      <c r="L72" s="25">
        <v>6388</v>
      </c>
      <c r="M72">
        <f t="shared" si="3"/>
        <v>909702</v>
      </c>
    </row>
    <row r="73" spans="1:13" customFormat="1" ht="15" x14ac:dyDescent="0.25">
      <c r="A73" t="str">
        <f t="shared" si="4"/>
        <v>Løbende priser (1.000 kr.)</v>
      </c>
      <c r="B73" t="str">
        <f t="shared" si="4"/>
        <v>I alt (netto)</v>
      </c>
      <c r="C73" t="str">
        <f t="shared" si="4"/>
        <v>1 Driftskonti</v>
      </c>
      <c r="D73" t="str">
        <f t="shared" si="4"/>
        <v>2024</v>
      </c>
      <c r="E73" s="2">
        <v>657</v>
      </c>
      <c r="F73" s="65" t="s">
        <v>71</v>
      </c>
      <c r="G73" s="25">
        <v>158236</v>
      </c>
      <c r="H73" s="25">
        <v>355875</v>
      </c>
      <c r="I73" s="25">
        <v>94322</v>
      </c>
      <c r="J73" s="25">
        <v>101643</v>
      </c>
      <c r="K73" s="25">
        <v>27312</v>
      </c>
      <c r="L73" s="25">
        <v>4261</v>
      </c>
      <c r="M73">
        <f t="shared" si="3"/>
        <v>741649</v>
      </c>
    </row>
    <row r="74" spans="1:13" customFormat="1" ht="15" x14ac:dyDescent="0.25">
      <c r="A74" t="str">
        <f t="shared" si="4"/>
        <v>Løbende priser (1.000 kr.)</v>
      </c>
      <c r="B74" t="str">
        <f t="shared" si="4"/>
        <v>I alt (netto)</v>
      </c>
      <c r="C74" t="str">
        <f t="shared" si="4"/>
        <v>1 Driftskonti</v>
      </c>
      <c r="D74" t="str">
        <f t="shared" si="4"/>
        <v>2024</v>
      </c>
      <c r="E74" s="2">
        <v>661</v>
      </c>
      <c r="F74" s="65" t="s">
        <v>79</v>
      </c>
      <c r="G74" s="25">
        <v>120036</v>
      </c>
      <c r="H74" s="25">
        <v>284066</v>
      </c>
      <c r="I74" s="25">
        <v>60306</v>
      </c>
      <c r="J74" s="25">
        <v>17321</v>
      </c>
      <c r="K74" s="25">
        <v>21436</v>
      </c>
      <c r="L74" s="25">
        <v>3175</v>
      </c>
      <c r="M74">
        <f t="shared" si="3"/>
        <v>506340</v>
      </c>
    </row>
    <row r="75" spans="1:13" customFormat="1" ht="15" x14ac:dyDescent="0.25">
      <c r="A75" t="str">
        <f t="shared" si="4"/>
        <v>Løbende priser (1.000 kr.)</v>
      </c>
      <c r="B75" t="str">
        <f t="shared" si="4"/>
        <v>I alt (netto)</v>
      </c>
      <c r="C75" t="str">
        <f t="shared" si="4"/>
        <v>1 Driftskonti</v>
      </c>
      <c r="D75" t="str">
        <f t="shared" si="4"/>
        <v>2024</v>
      </c>
      <c r="E75" s="2">
        <v>665</v>
      </c>
      <c r="F75" s="65" t="s">
        <v>12</v>
      </c>
      <c r="G75" s="25">
        <v>47591</v>
      </c>
      <c r="H75" s="25">
        <v>110972</v>
      </c>
      <c r="I75" s="25">
        <v>28517</v>
      </c>
      <c r="J75" s="25">
        <v>11124</v>
      </c>
      <c r="K75" s="25">
        <v>6379</v>
      </c>
      <c r="L75" s="25">
        <v>1022</v>
      </c>
      <c r="M75">
        <f t="shared" si="3"/>
        <v>205605</v>
      </c>
    </row>
    <row r="76" spans="1:13" customFormat="1" ht="15" x14ac:dyDescent="0.25">
      <c r="A76" t="str">
        <f t="shared" si="4"/>
        <v>Løbende priser (1.000 kr.)</v>
      </c>
      <c r="B76" t="str">
        <f t="shared" si="4"/>
        <v>I alt (netto)</v>
      </c>
      <c r="C76" t="str">
        <f t="shared" si="4"/>
        <v>1 Driftskonti</v>
      </c>
      <c r="D76" t="str">
        <f t="shared" si="4"/>
        <v>2024</v>
      </c>
      <c r="E76" s="2">
        <v>671</v>
      </c>
      <c r="F76" s="65" t="s">
        <v>70</v>
      </c>
      <c r="G76" s="25">
        <v>66581</v>
      </c>
      <c r="H76" s="25">
        <v>102115</v>
      </c>
      <c r="I76" s="25">
        <v>34882</v>
      </c>
      <c r="J76" s="25">
        <v>8789</v>
      </c>
      <c r="K76" s="25">
        <v>6813</v>
      </c>
      <c r="L76" s="25">
        <v>1291</v>
      </c>
      <c r="M76">
        <f t="shared" si="3"/>
        <v>220471</v>
      </c>
    </row>
    <row r="77" spans="1:13" customFormat="1" ht="15" x14ac:dyDescent="0.25">
      <c r="A77" t="str">
        <f t="shared" si="4"/>
        <v>Løbende priser (1.000 kr.)</v>
      </c>
      <c r="B77" t="str">
        <f t="shared" si="4"/>
        <v>I alt (netto)</v>
      </c>
      <c r="C77" t="str">
        <f t="shared" si="4"/>
        <v>1 Driftskonti</v>
      </c>
      <c r="D77" t="str">
        <f t="shared" si="4"/>
        <v>2024</v>
      </c>
      <c r="E77" s="2">
        <v>706</v>
      </c>
      <c r="F77" s="65" t="s">
        <v>74</v>
      </c>
      <c r="G77" s="25">
        <v>183552</v>
      </c>
      <c r="H77" s="25">
        <v>170658</v>
      </c>
      <c r="I77" s="25">
        <v>50861</v>
      </c>
      <c r="J77" s="25">
        <v>7469</v>
      </c>
      <c r="K77" s="25">
        <v>10591</v>
      </c>
      <c r="L77" s="25">
        <v>1166</v>
      </c>
      <c r="M77">
        <f t="shared" si="3"/>
        <v>424297</v>
      </c>
    </row>
    <row r="78" spans="1:13" customFormat="1" ht="15" x14ac:dyDescent="0.25">
      <c r="A78" t="str">
        <f t="shared" si="4"/>
        <v>Løbende priser (1.000 kr.)</v>
      </c>
      <c r="B78" t="str">
        <f t="shared" si="4"/>
        <v>I alt (netto)</v>
      </c>
      <c r="C78" t="str">
        <f t="shared" si="4"/>
        <v>1 Driftskonti</v>
      </c>
      <c r="D78" t="str">
        <f t="shared" si="4"/>
        <v>2024</v>
      </c>
      <c r="E78" s="2">
        <v>707</v>
      </c>
      <c r="F78" s="65" t="s">
        <v>26</v>
      </c>
      <c r="G78" s="25">
        <v>118486</v>
      </c>
      <c r="H78" s="25">
        <v>229496</v>
      </c>
      <c r="I78" s="25">
        <v>49484</v>
      </c>
      <c r="J78" s="25">
        <v>16291</v>
      </c>
      <c r="K78" s="25">
        <v>16536</v>
      </c>
      <c r="L78" s="25">
        <v>2677</v>
      </c>
      <c r="M78">
        <f t="shared" si="3"/>
        <v>432970</v>
      </c>
    </row>
    <row r="79" spans="1:13" customFormat="1" ht="15" x14ac:dyDescent="0.25">
      <c r="A79" t="str">
        <f t="shared" si="4"/>
        <v>Løbende priser (1.000 kr.)</v>
      </c>
      <c r="B79" t="str">
        <f t="shared" si="4"/>
        <v>I alt (netto)</v>
      </c>
      <c r="C79" t="str">
        <f t="shared" si="4"/>
        <v>1 Driftskonti</v>
      </c>
      <c r="D79" t="str">
        <f t="shared" si="4"/>
        <v>2024</v>
      </c>
      <c r="E79" s="2">
        <v>710</v>
      </c>
      <c r="F79" s="65" t="s">
        <v>31</v>
      </c>
      <c r="G79" s="25">
        <v>71885</v>
      </c>
      <c r="H79" s="25">
        <v>174661</v>
      </c>
      <c r="I79" s="25">
        <v>72985</v>
      </c>
      <c r="J79" s="25">
        <v>27008</v>
      </c>
      <c r="K79" s="25">
        <v>12877</v>
      </c>
      <c r="L79" s="25">
        <v>1323</v>
      </c>
      <c r="M79">
        <f t="shared" si="3"/>
        <v>360739</v>
      </c>
    </row>
    <row r="80" spans="1:13" customFormat="1" ht="15" x14ac:dyDescent="0.25">
      <c r="A80" t="str">
        <f t="shared" si="4"/>
        <v>Løbende priser (1.000 kr.)</v>
      </c>
      <c r="B80" t="str">
        <f t="shared" si="4"/>
        <v>I alt (netto)</v>
      </c>
      <c r="C80" t="str">
        <f t="shared" si="4"/>
        <v>1 Driftskonti</v>
      </c>
      <c r="D80" t="str">
        <f t="shared" si="4"/>
        <v>2024</v>
      </c>
      <c r="E80" s="2">
        <v>727</v>
      </c>
      <c r="F80" s="65" t="s">
        <v>34</v>
      </c>
      <c r="G80" s="25">
        <v>55749</v>
      </c>
      <c r="H80" s="25">
        <v>115457</v>
      </c>
      <c r="I80" s="25">
        <v>32712</v>
      </c>
      <c r="J80" s="25">
        <v>17240</v>
      </c>
      <c r="K80" s="25">
        <v>11551</v>
      </c>
      <c r="L80" s="25">
        <v>1144</v>
      </c>
      <c r="M80">
        <f t="shared" si="3"/>
        <v>233853</v>
      </c>
    </row>
    <row r="81" spans="1:13" customFormat="1" ht="15" x14ac:dyDescent="0.25">
      <c r="A81" t="str">
        <f t="shared" si="4"/>
        <v>Løbende priser (1.000 kr.)</v>
      </c>
      <c r="B81" t="str">
        <f t="shared" si="4"/>
        <v>I alt (netto)</v>
      </c>
      <c r="C81" t="str">
        <f t="shared" si="4"/>
        <v>1 Driftskonti</v>
      </c>
      <c r="D81" t="str">
        <f t="shared" si="4"/>
        <v>2024</v>
      </c>
      <c r="E81" s="2">
        <v>730</v>
      </c>
      <c r="F81" s="65" t="s">
        <v>40</v>
      </c>
      <c r="G81" s="25">
        <v>216084</v>
      </c>
      <c r="H81" s="25">
        <v>614518</v>
      </c>
      <c r="I81" s="25">
        <v>152170</v>
      </c>
      <c r="J81" s="25">
        <v>17092</v>
      </c>
      <c r="K81" s="25">
        <v>52150</v>
      </c>
      <c r="L81" s="25">
        <v>6431</v>
      </c>
      <c r="M81">
        <f t="shared" si="3"/>
        <v>1058445</v>
      </c>
    </row>
    <row r="82" spans="1:13" customFormat="1" ht="15" x14ac:dyDescent="0.25">
      <c r="A82" t="str">
        <f t="shared" si="4"/>
        <v>Løbende priser (1.000 kr.)</v>
      </c>
      <c r="B82" t="str">
        <f t="shared" si="4"/>
        <v>I alt (netto)</v>
      </c>
      <c r="C82" t="str">
        <f t="shared" si="4"/>
        <v>1 Driftskonti</v>
      </c>
      <c r="D82" t="str">
        <f t="shared" si="4"/>
        <v>2024</v>
      </c>
      <c r="E82" s="2">
        <v>740</v>
      </c>
      <c r="F82" s="65" t="s">
        <v>56</v>
      </c>
      <c r="G82" s="25">
        <v>188917</v>
      </c>
      <c r="H82" s="25">
        <v>382453</v>
      </c>
      <c r="I82" s="25">
        <v>139226</v>
      </c>
      <c r="J82" s="25">
        <v>92778</v>
      </c>
      <c r="K82" s="25">
        <v>31705</v>
      </c>
      <c r="L82" s="25">
        <v>4757</v>
      </c>
      <c r="M82">
        <f t="shared" si="3"/>
        <v>839836</v>
      </c>
    </row>
    <row r="83" spans="1:13" customFormat="1" ht="15" x14ac:dyDescent="0.25">
      <c r="A83" t="str">
        <f t="shared" si="4"/>
        <v>Løbende priser (1.000 kr.)</v>
      </c>
      <c r="B83" t="str">
        <f t="shared" si="4"/>
        <v>I alt (netto)</v>
      </c>
      <c r="C83" t="str">
        <f t="shared" si="4"/>
        <v>1 Driftskonti</v>
      </c>
      <c r="D83" t="str">
        <f t="shared" si="4"/>
        <v>2024</v>
      </c>
      <c r="E83" s="2">
        <v>741</v>
      </c>
      <c r="F83" s="65" t="s">
        <v>54</v>
      </c>
      <c r="G83" s="25">
        <v>16060</v>
      </c>
      <c r="H83" s="25">
        <v>34650</v>
      </c>
      <c r="I83" s="25">
        <v>9452</v>
      </c>
      <c r="J83" s="25">
        <v>2</v>
      </c>
      <c r="K83" s="25">
        <v>3545</v>
      </c>
      <c r="L83" s="25">
        <v>166</v>
      </c>
      <c r="M83">
        <f t="shared" si="3"/>
        <v>63875</v>
      </c>
    </row>
    <row r="84" spans="1:13" customFormat="1" ht="15" x14ac:dyDescent="0.25">
      <c r="A84" t="str">
        <f t="shared" si="4"/>
        <v>Løbende priser (1.000 kr.)</v>
      </c>
      <c r="B84" t="str">
        <f t="shared" si="4"/>
        <v>I alt (netto)</v>
      </c>
      <c r="C84" t="str">
        <f t="shared" si="4"/>
        <v>1 Driftskonti</v>
      </c>
      <c r="D84" t="str">
        <f t="shared" si="4"/>
        <v>2024</v>
      </c>
      <c r="E84" s="2">
        <v>746</v>
      </c>
      <c r="F84" s="65" t="s">
        <v>58</v>
      </c>
      <c r="G84" s="25">
        <v>95335</v>
      </c>
      <c r="H84" s="25">
        <v>300599</v>
      </c>
      <c r="I84" s="25">
        <v>73201</v>
      </c>
      <c r="J84" s="25">
        <v>3467</v>
      </c>
      <c r="K84" s="25">
        <v>18056</v>
      </c>
      <c r="L84" s="25">
        <v>2552</v>
      </c>
      <c r="M84">
        <f t="shared" si="3"/>
        <v>493210</v>
      </c>
    </row>
    <row r="85" spans="1:13" customFormat="1" ht="15" x14ac:dyDescent="0.25">
      <c r="A85" t="str">
        <f t="shared" si="4"/>
        <v>Løbende priser (1.000 kr.)</v>
      </c>
      <c r="B85" t="str">
        <f t="shared" si="4"/>
        <v>I alt (netto)</v>
      </c>
      <c r="C85" t="str">
        <f t="shared" si="4"/>
        <v>1 Driftskonti</v>
      </c>
      <c r="D85" t="str">
        <f t="shared" si="4"/>
        <v>2024</v>
      </c>
      <c r="E85" s="2">
        <v>751</v>
      </c>
      <c r="F85" s="65" t="s">
        <v>104</v>
      </c>
      <c r="G85" s="25">
        <v>720020</v>
      </c>
      <c r="H85" s="25">
        <v>1339010</v>
      </c>
      <c r="I85" s="25">
        <v>267838</v>
      </c>
      <c r="J85" s="25">
        <v>132441</v>
      </c>
      <c r="K85" s="25">
        <v>95096</v>
      </c>
      <c r="L85" s="25">
        <v>8057</v>
      </c>
      <c r="M85">
        <f t="shared" si="3"/>
        <v>2562462</v>
      </c>
    </row>
    <row r="86" spans="1:13" customFormat="1" ht="15" x14ac:dyDescent="0.25">
      <c r="A86" t="str">
        <f t="shared" si="4"/>
        <v>Løbende priser (1.000 kr.)</v>
      </c>
      <c r="B86" t="str">
        <f t="shared" si="4"/>
        <v>I alt (netto)</v>
      </c>
      <c r="C86" t="str">
        <f t="shared" si="4"/>
        <v>1 Driftskonti</v>
      </c>
      <c r="D86" t="str">
        <f t="shared" si="4"/>
        <v>2024</v>
      </c>
      <c r="E86" s="2">
        <v>756</v>
      </c>
      <c r="F86" s="65" t="s">
        <v>89</v>
      </c>
      <c r="G86" s="25">
        <v>103130</v>
      </c>
      <c r="H86" s="25">
        <v>176346</v>
      </c>
      <c r="I86" s="25">
        <v>39131</v>
      </c>
      <c r="J86" s="25">
        <v>38439</v>
      </c>
      <c r="K86" s="25">
        <v>21455</v>
      </c>
      <c r="L86" s="25">
        <v>1792</v>
      </c>
      <c r="M86">
        <f t="shared" si="3"/>
        <v>380293</v>
      </c>
    </row>
    <row r="87" spans="1:13" customFormat="1" ht="15" x14ac:dyDescent="0.25">
      <c r="A87" t="str">
        <f t="shared" si="4"/>
        <v>Løbende priser (1.000 kr.)</v>
      </c>
      <c r="B87" t="str">
        <f t="shared" si="4"/>
        <v>I alt (netto)</v>
      </c>
      <c r="C87" t="str">
        <f t="shared" si="4"/>
        <v>1 Driftskonti</v>
      </c>
      <c r="D87" t="str">
        <f t="shared" si="4"/>
        <v>2024</v>
      </c>
      <c r="E87" s="2">
        <v>760</v>
      </c>
      <c r="F87" s="65" t="s">
        <v>44</v>
      </c>
      <c r="G87" s="25">
        <v>183052</v>
      </c>
      <c r="H87" s="25">
        <v>284463</v>
      </c>
      <c r="I87" s="25">
        <v>76156</v>
      </c>
      <c r="J87" s="25">
        <v>21485</v>
      </c>
      <c r="K87" s="25">
        <v>21218</v>
      </c>
      <c r="L87" s="25">
        <v>2443</v>
      </c>
      <c r="M87">
        <f t="shared" si="3"/>
        <v>588817</v>
      </c>
    </row>
    <row r="88" spans="1:13" customFormat="1" ht="15" x14ac:dyDescent="0.25">
      <c r="A88" t="str">
        <f t="shared" si="4"/>
        <v>Løbende priser (1.000 kr.)</v>
      </c>
      <c r="B88" t="str">
        <f t="shared" si="4"/>
        <v>I alt (netto)</v>
      </c>
      <c r="C88" t="str">
        <f t="shared" si="4"/>
        <v>1 Driftskonti</v>
      </c>
      <c r="D88" t="str">
        <f t="shared" si="4"/>
        <v>2024</v>
      </c>
      <c r="E88" s="2">
        <v>766</v>
      </c>
      <c r="F88" s="65" t="s">
        <v>65</v>
      </c>
      <c r="G88" s="25">
        <v>84239</v>
      </c>
      <c r="H88" s="25">
        <v>185357</v>
      </c>
      <c r="I88" s="25">
        <v>88137</v>
      </c>
      <c r="J88" s="25">
        <v>30165</v>
      </c>
      <c r="K88" s="25">
        <v>17822</v>
      </c>
      <c r="L88" s="25">
        <v>1484</v>
      </c>
      <c r="M88">
        <f t="shared" si="3"/>
        <v>407204</v>
      </c>
    </row>
    <row r="89" spans="1:13" customFormat="1" ht="15" x14ac:dyDescent="0.25">
      <c r="A89" t="str">
        <f t="shared" si="4"/>
        <v>Løbende priser (1.000 kr.)</v>
      </c>
      <c r="B89" t="str">
        <f t="shared" si="4"/>
        <v>I alt (netto)</v>
      </c>
      <c r="C89" t="str">
        <f t="shared" si="4"/>
        <v>1 Driftskonti</v>
      </c>
      <c r="D89" t="str">
        <f t="shared" si="4"/>
        <v>2024</v>
      </c>
      <c r="E89" s="2">
        <v>773</v>
      </c>
      <c r="F89" s="65" t="s">
        <v>24</v>
      </c>
      <c r="G89" s="25">
        <v>43475</v>
      </c>
      <c r="H89" s="25">
        <v>150540</v>
      </c>
      <c r="I89" s="25">
        <v>42455</v>
      </c>
      <c r="J89" s="25">
        <v>17269</v>
      </c>
      <c r="K89" s="25">
        <v>11814</v>
      </c>
      <c r="L89" s="25">
        <v>972</v>
      </c>
      <c r="M89">
        <f t="shared" si="3"/>
        <v>266525</v>
      </c>
    </row>
    <row r="90" spans="1:13" customFormat="1" ht="15" x14ac:dyDescent="0.25">
      <c r="A90" t="str">
        <f t="shared" si="4"/>
        <v>Løbende priser (1.000 kr.)</v>
      </c>
      <c r="B90" t="str">
        <f t="shared" si="4"/>
        <v>I alt (netto)</v>
      </c>
      <c r="C90" t="str">
        <f t="shared" si="4"/>
        <v>1 Driftskonti</v>
      </c>
      <c r="D90" t="str">
        <f t="shared" si="4"/>
        <v>2024</v>
      </c>
      <c r="E90" s="2">
        <v>779</v>
      </c>
      <c r="F90" s="65" t="s">
        <v>60</v>
      </c>
      <c r="G90" s="25">
        <v>105701</v>
      </c>
      <c r="H90" s="25">
        <v>275355</v>
      </c>
      <c r="I90" s="25">
        <v>74223</v>
      </c>
      <c r="J90" s="25">
        <v>7103</v>
      </c>
      <c r="K90" s="25">
        <v>21937</v>
      </c>
      <c r="L90" s="25">
        <v>2647</v>
      </c>
      <c r="M90">
        <f t="shared" si="3"/>
        <v>486966</v>
      </c>
    </row>
    <row r="91" spans="1:13" customFormat="1" ht="15" x14ac:dyDescent="0.25">
      <c r="A91" t="str">
        <f t="shared" si="4"/>
        <v>Løbende priser (1.000 kr.)</v>
      </c>
      <c r="B91" t="str">
        <f t="shared" si="4"/>
        <v>I alt (netto)</v>
      </c>
      <c r="C91" t="str">
        <f t="shared" si="4"/>
        <v>1 Driftskonti</v>
      </c>
      <c r="D91" t="str">
        <f t="shared" si="4"/>
        <v>2024</v>
      </c>
      <c r="E91" s="2">
        <v>787</v>
      </c>
      <c r="F91" s="65" t="s">
        <v>78</v>
      </c>
      <c r="G91" s="25">
        <v>139404</v>
      </c>
      <c r="H91" s="25">
        <v>247028</v>
      </c>
      <c r="I91" s="25">
        <v>53038</v>
      </c>
      <c r="J91" s="25">
        <v>49070</v>
      </c>
      <c r="K91" s="25">
        <v>23252</v>
      </c>
      <c r="L91" s="25">
        <v>2396</v>
      </c>
      <c r="M91">
        <f t="shared" si="3"/>
        <v>514188</v>
      </c>
    </row>
    <row r="92" spans="1:13" customFormat="1" ht="15" x14ac:dyDescent="0.25">
      <c r="A92" t="str">
        <f t="shared" si="4"/>
        <v>Løbende priser (1.000 kr.)</v>
      </c>
      <c r="B92" t="str">
        <f t="shared" si="4"/>
        <v>I alt (netto)</v>
      </c>
      <c r="C92" t="str">
        <f t="shared" si="4"/>
        <v>1 Driftskonti</v>
      </c>
      <c r="D92" t="str">
        <f t="shared" si="4"/>
        <v>2024</v>
      </c>
      <c r="E92" s="2">
        <v>791</v>
      </c>
      <c r="F92" s="65" t="s">
        <v>94</v>
      </c>
      <c r="G92" s="25">
        <v>220481</v>
      </c>
      <c r="H92" s="25">
        <v>398745</v>
      </c>
      <c r="I92" s="25">
        <v>151998</v>
      </c>
      <c r="J92" s="25">
        <v>89863</v>
      </c>
      <c r="K92" s="25">
        <v>34263</v>
      </c>
      <c r="L92" s="25">
        <v>6769</v>
      </c>
      <c r="M92">
        <f t="shared" si="3"/>
        <v>902119</v>
      </c>
    </row>
    <row r="93" spans="1:13" customFormat="1" ht="15" x14ac:dyDescent="0.25">
      <c r="A93" t="str">
        <f t="shared" si="4"/>
        <v>Løbende priser (1.000 kr.)</v>
      </c>
      <c r="B93" t="str">
        <f t="shared" si="4"/>
        <v>I alt (netto)</v>
      </c>
      <c r="C93" t="str">
        <f t="shared" si="4"/>
        <v>1 Driftskonti</v>
      </c>
      <c r="D93" t="str">
        <f t="shared" si="4"/>
        <v>2024</v>
      </c>
      <c r="E93" s="2">
        <v>810</v>
      </c>
      <c r="F93" s="65" t="s">
        <v>21</v>
      </c>
      <c r="G93" s="25">
        <v>86316</v>
      </c>
      <c r="H93" s="25">
        <v>216128</v>
      </c>
      <c r="I93" s="25">
        <v>46472</v>
      </c>
      <c r="J93" s="25">
        <v>12563</v>
      </c>
      <c r="K93" s="25">
        <v>16523</v>
      </c>
      <c r="L93" s="25">
        <v>1639</v>
      </c>
      <c r="M93">
        <f t="shared" si="3"/>
        <v>379641</v>
      </c>
    </row>
    <row r="94" spans="1:13" customFormat="1" ht="15" x14ac:dyDescent="0.25">
      <c r="A94" t="str">
        <f t="shared" si="4"/>
        <v>Løbende priser (1.000 kr.)</v>
      </c>
      <c r="B94" t="str">
        <f t="shared" si="4"/>
        <v>I alt (netto)</v>
      </c>
      <c r="C94" t="str">
        <f t="shared" si="4"/>
        <v>1 Driftskonti</v>
      </c>
      <c r="D94" t="str">
        <f t="shared" si="4"/>
        <v>2024</v>
      </c>
      <c r="E94" s="2">
        <v>813</v>
      </c>
      <c r="F94" s="65" t="s">
        <v>41</v>
      </c>
      <c r="G94" s="25">
        <v>207432</v>
      </c>
      <c r="H94" s="25">
        <v>344445</v>
      </c>
      <c r="I94" s="25">
        <v>65481</v>
      </c>
      <c r="J94" s="25">
        <v>39770</v>
      </c>
      <c r="K94" s="25">
        <v>36685</v>
      </c>
      <c r="L94" s="25">
        <v>3120</v>
      </c>
      <c r="M94">
        <f t="shared" si="3"/>
        <v>696933</v>
      </c>
    </row>
    <row r="95" spans="1:13" customFormat="1" ht="15" x14ac:dyDescent="0.25">
      <c r="A95" t="str">
        <f t="shared" si="4"/>
        <v>Løbende priser (1.000 kr.)</v>
      </c>
      <c r="B95" t="str">
        <f t="shared" si="4"/>
        <v>I alt (netto)</v>
      </c>
      <c r="C95" t="str">
        <f t="shared" si="4"/>
        <v>1 Driftskonti</v>
      </c>
      <c r="D95" t="str">
        <f t="shared" si="4"/>
        <v>2024</v>
      </c>
      <c r="E95" s="2">
        <v>820</v>
      </c>
      <c r="F95" s="65" t="s">
        <v>227</v>
      </c>
      <c r="G95" s="25">
        <v>85272</v>
      </c>
      <c r="H95" s="25">
        <v>203684</v>
      </c>
      <c r="I95" s="25">
        <v>76962</v>
      </c>
      <c r="J95" s="25">
        <v>11011</v>
      </c>
      <c r="K95" s="25">
        <v>15430</v>
      </c>
      <c r="L95" s="25">
        <v>1345</v>
      </c>
      <c r="M95">
        <f t="shared" si="3"/>
        <v>393704</v>
      </c>
    </row>
    <row r="96" spans="1:13" customFormat="1" ht="15" x14ac:dyDescent="0.25">
      <c r="A96" t="str">
        <f t="shared" si="4"/>
        <v>Løbende priser (1.000 kr.)</v>
      </c>
      <c r="B96" t="str">
        <f t="shared" si="4"/>
        <v>I alt (netto)</v>
      </c>
      <c r="C96" t="str">
        <f t="shared" si="4"/>
        <v>1 Driftskonti</v>
      </c>
      <c r="D96" t="str">
        <f t="shared" si="4"/>
        <v>2024</v>
      </c>
      <c r="E96" s="2">
        <v>825</v>
      </c>
      <c r="F96" s="65" t="s">
        <v>18</v>
      </c>
      <c r="G96" s="25">
        <v>8699</v>
      </c>
      <c r="H96" s="25">
        <v>22725</v>
      </c>
      <c r="I96" s="25">
        <v>10499</v>
      </c>
      <c r="J96" s="25">
        <v>222</v>
      </c>
      <c r="K96" s="25">
        <v>947</v>
      </c>
      <c r="L96" s="25">
        <v>364</v>
      </c>
      <c r="M96">
        <f t="shared" si="3"/>
        <v>43456</v>
      </c>
    </row>
    <row r="97" spans="1:13" customFormat="1" ht="15" x14ac:dyDescent="0.25">
      <c r="A97" t="str">
        <f t="shared" si="4"/>
        <v>Løbende priser (1.000 kr.)</v>
      </c>
      <c r="B97" t="str">
        <f t="shared" si="4"/>
        <v>I alt (netto)</v>
      </c>
      <c r="C97" t="str">
        <f t="shared" si="4"/>
        <v>1 Driftskonti</v>
      </c>
      <c r="D97" t="str">
        <f t="shared" si="4"/>
        <v>2024</v>
      </c>
      <c r="E97" s="2">
        <v>840</v>
      </c>
      <c r="F97" s="65" t="s">
        <v>42</v>
      </c>
      <c r="G97" s="25">
        <v>75880</v>
      </c>
      <c r="H97" s="25">
        <v>133858</v>
      </c>
      <c r="I97" s="25">
        <v>23151</v>
      </c>
      <c r="J97" s="25">
        <v>24728</v>
      </c>
      <c r="K97" s="25">
        <v>12380</v>
      </c>
      <c r="L97" s="25">
        <v>1114</v>
      </c>
      <c r="M97">
        <f t="shared" si="3"/>
        <v>271111</v>
      </c>
    </row>
    <row r="98" spans="1:13" customFormat="1" ht="15" x14ac:dyDescent="0.25">
      <c r="A98" t="str">
        <f t="shared" si="4"/>
        <v>Løbende priser (1.000 kr.)</v>
      </c>
      <c r="B98" t="str">
        <f t="shared" si="4"/>
        <v>I alt (netto)</v>
      </c>
      <c r="C98" t="str">
        <f t="shared" si="4"/>
        <v>1 Driftskonti</v>
      </c>
      <c r="D98" t="str">
        <f t="shared" si="4"/>
        <v>2024</v>
      </c>
      <c r="E98" s="2">
        <v>846</v>
      </c>
      <c r="F98" s="65" t="s">
        <v>20</v>
      </c>
      <c r="G98" s="25">
        <v>135521</v>
      </c>
      <c r="H98" s="25">
        <v>241417</v>
      </c>
      <c r="I98" s="25">
        <v>37646</v>
      </c>
      <c r="J98" s="25">
        <v>8729</v>
      </c>
      <c r="K98" s="25">
        <v>15505</v>
      </c>
      <c r="L98" s="25">
        <v>1666</v>
      </c>
      <c r="M98">
        <f t="shared" si="3"/>
        <v>440484</v>
      </c>
    </row>
    <row r="99" spans="1:13" customFormat="1" ht="15" x14ac:dyDescent="0.25">
      <c r="A99" t="str">
        <f t="shared" si="4"/>
        <v>Løbende priser (1.000 kr.)</v>
      </c>
      <c r="B99" t="str">
        <f t="shared" si="4"/>
        <v>I alt (netto)</v>
      </c>
      <c r="C99" t="str">
        <f t="shared" si="4"/>
        <v>1 Driftskonti</v>
      </c>
      <c r="D99" t="str">
        <f t="shared" si="4"/>
        <v>2024</v>
      </c>
      <c r="E99" s="2">
        <v>849</v>
      </c>
      <c r="F99" s="65" t="s">
        <v>93</v>
      </c>
      <c r="G99" s="25">
        <v>181351</v>
      </c>
      <c r="H99" s="25">
        <v>135613</v>
      </c>
      <c r="I99" s="25">
        <v>37398</v>
      </c>
      <c r="J99" s="25">
        <v>28340</v>
      </c>
      <c r="K99" s="25">
        <v>14298</v>
      </c>
      <c r="L99" s="25">
        <v>2206</v>
      </c>
      <c r="M99">
        <f t="shared" si="3"/>
        <v>399206</v>
      </c>
    </row>
    <row r="100" spans="1:13" customFormat="1" ht="15" x14ac:dyDescent="0.25">
      <c r="A100" t="str">
        <f t="shared" si="4"/>
        <v>Løbende priser (1.000 kr.)</v>
      </c>
      <c r="B100" t="str">
        <f t="shared" si="4"/>
        <v>I alt (netto)</v>
      </c>
      <c r="C100" t="str">
        <f t="shared" si="4"/>
        <v>1 Driftskonti</v>
      </c>
      <c r="D100" t="str">
        <f t="shared" si="4"/>
        <v>2024</v>
      </c>
      <c r="E100" s="2">
        <v>851</v>
      </c>
      <c r="F100" s="65" t="s">
        <v>102</v>
      </c>
      <c r="G100" s="25">
        <v>383581</v>
      </c>
      <c r="H100" s="25">
        <v>1064436</v>
      </c>
      <c r="I100" s="25">
        <v>329360</v>
      </c>
      <c r="J100" s="25">
        <v>127192</v>
      </c>
      <c r="K100" s="25">
        <v>92062</v>
      </c>
      <c r="L100" s="25">
        <v>9446</v>
      </c>
      <c r="M100">
        <f t="shared" si="3"/>
        <v>2006077</v>
      </c>
    </row>
    <row r="101" spans="1:13" customFormat="1" ht="15" x14ac:dyDescent="0.25">
      <c r="A101" t="str">
        <f t="shared" si="4"/>
        <v>Løbende priser (1.000 kr.)</v>
      </c>
      <c r="B101" t="str">
        <f t="shared" si="4"/>
        <v>I alt (netto)</v>
      </c>
      <c r="C101" t="str">
        <f t="shared" si="4"/>
        <v>1 Driftskonti</v>
      </c>
      <c r="D101" t="str">
        <f t="shared" si="4"/>
        <v>2024</v>
      </c>
      <c r="E101" s="2">
        <v>860</v>
      </c>
      <c r="F101" s="65" t="s">
        <v>75</v>
      </c>
      <c r="G101" s="25">
        <v>176939</v>
      </c>
      <c r="H101" s="25">
        <v>382511</v>
      </c>
      <c r="I101" s="25">
        <v>96592</v>
      </c>
      <c r="J101" s="25">
        <v>21425</v>
      </c>
      <c r="K101" s="25">
        <v>25926</v>
      </c>
      <c r="L101" s="25">
        <v>3008</v>
      </c>
      <c r="M101">
        <f t="shared" si="3"/>
        <v>706401</v>
      </c>
    </row>
    <row r="102" spans="1:13" customFormat="1" ht="15" x14ac:dyDescent="0.25">
      <c r="E102" s="2"/>
      <c r="F102" s="65" t="s">
        <v>113</v>
      </c>
      <c r="G102" s="25">
        <f>SUM(G4:G101)</f>
        <v>15256917</v>
      </c>
      <c r="H102" s="25">
        <f t="shared" ref="H102:M102" si="5">SUM(H4:H101)</f>
        <v>27727053</v>
      </c>
      <c r="I102" s="25">
        <f t="shared" si="5"/>
        <v>7308134</v>
      </c>
      <c r="J102" s="25">
        <f t="shared" si="5"/>
        <v>3234753</v>
      </c>
      <c r="K102" s="25">
        <f t="shared" si="5"/>
        <v>2320766</v>
      </c>
      <c r="L102" s="25">
        <f t="shared" si="5"/>
        <v>232058</v>
      </c>
      <c r="M102" s="25">
        <f t="shared" si="5"/>
        <v>56079681</v>
      </c>
    </row>
    <row r="103" spans="1:13" x14ac:dyDescent="0.2">
      <c r="A103" s="12"/>
    </row>
    <row r="104" spans="1:13" ht="15" x14ac:dyDescent="0.25">
      <c r="A104"/>
      <c r="B104"/>
      <c r="C104"/>
      <c r="D104"/>
      <c r="E104"/>
      <c r="F104"/>
      <c r="G104" s="65" t="s">
        <v>270</v>
      </c>
      <c r="H104" s="65" t="s">
        <v>271</v>
      </c>
      <c r="I104" s="65" t="s">
        <v>272</v>
      </c>
      <c r="J104" s="65" t="s">
        <v>273</v>
      </c>
      <c r="K104" s="65" t="s">
        <v>274</v>
      </c>
      <c r="L104" s="65" t="s">
        <v>275</v>
      </c>
      <c r="M104" s="13" t="s">
        <v>222</v>
      </c>
    </row>
    <row r="105" spans="1:13" ht="15" x14ac:dyDescent="0.25">
      <c r="A105" s="43" t="s">
        <v>276</v>
      </c>
      <c r="B105" s="43" t="s">
        <v>277</v>
      </c>
      <c r="C105" s="43" t="s">
        <v>278</v>
      </c>
      <c r="D105" s="43" t="s">
        <v>236</v>
      </c>
      <c r="E105" s="2">
        <v>101</v>
      </c>
      <c r="F105" s="65" t="s">
        <v>101</v>
      </c>
      <c r="G105" s="25">
        <v>904968</v>
      </c>
      <c r="H105" s="25">
        <v>2519088</v>
      </c>
      <c r="I105" s="25">
        <v>321461</v>
      </c>
      <c r="J105" s="25">
        <v>303726</v>
      </c>
      <c r="K105" s="25">
        <v>192436</v>
      </c>
      <c r="L105" s="25">
        <v>8420</v>
      </c>
      <c r="M105" s="11">
        <f>SUM(G105:L105)</f>
        <v>4250099</v>
      </c>
    </row>
    <row r="106" spans="1:13" ht="15" x14ac:dyDescent="0.25">
      <c r="A106" t="str">
        <f>A105</f>
        <v>Løbende priser (1.000 kr.)</v>
      </c>
      <c r="B106" t="str">
        <f>B105</f>
        <v>I alt (netto)</v>
      </c>
      <c r="C106" t="str">
        <f>C105</f>
        <v>1 Driftskonti</v>
      </c>
      <c r="D106" t="str">
        <f>D105</f>
        <v>2023</v>
      </c>
      <c r="E106" s="2">
        <v>147</v>
      </c>
      <c r="F106" s="65" t="s">
        <v>39</v>
      </c>
      <c r="G106" s="25">
        <v>252250</v>
      </c>
      <c r="H106" s="25">
        <v>528246</v>
      </c>
      <c r="I106" s="25">
        <v>56632</v>
      </c>
      <c r="J106" s="25">
        <v>63523</v>
      </c>
      <c r="K106" s="25">
        <v>34258</v>
      </c>
      <c r="L106" s="25">
        <v>947</v>
      </c>
      <c r="M106" s="11">
        <f t="shared" ref="M106:M169" si="6">SUM(G106:L106)</f>
        <v>935856</v>
      </c>
    </row>
    <row r="107" spans="1:13" ht="15" x14ac:dyDescent="0.25">
      <c r="A107" t="str">
        <f t="shared" ref="A107:D170" si="7">A106</f>
        <v>Løbende priser (1.000 kr.)</v>
      </c>
      <c r="B107" t="str">
        <f t="shared" si="7"/>
        <v>I alt (netto)</v>
      </c>
      <c r="C107" t="str">
        <f t="shared" si="7"/>
        <v>1 Driftskonti</v>
      </c>
      <c r="D107" t="str">
        <f t="shared" si="7"/>
        <v>2023</v>
      </c>
      <c r="E107" s="2">
        <v>151</v>
      </c>
      <c r="F107" s="65" t="s">
        <v>13</v>
      </c>
      <c r="G107" s="25">
        <v>124028</v>
      </c>
      <c r="H107" s="25">
        <v>237480</v>
      </c>
      <c r="I107" s="25">
        <v>67969</v>
      </c>
      <c r="J107" s="25">
        <v>25796</v>
      </c>
      <c r="K107" s="25">
        <v>24713</v>
      </c>
      <c r="L107" s="25">
        <v>1866</v>
      </c>
      <c r="M107" s="11">
        <f t="shared" si="6"/>
        <v>481852</v>
      </c>
    </row>
    <row r="108" spans="1:13" ht="15" x14ac:dyDescent="0.25">
      <c r="A108" t="str">
        <f t="shared" si="7"/>
        <v>Løbende priser (1.000 kr.)</v>
      </c>
      <c r="B108" t="str">
        <f t="shared" si="7"/>
        <v>I alt (netto)</v>
      </c>
      <c r="C108" t="str">
        <f t="shared" si="7"/>
        <v>1 Driftskonti</v>
      </c>
      <c r="D108" t="str">
        <f t="shared" si="7"/>
        <v>2023</v>
      </c>
      <c r="E108" s="2">
        <v>153</v>
      </c>
      <c r="F108" s="65" t="s">
        <v>19</v>
      </c>
      <c r="G108" s="25">
        <v>97505</v>
      </c>
      <c r="H108" s="25">
        <v>161317</v>
      </c>
      <c r="I108" s="25">
        <v>64051</v>
      </c>
      <c r="J108" s="25">
        <v>50889</v>
      </c>
      <c r="K108" s="25">
        <v>14678</v>
      </c>
      <c r="L108" s="25">
        <v>1056</v>
      </c>
      <c r="M108" s="11">
        <f t="shared" si="6"/>
        <v>389496</v>
      </c>
    </row>
    <row r="109" spans="1:13" ht="15" x14ac:dyDescent="0.25">
      <c r="A109" t="str">
        <f t="shared" si="7"/>
        <v>Løbende priser (1.000 kr.)</v>
      </c>
      <c r="B109" t="str">
        <f t="shared" si="7"/>
        <v>I alt (netto)</v>
      </c>
      <c r="C109" t="str">
        <f t="shared" si="7"/>
        <v>1 Driftskonti</v>
      </c>
      <c r="D109" t="str">
        <f t="shared" si="7"/>
        <v>2023</v>
      </c>
      <c r="E109" s="2">
        <v>155</v>
      </c>
      <c r="F109" s="65" t="s">
        <v>23</v>
      </c>
      <c r="G109" s="25">
        <v>61266</v>
      </c>
      <c r="H109" s="25">
        <v>58772</v>
      </c>
      <c r="I109" s="25">
        <v>14723</v>
      </c>
      <c r="J109" s="25">
        <v>14176</v>
      </c>
      <c r="K109" s="25">
        <v>10189</v>
      </c>
      <c r="L109" s="25">
        <v>594</v>
      </c>
      <c r="M109" s="11">
        <f t="shared" si="6"/>
        <v>159720</v>
      </c>
    </row>
    <row r="110" spans="1:13" ht="15" x14ac:dyDescent="0.25">
      <c r="A110" t="str">
        <f t="shared" si="7"/>
        <v>Løbende priser (1.000 kr.)</v>
      </c>
      <c r="B110" t="str">
        <f t="shared" si="7"/>
        <v>I alt (netto)</v>
      </c>
      <c r="C110" t="str">
        <f t="shared" si="7"/>
        <v>1 Driftskonti</v>
      </c>
      <c r="D110" t="str">
        <f t="shared" si="7"/>
        <v>2023</v>
      </c>
      <c r="E110" s="2">
        <v>157</v>
      </c>
      <c r="F110" s="65" t="s">
        <v>49</v>
      </c>
      <c r="G110" s="25">
        <v>168378</v>
      </c>
      <c r="H110" s="25">
        <v>455566</v>
      </c>
      <c r="I110" s="25">
        <v>59767</v>
      </c>
      <c r="J110" s="25">
        <v>133521</v>
      </c>
      <c r="K110" s="25">
        <v>30762</v>
      </c>
      <c r="L110" s="25">
        <v>2751</v>
      </c>
      <c r="M110" s="11">
        <f t="shared" si="6"/>
        <v>850745</v>
      </c>
    </row>
    <row r="111" spans="1:13" ht="15" x14ac:dyDescent="0.25">
      <c r="A111" t="str">
        <f t="shared" si="7"/>
        <v>Løbende priser (1.000 kr.)</v>
      </c>
      <c r="B111" t="str">
        <f t="shared" si="7"/>
        <v>I alt (netto)</v>
      </c>
      <c r="C111" t="str">
        <f t="shared" si="7"/>
        <v>1 Driftskonti</v>
      </c>
      <c r="D111" t="str">
        <f t="shared" si="7"/>
        <v>2023</v>
      </c>
      <c r="E111" s="2">
        <v>159</v>
      </c>
      <c r="F111" s="65" t="s">
        <v>51</v>
      </c>
      <c r="G111" s="25">
        <v>214226</v>
      </c>
      <c r="H111" s="25">
        <v>336264</v>
      </c>
      <c r="I111" s="25">
        <v>49969</v>
      </c>
      <c r="J111" s="25">
        <v>33040</v>
      </c>
      <c r="K111" s="25">
        <v>21145</v>
      </c>
      <c r="L111" s="25">
        <v>2540</v>
      </c>
      <c r="M111" s="11">
        <f t="shared" si="6"/>
        <v>657184</v>
      </c>
    </row>
    <row r="112" spans="1:13" ht="15" x14ac:dyDescent="0.25">
      <c r="A112" t="str">
        <f t="shared" si="7"/>
        <v>Løbende priser (1.000 kr.)</v>
      </c>
      <c r="B112" t="str">
        <f t="shared" si="7"/>
        <v>I alt (netto)</v>
      </c>
      <c r="C112" t="str">
        <f t="shared" si="7"/>
        <v>1 Driftskonti</v>
      </c>
      <c r="D112" t="str">
        <f t="shared" si="7"/>
        <v>2023</v>
      </c>
      <c r="E112" s="2">
        <v>161</v>
      </c>
      <c r="F112" s="65" t="s">
        <v>53</v>
      </c>
      <c r="G112" s="25">
        <v>58627</v>
      </c>
      <c r="H112" s="25">
        <v>119212</v>
      </c>
      <c r="I112" s="25">
        <v>24193</v>
      </c>
      <c r="J112" s="25">
        <v>17514</v>
      </c>
      <c r="K112" s="25">
        <v>10938</v>
      </c>
      <c r="L112" s="25">
        <v>115</v>
      </c>
      <c r="M112" s="11">
        <f t="shared" si="6"/>
        <v>230599</v>
      </c>
    </row>
    <row r="113" spans="1:13" ht="15" x14ac:dyDescent="0.25">
      <c r="A113" t="str">
        <f t="shared" si="7"/>
        <v>Løbende priser (1.000 kr.)</v>
      </c>
      <c r="B113" t="str">
        <f t="shared" si="7"/>
        <v>I alt (netto)</v>
      </c>
      <c r="C113" t="str">
        <f t="shared" si="7"/>
        <v>1 Driftskonti</v>
      </c>
      <c r="D113" t="str">
        <f t="shared" si="7"/>
        <v>2023</v>
      </c>
      <c r="E113" s="2">
        <v>163</v>
      </c>
      <c r="F113" s="65" t="s">
        <v>69</v>
      </c>
      <c r="G113" s="25">
        <v>86354</v>
      </c>
      <c r="H113" s="25">
        <v>143867</v>
      </c>
      <c r="I113" s="25">
        <v>40890</v>
      </c>
      <c r="J113" s="25">
        <v>11926</v>
      </c>
      <c r="K113" s="25">
        <v>19173</v>
      </c>
      <c r="L113" s="25">
        <v>1871</v>
      </c>
      <c r="M113" s="11">
        <f t="shared" si="6"/>
        <v>304081</v>
      </c>
    </row>
    <row r="114" spans="1:13" ht="15" x14ac:dyDescent="0.25">
      <c r="A114" t="str">
        <f t="shared" si="7"/>
        <v>Løbende priser (1.000 kr.)</v>
      </c>
      <c r="B114" t="str">
        <f t="shared" si="7"/>
        <v>I alt (netto)</v>
      </c>
      <c r="C114" t="str">
        <f t="shared" si="7"/>
        <v>1 Driftskonti</v>
      </c>
      <c r="D114" t="str">
        <f t="shared" si="7"/>
        <v>2023</v>
      </c>
      <c r="E114" s="2">
        <v>165</v>
      </c>
      <c r="F114" s="65" t="s">
        <v>7</v>
      </c>
      <c r="G114" s="25">
        <v>90496</v>
      </c>
      <c r="H114" s="25">
        <v>118744</v>
      </c>
      <c r="I114" s="25">
        <v>45857</v>
      </c>
      <c r="J114" s="25">
        <v>15482</v>
      </c>
      <c r="K114" s="25">
        <v>14814</v>
      </c>
      <c r="L114" s="25">
        <v>488</v>
      </c>
      <c r="M114" s="11">
        <f t="shared" si="6"/>
        <v>285881</v>
      </c>
    </row>
    <row r="115" spans="1:13" ht="15" x14ac:dyDescent="0.25">
      <c r="A115" t="str">
        <f t="shared" si="7"/>
        <v>Løbende priser (1.000 kr.)</v>
      </c>
      <c r="B115" t="str">
        <f t="shared" si="7"/>
        <v>I alt (netto)</v>
      </c>
      <c r="C115" t="str">
        <f t="shared" si="7"/>
        <v>1 Driftskonti</v>
      </c>
      <c r="D115" t="str">
        <f t="shared" si="7"/>
        <v>2023</v>
      </c>
      <c r="E115" s="2">
        <v>167</v>
      </c>
      <c r="F115" s="65" t="s">
        <v>83</v>
      </c>
      <c r="G115" s="25">
        <v>191154</v>
      </c>
      <c r="H115" s="25">
        <v>255063</v>
      </c>
      <c r="I115" s="25">
        <v>66015</v>
      </c>
      <c r="J115" s="25">
        <v>12032</v>
      </c>
      <c r="K115" s="25">
        <v>15941</v>
      </c>
      <c r="L115" s="25">
        <v>1149</v>
      </c>
      <c r="M115" s="11">
        <f t="shared" si="6"/>
        <v>541354</v>
      </c>
    </row>
    <row r="116" spans="1:13" ht="15" x14ac:dyDescent="0.25">
      <c r="A116" t="str">
        <f t="shared" si="7"/>
        <v>Løbende priser (1.000 kr.)</v>
      </c>
      <c r="B116" t="str">
        <f t="shared" si="7"/>
        <v>I alt (netto)</v>
      </c>
      <c r="C116" t="str">
        <f t="shared" si="7"/>
        <v>1 Driftskonti</v>
      </c>
      <c r="D116" t="str">
        <f t="shared" si="7"/>
        <v>2023</v>
      </c>
      <c r="E116" s="2">
        <v>169</v>
      </c>
      <c r="F116" s="65" t="s">
        <v>85</v>
      </c>
      <c r="G116" s="25">
        <v>144175</v>
      </c>
      <c r="H116" s="25">
        <v>146990</v>
      </c>
      <c r="I116" s="25">
        <v>78221</v>
      </c>
      <c r="J116" s="25">
        <v>20690</v>
      </c>
      <c r="K116" s="25">
        <v>25027</v>
      </c>
      <c r="L116" s="25">
        <v>1330</v>
      </c>
      <c r="M116" s="11">
        <f t="shared" si="6"/>
        <v>416433</v>
      </c>
    </row>
    <row r="117" spans="1:13" ht="15" x14ac:dyDescent="0.25">
      <c r="A117" t="str">
        <f t="shared" si="7"/>
        <v>Løbende priser (1.000 kr.)</v>
      </c>
      <c r="B117" t="str">
        <f t="shared" si="7"/>
        <v>I alt (netto)</v>
      </c>
      <c r="C117" t="str">
        <f t="shared" si="7"/>
        <v>1 Driftskonti</v>
      </c>
      <c r="D117" t="str">
        <f t="shared" si="7"/>
        <v>2023</v>
      </c>
      <c r="E117" s="2">
        <v>173</v>
      </c>
      <c r="F117" s="65" t="s">
        <v>16</v>
      </c>
      <c r="G117" s="25">
        <v>138362</v>
      </c>
      <c r="H117" s="25">
        <v>343240</v>
      </c>
      <c r="I117" s="25">
        <v>69940</v>
      </c>
      <c r="J117" s="25">
        <v>55922</v>
      </c>
      <c r="K117" s="25">
        <v>6072</v>
      </c>
      <c r="L117" s="25">
        <v>1731</v>
      </c>
      <c r="M117" s="11">
        <f t="shared" si="6"/>
        <v>615267</v>
      </c>
    </row>
    <row r="118" spans="1:13" ht="15" x14ac:dyDescent="0.25">
      <c r="A118" t="str">
        <f t="shared" si="7"/>
        <v>Løbende priser (1.000 kr.)</v>
      </c>
      <c r="B118" t="str">
        <f t="shared" si="7"/>
        <v>I alt (netto)</v>
      </c>
      <c r="C118" t="str">
        <f t="shared" si="7"/>
        <v>1 Driftskonti</v>
      </c>
      <c r="D118" t="str">
        <f t="shared" si="7"/>
        <v>2023</v>
      </c>
      <c r="E118" s="2">
        <v>175</v>
      </c>
      <c r="F118" s="65" t="s">
        <v>52</v>
      </c>
      <c r="G118" s="25">
        <v>163428</v>
      </c>
      <c r="H118" s="25">
        <v>213735</v>
      </c>
      <c r="I118" s="25">
        <v>34414</v>
      </c>
      <c r="J118" s="25">
        <v>41367</v>
      </c>
      <c r="K118" s="25">
        <v>15810</v>
      </c>
      <c r="L118" s="25">
        <v>2025</v>
      </c>
      <c r="M118" s="11">
        <f t="shared" si="6"/>
        <v>470779</v>
      </c>
    </row>
    <row r="119" spans="1:13" ht="15" x14ac:dyDescent="0.25">
      <c r="A119" t="str">
        <f t="shared" si="7"/>
        <v>Løbende priser (1.000 kr.)</v>
      </c>
      <c r="B119" t="str">
        <f t="shared" si="7"/>
        <v>I alt (netto)</v>
      </c>
      <c r="C119" t="str">
        <f t="shared" si="7"/>
        <v>1 Driftskonti</v>
      </c>
      <c r="D119" t="str">
        <f t="shared" si="7"/>
        <v>2023</v>
      </c>
      <c r="E119" s="2">
        <v>183</v>
      </c>
      <c r="F119" s="65" t="s">
        <v>91</v>
      </c>
      <c r="G119" s="25">
        <v>64708</v>
      </c>
      <c r="H119" s="25">
        <v>88556</v>
      </c>
      <c r="I119" s="25">
        <v>14775</v>
      </c>
      <c r="J119" s="25">
        <v>22897</v>
      </c>
      <c r="K119" s="25">
        <v>8842</v>
      </c>
      <c r="L119" s="25">
        <v>1081</v>
      </c>
      <c r="M119" s="11">
        <f t="shared" si="6"/>
        <v>200859</v>
      </c>
    </row>
    <row r="120" spans="1:13" ht="15" x14ac:dyDescent="0.25">
      <c r="A120" t="str">
        <f t="shared" si="7"/>
        <v>Løbende priser (1.000 kr.)</v>
      </c>
      <c r="B120" t="str">
        <f t="shared" si="7"/>
        <v>I alt (netto)</v>
      </c>
      <c r="C120" t="str">
        <f t="shared" si="7"/>
        <v>1 Driftskonti</v>
      </c>
      <c r="D120" t="str">
        <f t="shared" si="7"/>
        <v>2023</v>
      </c>
      <c r="E120" s="2">
        <v>185</v>
      </c>
      <c r="F120" s="65" t="s">
        <v>82</v>
      </c>
      <c r="G120" s="25">
        <v>125943</v>
      </c>
      <c r="H120" s="25">
        <v>232942</v>
      </c>
      <c r="I120" s="25">
        <v>39453</v>
      </c>
      <c r="J120" s="25">
        <v>15394</v>
      </c>
      <c r="K120" s="25">
        <v>11463</v>
      </c>
      <c r="L120" s="25">
        <v>1577</v>
      </c>
      <c r="M120" s="11">
        <f t="shared" si="6"/>
        <v>426772</v>
      </c>
    </row>
    <row r="121" spans="1:13" ht="15" x14ac:dyDescent="0.25">
      <c r="A121" t="str">
        <f t="shared" si="7"/>
        <v>Løbende priser (1.000 kr.)</v>
      </c>
      <c r="B121" t="str">
        <f t="shared" si="7"/>
        <v>I alt (netto)</v>
      </c>
      <c r="C121" t="str">
        <f t="shared" si="7"/>
        <v>1 Driftskonti</v>
      </c>
      <c r="D121" t="str">
        <f t="shared" si="7"/>
        <v>2023</v>
      </c>
      <c r="E121" s="2">
        <v>187</v>
      </c>
      <c r="F121" s="65" t="s">
        <v>84</v>
      </c>
      <c r="G121" s="25">
        <v>45929</v>
      </c>
      <c r="H121" s="25">
        <v>56859</v>
      </c>
      <c r="I121" s="25">
        <v>22434</v>
      </c>
      <c r="J121" s="25">
        <v>4027</v>
      </c>
      <c r="K121" s="25">
        <v>5565</v>
      </c>
      <c r="L121" s="25">
        <v>725</v>
      </c>
      <c r="M121" s="11">
        <f t="shared" si="6"/>
        <v>135539</v>
      </c>
    </row>
    <row r="122" spans="1:13" ht="15" x14ac:dyDescent="0.25">
      <c r="A122" t="str">
        <f t="shared" si="7"/>
        <v>Løbende priser (1.000 kr.)</v>
      </c>
      <c r="B122" t="str">
        <f t="shared" si="7"/>
        <v>I alt (netto)</v>
      </c>
      <c r="C122" t="str">
        <f t="shared" si="7"/>
        <v>1 Driftskonti</v>
      </c>
      <c r="D122" t="str">
        <f t="shared" si="7"/>
        <v>2023</v>
      </c>
      <c r="E122" s="2">
        <v>190</v>
      </c>
      <c r="F122" s="65" t="s">
        <v>45</v>
      </c>
      <c r="G122" s="25">
        <v>125298</v>
      </c>
      <c r="H122" s="25">
        <v>199791</v>
      </c>
      <c r="I122" s="25">
        <v>39139</v>
      </c>
      <c r="J122" s="25">
        <v>16512</v>
      </c>
      <c r="K122" s="25">
        <v>13988</v>
      </c>
      <c r="L122" s="25">
        <v>764</v>
      </c>
      <c r="M122" s="11">
        <f t="shared" si="6"/>
        <v>395492</v>
      </c>
    </row>
    <row r="123" spans="1:13" ht="15" x14ac:dyDescent="0.25">
      <c r="A123" t="str">
        <f t="shared" si="7"/>
        <v>Løbende priser (1.000 kr.)</v>
      </c>
      <c r="B123" t="str">
        <f t="shared" si="7"/>
        <v>I alt (netto)</v>
      </c>
      <c r="C123" t="str">
        <f t="shared" si="7"/>
        <v>1 Driftskonti</v>
      </c>
      <c r="D123" t="str">
        <f t="shared" si="7"/>
        <v>2023</v>
      </c>
      <c r="E123" s="2">
        <v>201</v>
      </c>
      <c r="F123" s="65" t="s">
        <v>9</v>
      </c>
      <c r="G123" s="25">
        <v>60039</v>
      </c>
      <c r="H123" s="25">
        <v>109470</v>
      </c>
      <c r="I123" s="25">
        <v>29085</v>
      </c>
      <c r="J123" s="25">
        <v>20886</v>
      </c>
      <c r="K123" s="25">
        <v>8835</v>
      </c>
      <c r="L123" s="25">
        <v>403</v>
      </c>
      <c r="M123" s="11">
        <f t="shared" si="6"/>
        <v>228718</v>
      </c>
    </row>
    <row r="124" spans="1:13" ht="15" x14ac:dyDescent="0.25">
      <c r="A124" t="str">
        <f t="shared" si="7"/>
        <v>Løbende priser (1.000 kr.)</v>
      </c>
      <c r="B124" t="str">
        <f t="shared" si="7"/>
        <v>I alt (netto)</v>
      </c>
      <c r="C124" t="str">
        <f t="shared" si="7"/>
        <v>1 Driftskonti</v>
      </c>
      <c r="D124" t="str">
        <f t="shared" si="7"/>
        <v>2023</v>
      </c>
      <c r="E124" s="2">
        <v>210</v>
      </c>
      <c r="F124" s="65" t="s">
        <v>35</v>
      </c>
      <c r="G124" s="25">
        <v>151381</v>
      </c>
      <c r="H124" s="25">
        <v>223605</v>
      </c>
      <c r="I124" s="25">
        <v>25680</v>
      </c>
      <c r="J124" s="25">
        <v>10304</v>
      </c>
      <c r="K124" s="25">
        <v>12888</v>
      </c>
      <c r="L124" s="25">
        <v>356</v>
      </c>
      <c r="M124" s="11">
        <f t="shared" si="6"/>
        <v>424214</v>
      </c>
    </row>
    <row r="125" spans="1:13" ht="15" x14ac:dyDescent="0.25">
      <c r="A125" t="str">
        <f t="shared" si="7"/>
        <v>Løbende priser (1.000 kr.)</v>
      </c>
      <c r="B125" t="str">
        <f t="shared" si="7"/>
        <v>I alt (netto)</v>
      </c>
      <c r="C125" t="str">
        <f t="shared" si="7"/>
        <v>1 Driftskonti</v>
      </c>
      <c r="D125" t="str">
        <f t="shared" si="7"/>
        <v>2023</v>
      </c>
      <c r="E125" s="2">
        <v>217</v>
      </c>
      <c r="F125" s="65" t="s">
        <v>67</v>
      </c>
      <c r="G125" s="25">
        <v>223607</v>
      </c>
      <c r="H125" s="25">
        <v>326405</v>
      </c>
      <c r="I125" s="25">
        <v>126191</v>
      </c>
      <c r="J125" s="25">
        <v>27037</v>
      </c>
      <c r="K125" s="25">
        <v>30373</v>
      </c>
      <c r="L125" s="25">
        <v>2480</v>
      </c>
      <c r="M125" s="11">
        <f t="shared" si="6"/>
        <v>736093</v>
      </c>
    </row>
    <row r="126" spans="1:13" ht="15" x14ac:dyDescent="0.25">
      <c r="A126" t="str">
        <f t="shared" si="7"/>
        <v>Løbende priser (1.000 kr.)</v>
      </c>
      <c r="B126" t="str">
        <f t="shared" si="7"/>
        <v>I alt (netto)</v>
      </c>
      <c r="C126" t="str">
        <f t="shared" si="7"/>
        <v>1 Driftskonti</v>
      </c>
      <c r="D126" t="str">
        <f t="shared" si="7"/>
        <v>2023</v>
      </c>
      <c r="E126" s="2">
        <v>219</v>
      </c>
      <c r="F126" s="65" t="s">
        <v>73</v>
      </c>
      <c r="G126" s="25">
        <v>72331</v>
      </c>
      <c r="H126" s="25">
        <v>249862</v>
      </c>
      <c r="I126" s="25">
        <v>68361</v>
      </c>
      <c r="J126" s="25">
        <v>51260</v>
      </c>
      <c r="K126" s="25">
        <v>17054</v>
      </c>
      <c r="L126" s="25">
        <v>518</v>
      </c>
      <c r="M126" s="11">
        <f t="shared" si="6"/>
        <v>459386</v>
      </c>
    </row>
    <row r="127" spans="1:13" ht="15" x14ac:dyDescent="0.25">
      <c r="A127" t="str">
        <f t="shared" si="7"/>
        <v>Løbende priser (1.000 kr.)</v>
      </c>
      <c r="B127" t="str">
        <f t="shared" si="7"/>
        <v>I alt (netto)</v>
      </c>
      <c r="C127" t="str">
        <f t="shared" si="7"/>
        <v>1 Driftskonti</v>
      </c>
      <c r="D127" t="str">
        <f t="shared" si="7"/>
        <v>2023</v>
      </c>
      <c r="E127" s="2">
        <v>223</v>
      </c>
      <c r="F127" s="65" t="s">
        <v>87</v>
      </c>
      <c r="G127" s="25">
        <v>92246</v>
      </c>
      <c r="H127" s="25">
        <v>166014</v>
      </c>
      <c r="I127" s="25">
        <v>13926</v>
      </c>
      <c r="J127" s="25">
        <v>17651</v>
      </c>
      <c r="K127" s="25">
        <v>16456</v>
      </c>
      <c r="L127" s="25">
        <v>1211</v>
      </c>
      <c r="M127" s="11">
        <f t="shared" si="6"/>
        <v>307504</v>
      </c>
    </row>
    <row r="128" spans="1:13" ht="15" x14ac:dyDescent="0.25">
      <c r="A128" t="str">
        <f t="shared" si="7"/>
        <v>Løbende priser (1.000 kr.)</v>
      </c>
      <c r="B128" t="str">
        <f t="shared" si="7"/>
        <v>I alt (netto)</v>
      </c>
      <c r="C128" t="str">
        <f t="shared" si="7"/>
        <v>1 Driftskonti</v>
      </c>
      <c r="D128" t="str">
        <f t="shared" si="7"/>
        <v>2023</v>
      </c>
      <c r="E128" s="2">
        <v>230</v>
      </c>
      <c r="F128" s="65" t="s">
        <v>50</v>
      </c>
      <c r="G128" s="25">
        <v>181943</v>
      </c>
      <c r="H128" s="25">
        <v>357024</v>
      </c>
      <c r="I128" s="25">
        <v>62524</v>
      </c>
      <c r="J128" s="25">
        <v>73729</v>
      </c>
      <c r="K128" s="25">
        <v>16801</v>
      </c>
      <c r="L128" s="25">
        <v>2777</v>
      </c>
      <c r="M128" s="11">
        <f t="shared" si="6"/>
        <v>694798</v>
      </c>
    </row>
    <row r="129" spans="1:13" ht="15" x14ac:dyDescent="0.25">
      <c r="A129" t="str">
        <f t="shared" si="7"/>
        <v>Løbende priser (1.000 kr.)</v>
      </c>
      <c r="B129" t="str">
        <f t="shared" si="7"/>
        <v>I alt (netto)</v>
      </c>
      <c r="C129" t="str">
        <f t="shared" si="7"/>
        <v>1 Driftskonti</v>
      </c>
      <c r="D129" t="str">
        <f t="shared" si="7"/>
        <v>2023</v>
      </c>
      <c r="E129" s="2">
        <v>240</v>
      </c>
      <c r="F129" s="65" t="s">
        <v>25</v>
      </c>
      <c r="G129" s="25">
        <v>101768</v>
      </c>
      <c r="H129" s="25">
        <v>144354</v>
      </c>
      <c r="I129" s="25">
        <v>39334</v>
      </c>
      <c r="J129" s="25">
        <v>36342</v>
      </c>
      <c r="K129" s="25">
        <v>21851</v>
      </c>
      <c r="L129" s="25">
        <v>1062</v>
      </c>
      <c r="M129" s="11">
        <f t="shared" si="6"/>
        <v>344711</v>
      </c>
    </row>
    <row r="130" spans="1:13" ht="15" x14ac:dyDescent="0.25">
      <c r="A130" t="str">
        <f t="shared" si="7"/>
        <v>Løbende priser (1.000 kr.)</v>
      </c>
      <c r="B130" t="str">
        <f t="shared" si="7"/>
        <v>I alt (netto)</v>
      </c>
      <c r="C130" t="str">
        <f t="shared" si="7"/>
        <v>1 Driftskonti</v>
      </c>
      <c r="D130" t="str">
        <f t="shared" si="7"/>
        <v>2023</v>
      </c>
      <c r="E130" s="2">
        <v>250</v>
      </c>
      <c r="F130" s="65" t="s">
        <v>43</v>
      </c>
      <c r="G130" s="25">
        <v>110736</v>
      </c>
      <c r="H130" s="25">
        <v>272037</v>
      </c>
      <c r="I130" s="25">
        <v>59755</v>
      </c>
      <c r="J130" s="25">
        <v>17796</v>
      </c>
      <c r="K130" s="25">
        <v>30211</v>
      </c>
      <c r="L130" s="25">
        <v>1608</v>
      </c>
      <c r="M130" s="11">
        <f t="shared" si="6"/>
        <v>492143</v>
      </c>
    </row>
    <row r="131" spans="1:13" ht="15" x14ac:dyDescent="0.25">
      <c r="A131" t="str">
        <f t="shared" si="7"/>
        <v>Løbende priser (1.000 kr.)</v>
      </c>
      <c r="B131" t="str">
        <f t="shared" si="7"/>
        <v>I alt (netto)</v>
      </c>
      <c r="C131" t="str">
        <f t="shared" si="7"/>
        <v>1 Driftskonti</v>
      </c>
      <c r="D131" t="str">
        <f t="shared" si="7"/>
        <v>2023</v>
      </c>
      <c r="E131" s="2">
        <v>253</v>
      </c>
      <c r="F131" s="65" t="s">
        <v>55</v>
      </c>
      <c r="G131" s="25">
        <v>182948</v>
      </c>
      <c r="H131" s="25">
        <v>171010</v>
      </c>
      <c r="I131" s="25">
        <v>30377</v>
      </c>
      <c r="J131" s="25">
        <v>49410</v>
      </c>
      <c r="K131" s="25">
        <v>27513</v>
      </c>
      <c r="L131" s="25">
        <v>2392</v>
      </c>
      <c r="M131" s="11">
        <f t="shared" si="6"/>
        <v>463650</v>
      </c>
    </row>
    <row r="132" spans="1:13" ht="15" x14ac:dyDescent="0.25">
      <c r="A132" t="str">
        <f t="shared" si="7"/>
        <v>Løbende priser (1.000 kr.)</v>
      </c>
      <c r="B132" t="str">
        <f t="shared" si="7"/>
        <v>I alt (netto)</v>
      </c>
      <c r="C132" t="str">
        <f t="shared" si="7"/>
        <v>1 Driftskonti</v>
      </c>
      <c r="D132" t="str">
        <f t="shared" si="7"/>
        <v>2023</v>
      </c>
      <c r="E132" s="2">
        <v>259</v>
      </c>
      <c r="F132" s="65" t="s">
        <v>103</v>
      </c>
      <c r="G132" s="25">
        <v>220668</v>
      </c>
      <c r="H132" s="25">
        <v>273042</v>
      </c>
      <c r="I132" s="25">
        <v>42730</v>
      </c>
      <c r="J132" s="25">
        <v>33691</v>
      </c>
      <c r="K132" s="25">
        <v>30183</v>
      </c>
      <c r="L132" s="25">
        <v>1642</v>
      </c>
      <c r="M132" s="11">
        <f t="shared" si="6"/>
        <v>601956</v>
      </c>
    </row>
    <row r="133" spans="1:13" ht="15" x14ac:dyDescent="0.25">
      <c r="A133" t="str">
        <f t="shared" si="7"/>
        <v>Løbende priser (1.000 kr.)</v>
      </c>
      <c r="B133" t="str">
        <f t="shared" si="7"/>
        <v>I alt (netto)</v>
      </c>
      <c r="C133" t="str">
        <f t="shared" si="7"/>
        <v>1 Driftskonti</v>
      </c>
      <c r="D133" t="str">
        <f t="shared" si="7"/>
        <v>2023</v>
      </c>
      <c r="E133" s="2">
        <v>260</v>
      </c>
      <c r="F133" s="65" t="s">
        <v>63</v>
      </c>
      <c r="G133" s="25">
        <v>66013</v>
      </c>
      <c r="H133" s="25">
        <v>172901</v>
      </c>
      <c r="I133" s="25">
        <v>34824</v>
      </c>
      <c r="J133" s="25">
        <v>31659</v>
      </c>
      <c r="K133" s="25">
        <v>17228</v>
      </c>
      <c r="L133" s="25">
        <v>394</v>
      </c>
      <c r="M133" s="11">
        <f t="shared" si="6"/>
        <v>323019</v>
      </c>
    </row>
    <row r="134" spans="1:13" ht="15" x14ac:dyDescent="0.25">
      <c r="A134" t="str">
        <f t="shared" si="7"/>
        <v>Løbende priser (1.000 kr.)</v>
      </c>
      <c r="B134" t="str">
        <f t="shared" si="7"/>
        <v>I alt (netto)</v>
      </c>
      <c r="C134" t="str">
        <f t="shared" si="7"/>
        <v>1 Driftskonti</v>
      </c>
      <c r="D134" t="str">
        <f t="shared" si="7"/>
        <v>2023</v>
      </c>
      <c r="E134" s="2">
        <v>265</v>
      </c>
      <c r="F134" s="65" t="s">
        <v>48</v>
      </c>
      <c r="G134" s="25">
        <v>237266</v>
      </c>
      <c r="H134" s="25">
        <v>328350</v>
      </c>
      <c r="I134" s="25">
        <v>62541</v>
      </c>
      <c r="J134" s="25">
        <v>28676</v>
      </c>
      <c r="K134" s="25">
        <v>23524</v>
      </c>
      <c r="L134" s="25">
        <v>3981</v>
      </c>
      <c r="M134" s="11">
        <f t="shared" si="6"/>
        <v>684338</v>
      </c>
    </row>
    <row r="135" spans="1:13" ht="15" x14ac:dyDescent="0.25">
      <c r="A135" t="str">
        <f t="shared" si="7"/>
        <v>Løbende priser (1.000 kr.)</v>
      </c>
      <c r="B135" t="str">
        <f t="shared" si="7"/>
        <v>I alt (netto)</v>
      </c>
      <c r="C135" t="str">
        <f t="shared" si="7"/>
        <v>1 Driftskonti</v>
      </c>
      <c r="D135" t="str">
        <f t="shared" si="7"/>
        <v>2023</v>
      </c>
      <c r="E135" s="2">
        <v>269</v>
      </c>
      <c r="F135" s="65" t="s">
        <v>64</v>
      </c>
      <c r="G135" s="25">
        <v>67757</v>
      </c>
      <c r="H135" s="25">
        <v>92470</v>
      </c>
      <c r="I135" s="25">
        <v>17061</v>
      </c>
      <c r="J135" s="25">
        <v>10739</v>
      </c>
      <c r="K135" s="25">
        <v>11251</v>
      </c>
      <c r="L135" s="25">
        <v>636</v>
      </c>
      <c r="M135" s="11">
        <f t="shared" si="6"/>
        <v>199914</v>
      </c>
    </row>
    <row r="136" spans="1:13" ht="15" x14ac:dyDescent="0.25">
      <c r="A136" t="str">
        <f t="shared" si="7"/>
        <v>Løbende priser (1.000 kr.)</v>
      </c>
      <c r="B136" t="str">
        <f t="shared" si="7"/>
        <v>I alt (netto)</v>
      </c>
      <c r="C136" t="str">
        <f t="shared" si="7"/>
        <v>1 Driftskonti</v>
      </c>
      <c r="D136" t="str">
        <f t="shared" si="7"/>
        <v>2023</v>
      </c>
      <c r="E136" s="2">
        <v>270</v>
      </c>
      <c r="F136" s="65" t="s">
        <v>57</v>
      </c>
      <c r="G136" s="25">
        <v>100873</v>
      </c>
      <c r="H136" s="25">
        <v>246861</v>
      </c>
      <c r="I136" s="25">
        <v>86085</v>
      </c>
      <c r="J136" s="25">
        <v>41987</v>
      </c>
      <c r="K136" s="25">
        <v>25191</v>
      </c>
      <c r="L136" s="25">
        <v>989</v>
      </c>
      <c r="M136" s="11">
        <f t="shared" si="6"/>
        <v>501986</v>
      </c>
    </row>
    <row r="137" spans="1:13" ht="15" x14ac:dyDescent="0.25">
      <c r="A137" t="str">
        <f t="shared" si="7"/>
        <v>Løbende priser (1.000 kr.)</v>
      </c>
      <c r="B137" t="str">
        <f t="shared" si="7"/>
        <v>I alt (netto)</v>
      </c>
      <c r="C137" t="str">
        <f t="shared" si="7"/>
        <v>1 Driftskonti</v>
      </c>
      <c r="D137" t="str">
        <f t="shared" si="7"/>
        <v>2023</v>
      </c>
      <c r="E137" s="2">
        <v>306</v>
      </c>
      <c r="F137" s="65" t="s">
        <v>38</v>
      </c>
      <c r="G137" s="25">
        <v>134158</v>
      </c>
      <c r="H137" s="25">
        <v>210954</v>
      </c>
      <c r="I137" s="25">
        <v>38746</v>
      </c>
      <c r="J137" s="25">
        <v>12718</v>
      </c>
      <c r="K137" s="25">
        <v>22461</v>
      </c>
      <c r="L137" s="25">
        <v>1358</v>
      </c>
      <c r="M137" s="11">
        <f t="shared" si="6"/>
        <v>420395</v>
      </c>
    </row>
    <row r="138" spans="1:13" ht="15" x14ac:dyDescent="0.25">
      <c r="A138" t="str">
        <f t="shared" si="7"/>
        <v>Løbende priser (1.000 kr.)</v>
      </c>
      <c r="B138" t="str">
        <f t="shared" si="7"/>
        <v>I alt (netto)</v>
      </c>
      <c r="C138" t="str">
        <f t="shared" si="7"/>
        <v>1 Driftskonti</v>
      </c>
      <c r="D138" t="str">
        <f t="shared" si="7"/>
        <v>2023</v>
      </c>
      <c r="E138" s="2">
        <v>316</v>
      </c>
      <c r="F138" s="65" t="s">
        <v>77</v>
      </c>
      <c r="G138" s="25">
        <v>206579</v>
      </c>
      <c r="H138" s="25">
        <v>246126</v>
      </c>
      <c r="I138" s="25">
        <v>115899</v>
      </c>
      <c r="J138" s="25">
        <v>22602</v>
      </c>
      <c r="K138" s="25">
        <v>23890</v>
      </c>
      <c r="L138" s="25">
        <v>3657</v>
      </c>
      <c r="M138" s="11">
        <f t="shared" si="6"/>
        <v>618753</v>
      </c>
    </row>
    <row r="139" spans="1:13" ht="15" x14ac:dyDescent="0.25">
      <c r="A139" t="str">
        <f t="shared" si="7"/>
        <v>Løbende priser (1.000 kr.)</v>
      </c>
      <c r="B139" t="str">
        <f t="shared" si="7"/>
        <v>I alt (netto)</v>
      </c>
      <c r="C139" t="str">
        <f t="shared" si="7"/>
        <v>1 Driftskonti</v>
      </c>
      <c r="D139" t="str">
        <f t="shared" si="7"/>
        <v>2023</v>
      </c>
      <c r="E139" s="2">
        <v>320</v>
      </c>
      <c r="F139" s="65" t="s">
        <v>33</v>
      </c>
      <c r="G139" s="25">
        <v>105964</v>
      </c>
      <c r="H139" s="25">
        <v>173394</v>
      </c>
      <c r="I139" s="25">
        <v>22031</v>
      </c>
      <c r="J139" s="25">
        <v>18212</v>
      </c>
      <c r="K139" s="25">
        <v>18866</v>
      </c>
      <c r="L139" s="25">
        <v>953</v>
      </c>
      <c r="M139" s="11">
        <f t="shared" si="6"/>
        <v>339420</v>
      </c>
    </row>
    <row r="140" spans="1:13" ht="15" x14ac:dyDescent="0.25">
      <c r="A140" t="str">
        <f t="shared" si="7"/>
        <v>Løbende priser (1.000 kr.)</v>
      </c>
      <c r="B140" t="str">
        <f t="shared" si="7"/>
        <v>I alt (netto)</v>
      </c>
      <c r="C140" t="str">
        <f t="shared" si="7"/>
        <v>1 Driftskonti</v>
      </c>
      <c r="D140" t="str">
        <f t="shared" si="7"/>
        <v>2023</v>
      </c>
      <c r="E140" s="2">
        <v>326</v>
      </c>
      <c r="F140" s="65" t="s">
        <v>95</v>
      </c>
      <c r="G140" s="25">
        <v>200412</v>
      </c>
      <c r="H140" s="25">
        <v>214650</v>
      </c>
      <c r="I140" s="25">
        <v>50017</v>
      </c>
      <c r="J140" s="25">
        <v>9037</v>
      </c>
      <c r="K140" s="25">
        <v>0</v>
      </c>
      <c r="L140" s="25">
        <v>2262</v>
      </c>
      <c r="M140" s="11">
        <f t="shared" si="6"/>
        <v>476378</v>
      </c>
    </row>
    <row r="141" spans="1:13" ht="15" x14ac:dyDescent="0.25">
      <c r="A141" t="str">
        <f t="shared" si="7"/>
        <v>Løbende priser (1.000 kr.)</v>
      </c>
      <c r="B141" t="str">
        <f t="shared" si="7"/>
        <v>I alt (netto)</v>
      </c>
      <c r="C141" t="str">
        <f t="shared" si="7"/>
        <v>1 Driftskonti</v>
      </c>
      <c r="D141" t="str">
        <f t="shared" si="7"/>
        <v>2023</v>
      </c>
      <c r="E141" s="2">
        <v>329</v>
      </c>
      <c r="F141" s="65" t="s">
        <v>46</v>
      </c>
      <c r="G141" s="25">
        <v>102377</v>
      </c>
      <c r="H141" s="25">
        <v>159346</v>
      </c>
      <c r="I141" s="25">
        <v>18654</v>
      </c>
      <c r="J141" s="25">
        <v>5809</v>
      </c>
      <c r="K141" s="25">
        <v>8355</v>
      </c>
      <c r="L141" s="25">
        <v>554</v>
      </c>
      <c r="M141" s="11">
        <f t="shared" si="6"/>
        <v>295095</v>
      </c>
    </row>
    <row r="142" spans="1:13" ht="15" x14ac:dyDescent="0.25">
      <c r="A142" t="str">
        <f t="shared" si="7"/>
        <v>Løbende priser (1.000 kr.)</v>
      </c>
      <c r="B142" t="str">
        <f t="shared" si="7"/>
        <v>I alt (netto)</v>
      </c>
      <c r="C142" t="str">
        <f t="shared" si="7"/>
        <v>1 Driftskonti</v>
      </c>
      <c r="D142" t="str">
        <f t="shared" si="7"/>
        <v>2023</v>
      </c>
      <c r="E142" s="2">
        <v>330</v>
      </c>
      <c r="F142" s="65" t="s">
        <v>62</v>
      </c>
      <c r="G142" s="25">
        <v>273918</v>
      </c>
      <c r="H142" s="25">
        <v>288515</v>
      </c>
      <c r="I142" s="25">
        <v>91184</v>
      </c>
      <c r="J142" s="25">
        <v>82421</v>
      </c>
      <c r="K142" s="25">
        <v>25579</v>
      </c>
      <c r="L142" s="25">
        <v>2961</v>
      </c>
      <c r="M142" s="11">
        <f t="shared" si="6"/>
        <v>764578</v>
      </c>
    </row>
    <row r="143" spans="1:13" ht="15" x14ac:dyDescent="0.25">
      <c r="A143" t="str">
        <f t="shared" si="7"/>
        <v>Løbende priser (1.000 kr.)</v>
      </c>
      <c r="B143" t="str">
        <f t="shared" si="7"/>
        <v>I alt (netto)</v>
      </c>
      <c r="C143" t="str">
        <f t="shared" si="7"/>
        <v>1 Driftskonti</v>
      </c>
      <c r="D143" t="str">
        <f t="shared" si="7"/>
        <v>2023</v>
      </c>
      <c r="E143" s="2">
        <v>336</v>
      </c>
      <c r="F143" s="65" t="s">
        <v>68</v>
      </c>
      <c r="G143" s="25">
        <v>94368</v>
      </c>
      <c r="H143" s="25">
        <v>84707</v>
      </c>
      <c r="I143" s="25">
        <v>22294</v>
      </c>
      <c r="J143" s="25">
        <v>17302</v>
      </c>
      <c r="K143" s="25">
        <v>10791</v>
      </c>
      <c r="L143" s="25">
        <v>1465</v>
      </c>
      <c r="M143" s="11">
        <f t="shared" si="6"/>
        <v>230927</v>
      </c>
    </row>
    <row r="144" spans="1:13" ht="15" x14ac:dyDescent="0.25">
      <c r="A144" t="str">
        <f t="shared" si="7"/>
        <v>Løbende priser (1.000 kr.)</v>
      </c>
      <c r="B144" t="str">
        <f t="shared" si="7"/>
        <v>I alt (netto)</v>
      </c>
      <c r="C144" t="str">
        <f t="shared" si="7"/>
        <v>1 Driftskonti</v>
      </c>
      <c r="D144" t="str">
        <f t="shared" si="7"/>
        <v>2023</v>
      </c>
      <c r="E144" s="2">
        <v>340</v>
      </c>
      <c r="F144" s="65" t="s">
        <v>66</v>
      </c>
      <c r="G144" s="25">
        <v>103397</v>
      </c>
      <c r="H144" s="25">
        <v>127918</v>
      </c>
      <c r="I144" s="25">
        <v>25545</v>
      </c>
      <c r="J144" s="25">
        <v>16113</v>
      </c>
      <c r="K144" s="25">
        <v>9340</v>
      </c>
      <c r="L144" s="25">
        <v>1344</v>
      </c>
      <c r="M144" s="11">
        <f t="shared" si="6"/>
        <v>283657</v>
      </c>
    </row>
    <row r="145" spans="1:13" ht="15" x14ac:dyDescent="0.25">
      <c r="A145" t="str">
        <f t="shared" si="7"/>
        <v>Løbende priser (1.000 kr.)</v>
      </c>
      <c r="B145" t="str">
        <f t="shared" si="7"/>
        <v>I alt (netto)</v>
      </c>
      <c r="C145" t="str">
        <f t="shared" si="7"/>
        <v>1 Driftskonti</v>
      </c>
      <c r="D145" t="str">
        <f t="shared" si="7"/>
        <v>2023</v>
      </c>
      <c r="E145" s="2">
        <v>350</v>
      </c>
      <c r="F145" s="65" t="s">
        <v>10</v>
      </c>
      <c r="G145" s="25">
        <v>53907</v>
      </c>
      <c r="H145" s="25">
        <v>119514</v>
      </c>
      <c r="I145" s="25">
        <v>32938</v>
      </c>
      <c r="J145" s="25">
        <v>6036</v>
      </c>
      <c r="K145" s="25">
        <v>11050</v>
      </c>
      <c r="L145" s="25">
        <v>656</v>
      </c>
      <c r="M145" s="11">
        <f t="shared" si="6"/>
        <v>224101</v>
      </c>
    </row>
    <row r="146" spans="1:13" ht="15" x14ac:dyDescent="0.25">
      <c r="A146" t="str">
        <f t="shared" si="7"/>
        <v>Løbende priser (1.000 kr.)</v>
      </c>
      <c r="B146" t="str">
        <f t="shared" si="7"/>
        <v>I alt (netto)</v>
      </c>
      <c r="C146" t="str">
        <f t="shared" si="7"/>
        <v>1 Driftskonti</v>
      </c>
      <c r="D146" t="str">
        <f t="shared" si="7"/>
        <v>2023</v>
      </c>
      <c r="E146" s="2">
        <v>360</v>
      </c>
      <c r="F146" s="65" t="s">
        <v>14</v>
      </c>
      <c r="G146" s="25">
        <v>135467</v>
      </c>
      <c r="H146" s="25">
        <v>272768</v>
      </c>
      <c r="I146" s="25">
        <v>94922</v>
      </c>
      <c r="J146" s="25">
        <v>14307</v>
      </c>
      <c r="K146" s="25">
        <v>21992</v>
      </c>
      <c r="L146" s="25">
        <v>1532</v>
      </c>
      <c r="M146" s="11">
        <f t="shared" si="6"/>
        <v>540988</v>
      </c>
    </row>
    <row r="147" spans="1:13" ht="15" x14ac:dyDescent="0.25">
      <c r="A147" t="str">
        <f t="shared" si="7"/>
        <v>Løbende priser (1.000 kr.)</v>
      </c>
      <c r="B147" t="str">
        <f t="shared" si="7"/>
        <v>I alt (netto)</v>
      </c>
      <c r="C147" t="str">
        <f t="shared" si="7"/>
        <v>1 Driftskonti</v>
      </c>
      <c r="D147" t="str">
        <f t="shared" si="7"/>
        <v>2023</v>
      </c>
      <c r="E147" s="2">
        <v>370</v>
      </c>
      <c r="F147" s="65" t="s">
        <v>32</v>
      </c>
      <c r="G147" s="25">
        <v>256642</v>
      </c>
      <c r="H147" s="25">
        <v>419823</v>
      </c>
      <c r="I147" s="25">
        <v>75494</v>
      </c>
      <c r="J147" s="25">
        <v>3422</v>
      </c>
      <c r="K147" s="25">
        <v>34032</v>
      </c>
      <c r="L147" s="25">
        <v>3186</v>
      </c>
      <c r="M147" s="11">
        <f t="shared" si="6"/>
        <v>792599</v>
      </c>
    </row>
    <row r="148" spans="1:13" ht="15" x14ac:dyDescent="0.25">
      <c r="A148" t="str">
        <f t="shared" si="7"/>
        <v>Løbende priser (1.000 kr.)</v>
      </c>
      <c r="B148" t="str">
        <f t="shared" si="7"/>
        <v>I alt (netto)</v>
      </c>
      <c r="C148" t="str">
        <f t="shared" si="7"/>
        <v>1 Driftskonti</v>
      </c>
      <c r="D148" t="str">
        <f t="shared" si="7"/>
        <v>2023</v>
      </c>
      <c r="E148" s="2">
        <v>376</v>
      </c>
      <c r="F148" s="65" t="s">
        <v>59</v>
      </c>
      <c r="G148" s="25">
        <v>152313</v>
      </c>
      <c r="H148" s="25">
        <v>239416</v>
      </c>
      <c r="I148" s="25">
        <v>159259</v>
      </c>
      <c r="J148" s="25">
        <v>50918</v>
      </c>
      <c r="K148" s="25">
        <v>31788</v>
      </c>
      <c r="L148" s="25">
        <v>2602</v>
      </c>
      <c r="M148" s="11">
        <f t="shared" si="6"/>
        <v>636296</v>
      </c>
    </row>
    <row r="149" spans="1:13" ht="15" x14ac:dyDescent="0.25">
      <c r="A149" t="str">
        <f t="shared" si="7"/>
        <v>Løbende priser (1.000 kr.)</v>
      </c>
      <c r="B149" t="str">
        <f t="shared" si="7"/>
        <v>I alt (netto)</v>
      </c>
      <c r="C149" t="str">
        <f t="shared" si="7"/>
        <v>1 Driftskonti</v>
      </c>
      <c r="D149" t="str">
        <f t="shared" si="7"/>
        <v>2023</v>
      </c>
      <c r="E149" s="2">
        <v>390</v>
      </c>
      <c r="F149" s="65" t="s">
        <v>96</v>
      </c>
      <c r="G149" s="25">
        <v>180483</v>
      </c>
      <c r="H149" s="25">
        <v>243164</v>
      </c>
      <c r="I149" s="25">
        <v>48086</v>
      </c>
      <c r="J149" s="25">
        <v>23086</v>
      </c>
      <c r="K149" s="25">
        <v>22843</v>
      </c>
      <c r="L149" s="25">
        <v>2752</v>
      </c>
      <c r="M149" s="11">
        <f t="shared" si="6"/>
        <v>520414</v>
      </c>
    </row>
    <row r="150" spans="1:13" ht="15" x14ac:dyDescent="0.25">
      <c r="A150" t="str">
        <f t="shared" si="7"/>
        <v>Løbende priser (1.000 kr.)</v>
      </c>
      <c r="B150" t="str">
        <f t="shared" si="7"/>
        <v>I alt (netto)</v>
      </c>
      <c r="C150" t="str">
        <f t="shared" si="7"/>
        <v>1 Driftskonti</v>
      </c>
      <c r="D150" t="str">
        <f t="shared" si="7"/>
        <v>2023</v>
      </c>
      <c r="E150" s="2">
        <v>400</v>
      </c>
      <c r="F150" s="65" t="s">
        <v>17</v>
      </c>
      <c r="G150" s="25">
        <v>124257</v>
      </c>
      <c r="H150" s="25">
        <v>250116</v>
      </c>
      <c r="I150" s="25">
        <v>91747</v>
      </c>
      <c r="J150" s="25">
        <v>47006</v>
      </c>
      <c r="K150" s="25">
        <v>19462</v>
      </c>
      <c r="L150" s="25">
        <v>1718</v>
      </c>
      <c r="M150" s="11">
        <f t="shared" si="6"/>
        <v>534306</v>
      </c>
    </row>
    <row r="151" spans="1:13" ht="15" x14ac:dyDescent="0.25">
      <c r="A151" t="str">
        <f t="shared" si="7"/>
        <v>Løbende priser (1.000 kr.)</v>
      </c>
      <c r="B151" t="str">
        <f t="shared" si="7"/>
        <v>I alt (netto)</v>
      </c>
      <c r="C151" t="str">
        <f t="shared" si="7"/>
        <v>1 Driftskonti</v>
      </c>
      <c r="D151" t="str">
        <f t="shared" si="7"/>
        <v>2023</v>
      </c>
      <c r="E151" s="2">
        <v>410</v>
      </c>
      <c r="F151" s="65" t="s">
        <v>22</v>
      </c>
      <c r="G151" s="25">
        <v>108768</v>
      </c>
      <c r="H151" s="25">
        <v>179729</v>
      </c>
      <c r="I151" s="25">
        <v>53156</v>
      </c>
      <c r="J151" s="25">
        <v>11204</v>
      </c>
      <c r="K151" s="25">
        <v>7254</v>
      </c>
      <c r="L151" s="25">
        <v>1774</v>
      </c>
      <c r="M151" s="11">
        <f t="shared" si="6"/>
        <v>361885</v>
      </c>
    </row>
    <row r="152" spans="1:13" ht="15" x14ac:dyDescent="0.25">
      <c r="A152" t="str">
        <f t="shared" si="7"/>
        <v>Løbende priser (1.000 kr.)</v>
      </c>
      <c r="B152" t="str">
        <f t="shared" si="7"/>
        <v>I alt (netto)</v>
      </c>
      <c r="C152" t="str">
        <f t="shared" si="7"/>
        <v>1 Driftskonti</v>
      </c>
      <c r="D152" t="str">
        <f t="shared" si="7"/>
        <v>2023</v>
      </c>
      <c r="E152" s="2">
        <v>420</v>
      </c>
      <c r="F152" s="65" t="s">
        <v>11</v>
      </c>
      <c r="G152" s="25">
        <v>109715</v>
      </c>
      <c r="H152" s="25">
        <v>175998</v>
      </c>
      <c r="I152" s="25">
        <v>33051</v>
      </c>
      <c r="J152" s="25">
        <v>34511</v>
      </c>
      <c r="K152" s="25">
        <v>18165</v>
      </c>
      <c r="L152" s="25">
        <v>2947</v>
      </c>
      <c r="M152" s="11">
        <f t="shared" si="6"/>
        <v>374387</v>
      </c>
    </row>
    <row r="153" spans="1:13" ht="15" x14ac:dyDescent="0.25">
      <c r="A153" t="str">
        <f t="shared" si="7"/>
        <v>Løbende priser (1.000 kr.)</v>
      </c>
      <c r="B153" t="str">
        <f t="shared" si="7"/>
        <v>I alt (netto)</v>
      </c>
      <c r="C153" t="str">
        <f t="shared" si="7"/>
        <v>1 Driftskonti</v>
      </c>
      <c r="D153" t="str">
        <f t="shared" si="7"/>
        <v>2023</v>
      </c>
      <c r="E153" s="2">
        <v>430</v>
      </c>
      <c r="F153" s="65" t="s">
        <v>47</v>
      </c>
      <c r="G153" s="25">
        <v>135307</v>
      </c>
      <c r="H153" s="25">
        <v>216953</v>
      </c>
      <c r="I153" s="25">
        <v>94985</v>
      </c>
      <c r="J153" s="25">
        <v>24996</v>
      </c>
      <c r="K153" s="25">
        <v>30461</v>
      </c>
      <c r="L153" s="25">
        <v>2013</v>
      </c>
      <c r="M153" s="11">
        <f t="shared" si="6"/>
        <v>504715</v>
      </c>
    </row>
    <row r="154" spans="1:13" ht="15" x14ac:dyDescent="0.25">
      <c r="A154" t="str">
        <f t="shared" si="7"/>
        <v>Løbende priser (1.000 kr.)</v>
      </c>
      <c r="B154" t="str">
        <f t="shared" si="7"/>
        <v>I alt (netto)</v>
      </c>
      <c r="C154" t="str">
        <f t="shared" si="7"/>
        <v>1 Driftskonti</v>
      </c>
      <c r="D154" t="str">
        <f t="shared" si="7"/>
        <v>2023</v>
      </c>
      <c r="E154" s="2">
        <v>440</v>
      </c>
      <c r="F154" s="65" t="s">
        <v>97</v>
      </c>
      <c r="G154" s="25">
        <v>53549</v>
      </c>
      <c r="H154" s="25">
        <v>140453</v>
      </c>
      <c r="I154" s="25">
        <v>45541</v>
      </c>
      <c r="J154" s="25">
        <v>7324</v>
      </c>
      <c r="K154" s="25">
        <v>12282</v>
      </c>
      <c r="L154" s="25">
        <v>1178</v>
      </c>
      <c r="M154" s="11">
        <f t="shared" si="6"/>
        <v>260327</v>
      </c>
    </row>
    <row r="155" spans="1:13" ht="15" x14ac:dyDescent="0.25">
      <c r="A155" t="str">
        <f t="shared" si="7"/>
        <v>Løbende priser (1.000 kr.)</v>
      </c>
      <c r="B155" t="str">
        <f t="shared" si="7"/>
        <v>I alt (netto)</v>
      </c>
      <c r="C155" t="str">
        <f t="shared" si="7"/>
        <v>1 Driftskonti</v>
      </c>
      <c r="D155" t="str">
        <f t="shared" si="7"/>
        <v>2023</v>
      </c>
      <c r="E155" s="2">
        <v>450</v>
      </c>
      <c r="F155" s="65" t="s">
        <v>30</v>
      </c>
      <c r="G155" s="25">
        <v>99173</v>
      </c>
      <c r="H155" s="25">
        <v>132106</v>
      </c>
      <c r="I155" s="25">
        <v>66064</v>
      </c>
      <c r="J155" s="25">
        <v>38164</v>
      </c>
      <c r="K155" s="25">
        <v>18264</v>
      </c>
      <c r="L155" s="25">
        <v>2379</v>
      </c>
      <c r="M155" s="11">
        <f t="shared" si="6"/>
        <v>356150</v>
      </c>
    </row>
    <row r="156" spans="1:13" ht="15" x14ac:dyDescent="0.25">
      <c r="A156" t="str">
        <f t="shared" si="7"/>
        <v>Løbende priser (1.000 kr.)</v>
      </c>
      <c r="B156" t="str">
        <f t="shared" si="7"/>
        <v>I alt (netto)</v>
      </c>
      <c r="C156" t="str">
        <f t="shared" si="7"/>
        <v>1 Driftskonti</v>
      </c>
      <c r="D156" t="str">
        <f t="shared" si="7"/>
        <v>2023</v>
      </c>
      <c r="E156" s="2">
        <v>461</v>
      </c>
      <c r="F156" s="65" t="s">
        <v>36</v>
      </c>
      <c r="G156" s="25">
        <v>475047</v>
      </c>
      <c r="H156" s="25">
        <v>660797</v>
      </c>
      <c r="I156" s="25">
        <v>292933</v>
      </c>
      <c r="J156" s="25">
        <v>70339</v>
      </c>
      <c r="K156" s="25">
        <v>63201</v>
      </c>
      <c r="L156" s="25">
        <v>8385</v>
      </c>
      <c r="M156" s="11">
        <f t="shared" si="6"/>
        <v>1570702</v>
      </c>
    </row>
    <row r="157" spans="1:13" ht="15" x14ac:dyDescent="0.25">
      <c r="A157" t="str">
        <f t="shared" si="7"/>
        <v>Løbende priser (1.000 kr.)</v>
      </c>
      <c r="B157" t="str">
        <f t="shared" si="7"/>
        <v>I alt (netto)</v>
      </c>
      <c r="C157" t="str">
        <f t="shared" si="7"/>
        <v>1 Driftskonti</v>
      </c>
      <c r="D157" t="str">
        <f t="shared" si="7"/>
        <v>2023</v>
      </c>
      <c r="E157" s="2">
        <v>479</v>
      </c>
      <c r="F157" s="65" t="s">
        <v>72</v>
      </c>
      <c r="G157" s="25">
        <v>128556</v>
      </c>
      <c r="H157" s="25">
        <v>327008</v>
      </c>
      <c r="I157" s="25">
        <v>101161</v>
      </c>
      <c r="J157" s="25">
        <v>23191</v>
      </c>
      <c r="K157" s="25">
        <v>19103</v>
      </c>
      <c r="L157" s="25">
        <v>2681</v>
      </c>
      <c r="M157" s="11">
        <f t="shared" si="6"/>
        <v>601700</v>
      </c>
    </row>
    <row r="158" spans="1:13" ht="15" x14ac:dyDescent="0.25">
      <c r="A158" t="str">
        <f t="shared" si="7"/>
        <v>Løbende priser (1.000 kr.)</v>
      </c>
      <c r="B158" t="str">
        <f t="shared" si="7"/>
        <v>I alt (netto)</v>
      </c>
      <c r="C158" t="str">
        <f t="shared" si="7"/>
        <v>1 Driftskonti</v>
      </c>
      <c r="D158" t="str">
        <f t="shared" si="7"/>
        <v>2023</v>
      </c>
      <c r="E158" s="2">
        <v>480</v>
      </c>
      <c r="F158" s="65" t="s">
        <v>226</v>
      </c>
      <c r="G158" s="25">
        <v>87298</v>
      </c>
      <c r="H158" s="25">
        <v>126771</v>
      </c>
      <c r="I158" s="25">
        <v>21873</v>
      </c>
      <c r="J158" s="25">
        <v>25016</v>
      </c>
      <c r="K158" s="25">
        <v>8608</v>
      </c>
      <c r="L158" s="25">
        <v>1595</v>
      </c>
      <c r="M158" s="11">
        <f t="shared" si="6"/>
        <v>271161</v>
      </c>
    </row>
    <row r="159" spans="1:13" ht="15" x14ac:dyDescent="0.25">
      <c r="A159" t="str">
        <f t="shared" si="7"/>
        <v>Løbende priser (1.000 kr.)</v>
      </c>
      <c r="B159" t="str">
        <f t="shared" si="7"/>
        <v>I alt (netto)</v>
      </c>
      <c r="C159" t="str">
        <f t="shared" si="7"/>
        <v>1 Driftskonti</v>
      </c>
      <c r="D159" t="str">
        <f t="shared" si="7"/>
        <v>2023</v>
      </c>
      <c r="E159" s="2">
        <v>482</v>
      </c>
      <c r="F159" s="65" t="s">
        <v>8</v>
      </c>
      <c r="G159" s="25">
        <v>70718</v>
      </c>
      <c r="H159" s="25">
        <v>122878</v>
      </c>
      <c r="I159" s="25">
        <v>27153</v>
      </c>
      <c r="J159" s="25">
        <v>11077</v>
      </c>
      <c r="K159" s="25">
        <v>7918</v>
      </c>
      <c r="L159" s="25">
        <v>438</v>
      </c>
      <c r="M159" s="11">
        <f t="shared" si="6"/>
        <v>240182</v>
      </c>
    </row>
    <row r="160" spans="1:13" ht="15" x14ac:dyDescent="0.25">
      <c r="A160" t="str">
        <f t="shared" si="7"/>
        <v>Løbende priser (1.000 kr.)</v>
      </c>
      <c r="B160" t="str">
        <f t="shared" si="7"/>
        <v>I alt (netto)</v>
      </c>
      <c r="C160" t="str">
        <f t="shared" si="7"/>
        <v>1 Driftskonti</v>
      </c>
      <c r="D160" t="str">
        <f t="shared" si="7"/>
        <v>2023</v>
      </c>
      <c r="E160" s="2">
        <v>492</v>
      </c>
      <c r="F160" s="65" t="s">
        <v>98</v>
      </c>
      <c r="G160" s="25">
        <v>18735</v>
      </c>
      <c r="H160" s="25">
        <v>63878</v>
      </c>
      <c r="I160" s="25">
        <v>15281</v>
      </c>
      <c r="J160" s="25">
        <v>3483</v>
      </c>
      <c r="K160" s="25">
        <v>5015</v>
      </c>
      <c r="L160" s="25">
        <v>285</v>
      </c>
      <c r="M160" s="11">
        <f t="shared" si="6"/>
        <v>106677</v>
      </c>
    </row>
    <row r="161" spans="1:13" ht="15" x14ac:dyDescent="0.25">
      <c r="A161" t="str">
        <f t="shared" si="7"/>
        <v>Løbende priser (1.000 kr.)</v>
      </c>
      <c r="B161" t="str">
        <f t="shared" si="7"/>
        <v>I alt (netto)</v>
      </c>
      <c r="C161" t="str">
        <f t="shared" si="7"/>
        <v>1 Driftskonti</v>
      </c>
      <c r="D161" t="str">
        <f t="shared" si="7"/>
        <v>2023</v>
      </c>
      <c r="E161" s="2">
        <v>510</v>
      </c>
      <c r="F161" s="65" t="s">
        <v>61</v>
      </c>
      <c r="G161" s="25">
        <v>161004</v>
      </c>
      <c r="H161" s="25">
        <v>265327</v>
      </c>
      <c r="I161" s="25">
        <v>100016</v>
      </c>
      <c r="J161" s="25">
        <v>13871</v>
      </c>
      <c r="K161" s="25">
        <v>24507</v>
      </c>
      <c r="L161" s="25">
        <v>2279</v>
      </c>
      <c r="M161" s="11">
        <f t="shared" si="6"/>
        <v>567004</v>
      </c>
    </row>
    <row r="162" spans="1:13" ht="15" x14ac:dyDescent="0.25">
      <c r="A162" t="str">
        <f t="shared" si="7"/>
        <v>Løbende priser (1.000 kr.)</v>
      </c>
      <c r="B162" t="str">
        <f t="shared" si="7"/>
        <v>I alt (netto)</v>
      </c>
      <c r="C162" t="str">
        <f t="shared" si="7"/>
        <v>1 Driftskonti</v>
      </c>
      <c r="D162" t="str">
        <f t="shared" si="7"/>
        <v>2023</v>
      </c>
      <c r="E162" s="2">
        <v>530</v>
      </c>
      <c r="F162" s="65" t="s">
        <v>15</v>
      </c>
      <c r="G162" s="25">
        <v>44129</v>
      </c>
      <c r="H162" s="25">
        <v>173729</v>
      </c>
      <c r="I162" s="25">
        <v>35443</v>
      </c>
      <c r="J162" s="25">
        <v>1247</v>
      </c>
      <c r="K162" s="25">
        <v>19312</v>
      </c>
      <c r="L162" s="25">
        <v>1074</v>
      </c>
      <c r="M162" s="11">
        <f t="shared" si="6"/>
        <v>274934</v>
      </c>
    </row>
    <row r="163" spans="1:13" ht="15" x14ac:dyDescent="0.25">
      <c r="A163" t="str">
        <f t="shared" si="7"/>
        <v>Løbende priser (1.000 kr.)</v>
      </c>
      <c r="B163" t="str">
        <f t="shared" si="7"/>
        <v>I alt (netto)</v>
      </c>
      <c r="C163" t="str">
        <f t="shared" si="7"/>
        <v>1 Driftskonti</v>
      </c>
      <c r="D163" t="str">
        <f t="shared" si="7"/>
        <v>2023</v>
      </c>
      <c r="E163" s="2">
        <v>540</v>
      </c>
      <c r="F163" s="65" t="s">
        <v>76</v>
      </c>
      <c r="G163" s="25">
        <v>191810</v>
      </c>
      <c r="H163" s="25">
        <v>377206</v>
      </c>
      <c r="I163" s="25">
        <v>184744</v>
      </c>
      <c r="J163" s="25">
        <v>24471</v>
      </c>
      <c r="K163" s="25">
        <v>35319</v>
      </c>
      <c r="L163" s="25">
        <v>2976</v>
      </c>
      <c r="M163" s="11">
        <f t="shared" si="6"/>
        <v>816526</v>
      </c>
    </row>
    <row r="164" spans="1:13" ht="15" x14ac:dyDescent="0.25">
      <c r="A164" t="str">
        <f t="shared" si="7"/>
        <v>Løbende priser (1.000 kr.)</v>
      </c>
      <c r="B164" t="str">
        <f t="shared" si="7"/>
        <v>I alt (netto)</v>
      </c>
      <c r="C164" t="str">
        <f t="shared" si="7"/>
        <v>1 Driftskonti</v>
      </c>
      <c r="D164" t="str">
        <f t="shared" si="7"/>
        <v>2023</v>
      </c>
      <c r="E164" s="2">
        <v>550</v>
      </c>
      <c r="F164" s="65" t="s">
        <v>80</v>
      </c>
      <c r="G164" s="25">
        <v>110285</v>
      </c>
      <c r="H164" s="25">
        <v>186438</v>
      </c>
      <c r="I164" s="25">
        <v>47106</v>
      </c>
      <c r="J164" s="25">
        <v>27071</v>
      </c>
      <c r="K164" s="25">
        <v>21755</v>
      </c>
      <c r="L164" s="25">
        <v>2257</v>
      </c>
      <c r="M164" s="11">
        <f t="shared" si="6"/>
        <v>394912</v>
      </c>
    </row>
    <row r="165" spans="1:13" ht="15" x14ac:dyDescent="0.25">
      <c r="A165" t="str">
        <f t="shared" si="7"/>
        <v>Løbende priser (1.000 kr.)</v>
      </c>
      <c r="B165" t="str">
        <f t="shared" si="7"/>
        <v>I alt (netto)</v>
      </c>
      <c r="C165" t="str">
        <f t="shared" si="7"/>
        <v>1 Driftskonti</v>
      </c>
      <c r="D165" t="str">
        <f t="shared" si="7"/>
        <v>2023</v>
      </c>
      <c r="E165" s="2">
        <v>561</v>
      </c>
      <c r="F165" s="65" t="s">
        <v>27</v>
      </c>
      <c r="G165" s="25">
        <v>282739</v>
      </c>
      <c r="H165" s="25">
        <v>568970</v>
      </c>
      <c r="I165" s="25">
        <v>182578</v>
      </c>
      <c r="J165" s="25">
        <v>13447</v>
      </c>
      <c r="K165" s="25">
        <v>69139</v>
      </c>
      <c r="L165" s="25">
        <v>7439</v>
      </c>
      <c r="M165" s="11">
        <f t="shared" si="6"/>
        <v>1124312</v>
      </c>
    </row>
    <row r="166" spans="1:13" ht="15" x14ac:dyDescent="0.25">
      <c r="A166" t="str">
        <f t="shared" si="7"/>
        <v>Løbende priser (1.000 kr.)</v>
      </c>
      <c r="B166" t="str">
        <f t="shared" si="7"/>
        <v>I alt (netto)</v>
      </c>
      <c r="C166" t="str">
        <f t="shared" si="7"/>
        <v>1 Driftskonti</v>
      </c>
      <c r="D166" t="str">
        <f t="shared" si="7"/>
        <v>2023</v>
      </c>
      <c r="E166" s="2">
        <v>563</v>
      </c>
      <c r="F166" s="65" t="s">
        <v>29</v>
      </c>
      <c r="G166" s="25">
        <v>12217</v>
      </c>
      <c r="H166" s="25">
        <v>29216</v>
      </c>
      <c r="I166" s="25">
        <v>5744</v>
      </c>
      <c r="J166" s="25">
        <v>4916</v>
      </c>
      <c r="K166" s="25">
        <v>3178</v>
      </c>
      <c r="L166" s="25">
        <v>102</v>
      </c>
      <c r="M166" s="11">
        <f t="shared" si="6"/>
        <v>55373</v>
      </c>
    </row>
    <row r="167" spans="1:13" ht="15" x14ac:dyDescent="0.25">
      <c r="A167" t="str">
        <f t="shared" si="7"/>
        <v>Løbende priser (1.000 kr.)</v>
      </c>
      <c r="B167" t="str">
        <f t="shared" si="7"/>
        <v>I alt (netto)</v>
      </c>
      <c r="C167" t="str">
        <f t="shared" si="7"/>
        <v>1 Driftskonti</v>
      </c>
      <c r="D167" t="str">
        <f t="shared" si="7"/>
        <v>2023</v>
      </c>
      <c r="E167" s="2">
        <v>573</v>
      </c>
      <c r="F167" s="65" t="s">
        <v>86</v>
      </c>
      <c r="G167" s="25">
        <v>118248</v>
      </c>
      <c r="H167" s="25">
        <v>262973</v>
      </c>
      <c r="I167" s="25">
        <v>50040</v>
      </c>
      <c r="J167" s="25">
        <v>21693</v>
      </c>
      <c r="K167" s="25">
        <v>29583</v>
      </c>
      <c r="L167" s="25">
        <v>2667</v>
      </c>
      <c r="M167" s="11">
        <f t="shared" si="6"/>
        <v>485204</v>
      </c>
    </row>
    <row r="168" spans="1:13" ht="15" x14ac:dyDescent="0.25">
      <c r="A168" t="str">
        <f t="shared" si="7"/>
        <v>Løbende priser (1.000 kr.)</v>
      </c>
      <c r="B168" t="str">
        <f t="shared" si="7"/>
        <v>I alt (netto)</v>
      </c>
      <c r="C168" t="str">
        <f t="shared" si="7"/>
        <v>1 Driftskonti</v>
      </c>
      <c r="D168" t="str">
        <f t="shared" si="7"/>
        <v>2023</v>
      </c>
      <c r="E168" s="2">
        <v>575</v>
      </c>
      <c r="F168" s="65" t="s">
        <v>88</v>
      </c>
      <c r="G168" s="25">
        <v>130780</v>
      </c>
      <c r="H168" s="25">
        <v>170028</v>
      </c>
      <c r="I168" s="25">
        <v>42420</v>
      </c>
      <c r="J168" s="25">
        <v>43909</v>
      </c>
      <c r="K168" s="25">
        <v>25991</v>
      </c>
      <c r="L168" s="25">
        <v>1761</v>
      </c>
      <c r="M168" s="11">
        <f t="shared" si="6"/>
        <v>414889</v>
      </c>
    </row>
    <row r="169" spans="1:13" ht="15" x14ac:dyDescent="0.25">
      <c r="A169" t="str">
        <f t="shared" si="7"/>
        <v>Løbende priser (1.000 kr.)</v>
      </c>
      <c r="B169" t="str">
        <f t="shared" si="7"/>
        <v>I alt (netto)</v>
      </c>
      <c r="C169" t="str">
        <f t="shared" si="7"/>
        <v>1 Driftskonti</v>
      </c>
      <c r="D169" t="str">
        <f t="shared" si="7"/>
        <v>2023</v>
      </c>
      <c r="E169" s="2">
        <v>580</v>
      </c>
      <c r="F169" s="65" t="s">
        <v>100</v>
      </c>
      <c r="G169" s="25">
        <v>173465</v>
      </c>
      <c r="H169" s="25">
        <v>281615</v>
      </c>
      <c r="I169" s="25">
        <v>105030</v>
      </c>
      <c r="J169" s="25">
        <v>4609</v>
      </c>
      <c r="K169" s="25">
        <v>46782</v>
      </c>
      <c r="L169" s="25">
        <v>2540</v>
      </c>
      <c r="M169" s="11">
        <f t="shared" si="6"/>
        <v>614041</v>
      </c>
    </row>
    <row r="170" spans="1:13" ht="15" x14ac:dyDescent="0.25">
      <c r="A170" t="str">
        <f t="shared" si="7"/>
        <v>Løbende priser (1.000 kr.)</v>
      </c>
      <c r="B170" t="str">
        <f t="shared" si="7"/>
        <v>I alt (netto)</v>
      </c>
      <c r="C170" t="str">
        <f t="shared" si="7"/>
        <v>1 Driftskonti</v>
      </c>
      <c r="D170" t="str">
        <f t="shared" ref="D170:D202" si="8">D169</f>
        <v>2023</v>
      </c>
      <c r="E170" s="2">
        <v>607</v>
      </c>
      <c r="F170" s="65" t="s">
        <v>37</v>
      </c>
      <c r="G170" s="25">
        <v>150218</v>
      </c>
      <c r="H170" s="25">
        <v>246768</v>
      </c>
      <c r="I170" s="25">
        <v>82125</v>
      </c>
      <c r="J170" s="25">
        <v>35351</v>
      </c>
      <c r="K170" s="25">
        <v>15968</v>
      </c>
      <c r="L170" s="25">
        <v>2874</v>
      </c>
      <c r="M170" s="11">
        <f t="shared" ref="M170:M202" si="9">SUM(G170:L170)</f>
        <v>533304</v>
      </c>
    </row>
    <row r="171" spans="1:13" ht="15" x14ac:dyDescent="0.25">
      <c r="A171" t="str">
        <f t="shared" ref="A171:C202" si="10">A170</f>
        <v>Løbende priser (1.000 kr.)</v>
      </c>
      <c r="B171" t="str">
        <f t="shared" si="10"/>
        <v>I alt (netto)</v>
      </c>
      <c r="C171" t="str">
        <f t="shared" si="10"/>
        <v>1 Driftskonti</v>
      </c>
      <c r="D171" t="str">
        <f t="shared" si="8"/>
        <v>2023</v>
      </c>
      <c r="E171" s="2">
        <v>615</v>
      </c>
      <c r="F171" s="65" t="s">
        <v>81</v>
      </c>
      <c r="G171" s="25">
        <v>180656</v>
      </c>
      <c r="H171" s="25">
        <v>390521</v>
      </c>
      <c r="I171" s="25">
        <v>133260</v>
      </c>
      <c r="J171" s="25">
        <v>21736</v>
      </c>
      <c r="K171" s="25">
        <v>47520</v>
      </c>
      <c r="L171" s="25">
        <v>2260</v>
      </c>
      <c r="M171" s="11">
        <f t="shared" si="9"/>
        <v>775953</v>
      </c>
    </row>
    <row r="172" spans="1:13" ht="15" x14ac:dyDescent="0.25">
      <c r="A172" t="str">
        <f t="shared" si="10"/>
        <v>Løbende priser (1.000 kr.)</v>
      </c>
      <c r="B172" t="str">
        <f t="shared" si="10"/>
        <v>I alt (netto)</v>
      </c>
      <c r="C172" t="str">
        <f t="shared" si="10"/>
        <v>1 Driftskonti</v>
      </c>
      <c r="D172" t="str">
        <f t="shared" si="8"/>
        <v>2023</v>
      </c>
      <c r="E172" s="2">
        <v>621</v>
      </c>
      <c r="F172" s="65" t="s">
        <v>99</v>
      </c>
      <c r="G172" s="25">
        <v>203640</v>
      </c>
      <c r="H172" s="25">
        <v>360658</v>
      </c>
      <c r="I172" s="25">
        <v>148137</v>
      </c>
      <c r="J172" s="25">
        <v>48472</v>
      </c>
      <c r="K172" s="25">
        <v>31364</v>
      </c>
      <c r="L172" s="25">
        <v>1759</v>
      </c>
      <c r="M172" s="11">
        <f t="shared" si="9"/>
        <v>794030</v>
      </c>
    </row>
    <row r="173" spans="1:13" ht="15" x14ac:dyDescent="0.25">
      <c r="A173" t="str">
        <f t="shared" si="10"/>
        <v>Løbende priser (1.000 kr.)</v>
      </c>
      <c r="B173" t="str">
        <f t="shared" si="10"/>
        <v>I alt (netto)</v>
      </c>
      <c r="C173" t="str">
        <f t="shared" si="10"/>
        <v>1 Driftskonti</v>
      </c>
      <c r="D173" t="str">
        <f t="shared" si="8"/>
        <v>2023</v>
      </c>
      <c r="E173" s="2">
        <v>630</v>
      </c>
      <c r="F173" s="65" t="s">
        <v>90</v>
      </c>
      <c r="G173" s="25">
        <v>220591</v>
      </c>
      <c r="H173" s="25">
        <v>398080</v>
      </c>
      <c r="I173" s="25">
        <v>162134</v>
      </c>
      <c r="J173" s="25">
        <v>60187</v>
      </c>
      <c r="K173" s="25">
        <v>32151</v>
      </c>
      <c r="L173" s="25">
        <v>5353</v>
      </c>
      <c r="M173" s="11">
        <f t="shared" si="9"/>
        <v>878496</v>
      </c>
    </row>
    <row r="174" spans="1:13" ht="15" x14ac:dyDescent="0.25">
      <c r="A174" t="str">
        <f t="shared" si="10"/>
        <v>Løbende priser (1.000 kr.)</v>
      </c>
      <c r="B174" t="str">
        <f t="shared" si="10"/>
        <v>I alt (netto)</v>
      </c>
      <c r="C174" t="str">
        <f t="shared" si="10"/>
        <v>1 Driftskonti</v>
      </c>
      <c r="D174" t="str">
        <f t="shared" si="8"/>
        <v>2023</v>
      </c>
      <c r="E174" s="2">
        <v>657</v>
      </c>
      <c r="F174" s="65" t="s">
        <v>71</v>
      </c>
      <c r="G174" s="25">
        <v>148725</v>
      </c>
      <c r="H174" s="25">
        <v>339363</v>
      </c>
      <c r="I174" s="25">
        <v>88063</v>
      </c>
      <c r="J174" s="25">
        <v>100022</v>
      </c>
      <c r="K174" s="25">
        <v>25907</v>
      </c>
      <c r="L174" s="25">
        <v>3314</v>
      </c>
      <c r="M174" s="11">
        <f t="shared" si="9"/>
        <v>705394</v>
      </c>
    </row>
    <row r="175" spans="1:13" ht="15" x14ac:dyDescent="0.25">
      <c r="A175" t="str">
        <f t="shared" si="10"/>
        <v>Løbende priser (1.000 kr.)</v>
      </c>
      <c r="B175" t="str">
        <f t="shared" si="10"/>
        <v>I alt (netto)</v>
      </c>
      <c r="C175" t="str">
        <f t="shared" si="10"/>
        <v>1 Driftskonti</v>
      </c>
      <c r="D175" t="str">
        <f t="shared" si="8"/>
        <v>2023</v>
      </c>
      <c r="E175" s="2">
        <v>661</v>
      </c>
      <c r="F175" s="65" t="s">
        <v>79</v>
      </c>
      <c r="G175" s="25">
        <v>112575</v>
      </c>
      <c r="H175" s="25">
        <v>262146</v>
      </c>
      <c r="I175" s="25">
        <v>57045</v>
      </c>
      <c r="J175" s="25">
        <v>12895</v>
      </c>
      <c r="K175" s="25">
        <v>20438</v>
      </c>
      <c r="L175" s="25">
        <v>2987</v>
      </c>
      <c r="M175" s="11">
        <f t="shared" si="9"/>
        <v>468086</v>
      </c>
    </row>
    <row r="176" spans="1:13" ht="15" x14ac:dyDescent="0.25">
      <c r="A176" t="str">
        <f t="shared" si="10"/>
        <v>Løbende priser (1.000 kr.)</v>
      </c>
      <c r="B176" t="str">
        <f t="shared" si="10"/>
        <v>I alt (netto)</v>
      </c>
      <c r="C176" t="str">
        <f t="shared" si="10"/>
        <v>1 Driftskonti</v>
      </c>
      <c r="D176" t="str">
        <f t="shared" si="8"/>
        <v>2023</v>
      </c>
      <c r="E176" s="2">
        <v>665</v>
      </c>
      <c r="F176" s="65" t="s">
        <v>12</v>
      </c>
      <c r="G176" s="25">
        <v>48707</v>
      </c>
      <c r="H176" s="25">
        <v>100692</v>
      </c>
      <c r="I176" s="25">
        <v>31335</v>
      </c>
      <c r="J176" s="25">
        <v>11662</v>
      </c>
      <c r="K176" s="25">
        <v>6055</v>
      </c>
      <c r="L176" s="25">
        <v>1479</v>
      </c>
      <c r="M176" s="11">
        <f t="shared" si="9"/>
        <v>199930</v>
      </c>
    </row>
    <row r="177" spans="1:13" ht="15" x14ac:dyDescent="0.25">
      <c r="A177" t="str">
        <f t="shared" si="10"/>
        <v>Løbende priser (1.000 kr.)</v>
      </c>
      <c r="B177" t="str">
        <f t="shared" si="10"/>
        <v>I alt (netto)</v>
      </c>
      <c r="C177" t="str">
        <f t="shared" si="10"/>
        <v>1 Driftskonti</v>
      </c>
      <c r="D177" t="str">
        <f t="shared" si="8"/>
        <v>2023</v>
      </c>
      <c r="E177" s="2">
        <v>671</v>
      </c>
      <c r="F177" s="65" t="s">
        <v>70</v>
      </c>
      <c r="G177" s="25">
        <v>60954</v>
      </c>
      <c r="H177" s="25">
        <v>104782</v>
      </c>
      <c r="I177" s="25">
        <v>32584</v>
      </c>
      <c r="J177" s="25">
        <v>10230</v>
      </c>
      <c r="K177" s="25">
        <v>7616</v>
      </c>
      <c r="L177" s="25">
        <v>225</v>
      </c>
      <c r="M177" s="11">
        <f t="shared" si="9"/>
        <v>216391</v>
      </c>
    </row>
    <row r="178" spans="1:13" ht="15" x14ac:dyDescent="0.25">
      <c r="A178" t="str">
        <f t="shared" si="10"/>
        <v>Løbende priser (1.000 kr.)</v>
      </c>
      <c r="B178" t="str">
        <f t="shared" si="10"/>
        <v>I alt (netto)</v>
      </c>
      <c r="C178" t="str">
        <f t="shared" si="10"/>
        <v>1 Driftskonti</v>
      </c>
      <c r="D178" t="str">
        <f t="shared" si="8"/>
        <v>2023</v>
      </c>
      <c r="E178" s="2">
        <v>706</v>
      </c>
      <c r="F178" s="65" t="s">
        <v>74</v>
      </c>
      <c r="G178" s="25">
        <v>172416</v>
      </c>
      <c r="H178" s="25">
        <v>165537</v>
      </c>
      <c r="I178" s="25">
        <v>51479</v>
      </c>
      <c r="J178" s="25">
        <v>10008</v>
      </c>
      <c r="K178" s="25">
        <v>14032</v>
      </c>
      <c r="L178" s="25">
        <v>2698</v>
      </c>
      <c r="M178" s="11">
        <f t="shared" si="9"/>
        <v>416170</v>
      </c>
    </row>
    <row r="179" spans="1:13" ht="15" x14ac:dyDescent="0.25">
      <c r="A179" t="str">
        <f t="shared" si="10"/>
        <v>Løbende priser (1.000 kr.)</v>
      </c>
      <c r="B179" t="str">
        <f t="shared" si="10"/>
        <v>I alt (netto)</v>
      </c>
      <c r="C179" t="str">
        <f t="shared" si="10"/>
        <v>1 Driftskonti</v>
      </c>
      <c r="D179" t="str">
        <f t="shared" si="8"/>
        <v>2023</v>
      </c>
      <c r="E179" s="2">
        <v>707</v>
      </c>
      <c r="F179" s="65" t="s">
        <v>26</v>
      </c>
      <c r="G179" s="25">
        <v>111144</v>
      </c>
      <c r="H179" s="25">
        <v>227525</v>
      </c>
      <c r="I179" s="25">
        <v>46634</v>
      </c>
      <c r="J179" s="25">
        <v>17331</v>
      </c>
      <c r="K179" s="25">
        <v>15855</v>
      </c>
      <c r="L179" s="25">
        <v>2780</v>
      </c>
      <c r="M179" s="11">
        <f t="shared" si="9"/>
        <v>421269</v>
      </c>
    </row>
    <row r="180" spans="1:13" ht="15" x14ac:dyDescent="0.25">
      <c r="A180" t="str">
        <f t="shared" si="10"/>
        <v>Løbende priser (1.000 kr.)</v>
      </c>
      <c r="B180" t="str">
        <f t="shared" si="10"/>
        <v>I alt (netto)</v>
      </c>
      <c r="C180" t="str">
        <f t="shared" si="10"/>
        <v>1 Driftskonti</v>
      </c>
      <c r="D180" t="str">
        <f t="shared" si="8"/>
        <v>2023</v>
      </c>
      <c r="E180" s="2">
        <v>710</v>
      </c>
      <c r="F180" s="65" t="s">
        <v>31</v>
      </c>
      <c r="G180" s="25">
        <v>70324</v>
      </c>
      <c r="H180" s="25">
        <v>172976</v>
      </c>
      <c r="I180" s="25">
        <v>70596</v>
      </c>
      <c r="J180" s="25">
        <v>26859</v>
      </c>
      <c r="K180" s="25">
        <v>15453</v>
      </c>
      <c r="L180" s="25">
        <v>2548</v>
      </c>
      <c r="M180" s="11">
        <f t="shared" si="9"/>
        <v>358756</v>
      </c>
    </row>
    <row r="181" spans="1:13" ht="15" x14ac:dyDescent="0.25">
      <c r="A181" t="str">
        <f t="shared" si="10"/>
        <v>Løbende priser (1.000 kr.)</v>
      </c>
      <c r="B181" t="str">
        <f t="shared" si="10"/>
        <v>I alt (netto)</v>
      </c>
      <c r="C181" t="str">
        <f t="shared" si="10"/>
        <v>1 Driftskonti</v>
      </c>
      <c r="D181" t="str">
        <f t="shared" si="8"/>
        <v>2023</v>
      </c>
      <c r="E181" s="2">
        <v>727</v>
      </c>
      <c r="F181" s="65" t="s">
        <v>34</v>
      </c>
      <c r="G181" s="25">
        <v>50558</v>
      </c>
      <c r="H181" s="25">
        <v>114102</v>
      </c>
      <c r="I181" s="25">
        <v>30827</v>
      </c>
      <c r="J181" s="25">
        <v>15291</v>
      </c>
      <c r="K181" s="25">
        <v>10785</v>
      </c>
      <c r="L181" s="25">
        <v>970</v>
      </c>
      <c r="M181" s="11">
        <f t="shared" si="9"/>
        <v>222533</v>
      </c>
    </row>
    <row r="182" spans="1:13" ht="15" x14ac:dyDescent="0.25">
      <c r="A182" t="str">
        <f t="shared" si="10"/>
        <v>Løbende priser (1.000 kr.)</v>
      </c>
      <c r="B182" t="str">
        <f t="shared" si="10"/>
        <v>I alt (netto)</v>
      </c>
      <c r="C182" t="str">
        <f t="shared" si="10"/>
        <v>1 Driftskonti</v>
      </c>
      <c r="D182" t="str">
        <f t="shared" si="8"/>
        <v>2023</v>
      </c>
      <c r="E182" s="2">
        <v>730</v>
      </c>
      <c r="F182" s="65" t="s">
        <v>40</v>
      </c>
      <c r="G182" s="25">
        <v>192012</v>
      </c>
      <c r="H182" s="25">
        <v>615085</v>
      </c>
      <c r="I182" s="25">
        <v>143435</v>
      </c>
      <c r="J182" s="25">
        <v>15677</v>
      </c>
      <c r="K182" s="25">
        <v>50120</v>
      </c>
      <c r="L182" s="25">
        <v>7236</v>
      </c>
      <c r="M182" s="11">
        <f t="shared" si="9"/>
        <v>1023565</v>
      </c>
    </row>
    <row r="183" spans="1:13" ht="15" x14ac:dyDescent="0.25">
      <c r="A183" t="str">
        <f t="shared" si="10"/>
        <v>Løbende priser (1.000 kr.)</v>
      </c>
      <c r="B183" t="str">
        <f t="shared" si="10"/>
        <v>I alt (netto)</v>
      </c>
      <c r="C183" t="str">
        <f t="shared" si="10"/>
        <v>1 Driftskonti</v>
      </c>
      <c r="D183" t="str">
        <f t="shared" si="8"/>
        <v>2023</v>
      </c>
      <c r="E183" s="2">
        <v>740</v>
      </c>
      <c r="F183" s="65" t="s">
        <v>56</v>
      </c>
      <c r="G183" s="25">
        <v>179796</v>
      </c>
      <c r="H183" s="25">
        <v>369308</v>
      </c>
      <c r="I183" s="25">
        <v>123720</v>
      </c>
      <c r="J183" s="25">
        <v>90092</v>
      </c>
      <c r="K183" s="25">
        <v>30745</v>
      </c>
      <c r="L183" s="25">
        <v>4357</v>
      </c>
      <c r="M183" s="11">
        <f t="shared" si="9"/>
        <v>798018</v>
      </c>
    </row>
    <row r="184" spans="1:13" ht="15" x14ac:dyDescent="0.25">
      <c r="A184" t="str">
        <f t="shared" si="10"/>
        <v>Løbende priser (1.000 kr.)</v>
      </c>
      <c r="B184" t="str">
        <f t="shared" si="10"/>
        <v>I alt (netto)</v>
      </c>
      <c r="C184" t="str">
        <f t="shared" si="10"/>
        <v>1 Driftskonti</v>
      </c>
      <c r="D184" t="str">
        <f t="shared" si="8"/>
        <v>2023</v>
      </c>
      <c r="E184" s="2">
        <v>741</v>
      </c>
      <c r="F184" s="65" t="s">
        <v>54</v>
      </c>
      <c r="G184" s="25">
        <v>16406</v>
      </c>
      <c r="H184" s="25">
        <v>35517</v>
      </c>
      <c r="I184" s="25">
        <v>8846</v>
      </c>
      <c r="J184" s="25">
        <v>9</v>
      </c>
      <c r="K184" s="25">
        <v>3396</v>
      </c>
      <c r="L184" s="25">
        <v>125</v>
      </c>
      <c r="M184" s="11">
        <f t="shared" si="9"/>
        <v>64299</v>
      </c>
    </row>
    <row r="185" spans="1:13" ht="15" x14ac:dyDescent="0.25">
      <c r="A185" t="str">
        <f t="shared" si="10"/>
        <v>Løbende priser (1.000 kr.)</v>
      </c>
      <c r="B185" t="str">
        <f t="shared" si="10"/>
        <v>I alt (netto)</v>
      </c>
      <c r="C185" t="str">
        <f t="shared" si="10"/>
        <v>1 Driftskonti</v>
      </c>
      <c r="D185" t="str">
        <f t="shared" si="8"/>
        <v>2023</v>
      </c>
      <c r="E185" s="2">
        <v>746</v>
      </c>
      <c r="F185" s="65" t="s">
        <v>58</v>
      </c>
      <c r="G185" s="25">
        <v>93816</v>
      </c>
      <c r="H185" s="25">
        <v>283692</v>
      </c>
      <c r="I185" s="25">
        <v>66706</v>
      </c>
      <c r="J185" s="25">
        <v>6884</v>
      </c>
      <c r="K185" s="25">
        <v>16253</v>
      </c>
      <c r="L185" s="25">
        <v>3546</v>
      </c>
      <c r="M185" s="11">
        <f t="shared" si="9"/>
        <v>470897</v>
      </c>
    </row>
    <row r="186" spans="1:13" ht="15" x14ac:dyDescent="0.25">
      <c r="A186" t="str">
        <f t="shared" si="10"/>
        <v>Løbende priser (1.000 kr.)</v>
      </c>
      <c r="B186" t="str">
        <f t="shared" si="10"/>
        <v>I alt (netto)</v>
      </c>
      <c r="C186" t="str">
        <f t="shared" si="10"/>
        <v>1 Driftskonti</v>
      </c>
      <c r="D186" t="str">
        <f t="shared" si="8"/>
        <v>2023</v>
      </c>
      <c r="E186" s="2">
        <v>751</v>
      </c>
      <c r="F186" s="65" t="s">
        <v>104</v>
      </c>
      <c r="G186" s="25">
        <v>587137</v>
      </c>
      <c r="H186" s="25">
        <v>1239309</v>
      </c>
      <c r="I186" s="25">
        <v>246376</v>
      </c>
      <c r="J186" s="25">
        <v>151747</v>
      </c>
      <c r="K186" s="25">
        <v>89541</v>
      </c>
      <c r="L186" s="25">
        <v>7740</v>
      </c>
      <c r="M186" s="11">
        <f t="shared" si="9"/>
        <v>2321850</v>
      </c>
    </row>
    <row r="187" spans="1:13" ht="15" x14ac:dyDescent="0.25">
      <c r="A187" t="str">
        <f t="shared" si="10"/>
        <v>Løbende priser (1.000 kr.)</v>
      </c>
      <c r="B187" t="str">
        <f t="shared" si="10"/>
        <v>I alt (netto)</v>
      </c>
      <c r="C187" t="str">
        <f t="shared" si="10"/>
        <v>1 Driftskonti</v>
      </c>
      <c r="D187" t="str">
        <f t="shared" si="8"/>
        <v>2023</v>
      </c>
      <c r="E187" s="2">
        <v>756</v>
      </c>
      <c r="F187" s="65" t="s">
        <v>89</v>
      </c>
      <c r="G187" s="25">
        <v>105073</v>
      </c>
      <c r="H187" s="25">
        <v>173656</v>
      </c>
      <c r="I187" s="25">
        <v>41982</v>
      </c>
      <c r="J187" s="25">
        <v>37080</v>
      </c>
      <c r="K187" s="25">
        <v>23592</v>
      </c>
      <c r="L187" s="25">
        <v>2024</v>
      </c>
      <c r="M187" s="11">
        <f t="shared" si="9"/>
        <v>383407</v>
      </c>
    </row>
    <row r="188" spans="1:13" ht="15" x14ac:dyDescent="0.25">
      <c r="A188" t="str">
        <f t="shared" si="10"/>
        <v>Løbende priser (1.000 kr.)</v>
      </c>
      <c r="B188" t="str">
        <f t="shared" si="10"/>
        <v>I alt (netto)</v>
      </c>
      <c r="C188" t="str">
        <f t="shared" si="10"/>
        <v>1 Driftskonti</v>
      </c>
      <c r="D188" t="str">
        <f t="shared" si="8"/>
        <v>2023</v>
      </c>
      <c r="E188" s="2">
        <v>760</v>
      </c>
      <c r="F188" s="65" t="s">
        <v>44</v>
      </c>
      <c r="G188" s="25">
        <v>175437</v>
      </c>
      <c r="H188" s="25">
        <v>260330</v>
      </c>
      <c r="I188" s="25">
        <v>74475</v>
      </c>
      <c r="J188" s="25">
        <v>22508</v>
      </c>
      <c r="K188" s="25">
        <v>19726</v>
      </c>
      <c r="L188" s="25">
        <v>2161</v>
      </c>
      <c r="M188" s="11">
        <f t="shared" si="9"/>
        <v>554637</v>
      </c>
    </row>
    <row r="189" spans="1:13" ht="15" x14ac:dyDescent="0.25">
      <c r="A189" t="str">
        <f t="shared" si="10"/>
        <v>Løbende priser (1.000 kr.)</v>
      </c>
      <c r="B189" t="str">
        <f t="shared" si="10"/>
        <v>I alt (netto)</v>
      </c>
      <c r="C189" t="str">
        <f t="shared" si="10"/>
        <v>1 Driftskonti</v>
      </c>
      <c r="D189" t="str">
        <f t="shared" si="8"/>
        <v>2023</v>
      </c>
      <c r="E189" s="2">
        <v>766</v>
      </c>
      <c r="F189" s="65" t="s">
        <v>65</v>
      </c>
      <c r="G189" s="25">
        <v>81874</v>
      </c>
      <c r="H189" s="25">
        <v>170205</v>
      </c>
      <c r="I189" s="25">
        <v>85397</v>
      </c>
      <c r="J189" s="25">
        <v>16839</v>
      </c>
      <c r="K189" s="25">
        <v>17364</v>
      </c>
      <c r="L189" s="25">
        <v>2087</v>
      </c>
      <c r="M189" s="11">
        <f t="shared" si="9"/>
        <v>373766</v>
      </c>
    </row>
    <row r="190" spans="1:13" ht="15" x14ac:dyDescent="0.25">
      <c r="A190" t="str">
        <f t="shared" si="10"/>
        <v>Løbende priser (1.000 kr.)</v>
      </c>
      <c r="B190" t="str">
        <f t="shared" si="10"/>
        <v>I alt (netto)</v>
      </c>
      <c r="C190" t="str">
        <f t="shared" si="10"/>
        <v>1 Driftskonti</v>
      </c>
      <c r="D190" t="str">
        <f t="shared" si="8"/>
        <v>2023</v>
      </c>
      <c r="E190" s="2">
        <v>773</v>
      </c>
      <c r="F190" s="65" t="s">
        <v>24</v>
      </c>
      <c r="G190" s="25">
        <v>60845</v>
      </c>
      <c r="H190" s="25">
        <v>144571</v>
      </c>
      <c r="I190" s="25">
        <v>22808</v>
      </c>
      <c r="J190" s="25">
        <v>19139</v>
      </c>
      <c r="K190" s="25">
        <v>12306</v>
      </c>
      <c r="L190" s="25">
        <v>1349</v>
      </c>
      <c r="M190" s="11">
        <f t="shared" si="9"/>
        <v>261018</v>
      </c>
    </row>
    <row r="191" spans="1:13" ht="15" x14ac:dyDescent="0.25">
      <c r="A191" t="str">
        <f t="shared" si="10"/>
        <v>Løbende priser (1.000 kr.)</v>
      </c>
      <c r="B191" t="str">
        <f t="shared" si="10"/>
        <v>I alt (netto)</v>
      </c>
      <c r="C191" t="str">
        <f t="shared" si="10"/>
        <v>1 Driftskonti</v>
      </c>
      <c r="D191" t="str">
        <f t="shared" si="8"/>
        <v>2023</v>
      </c>
      <c r="E191" s="2">
        <v>779</v>
      </c>
      <c r="F191" s="65" t="s">
        <v>60</v>
      </c>
      <c r="G191" s="25">
        <v>103351</v>
      </c>
      <c r="H191" s="25">
        <v>259496</v>
      </c>
      <c r="I191" s="25">
        <v>71570</v>
      </c>
      <c r="J191" s="25">
        <v>6915</v>
      </c>
      <c r="K191" s="25">
        <v>20875</v>
      </c>
      <c r="L191" s="25">
        <v>2533</v>
      </c>
      <c r="M191" s="11">
        <f t="shared" si="9"/>
        <v>464740</v>
      </c>
    </row>
    <row r="192" spans="1:13" ht="15" x14ac:dyDescent="0.25">
      <c r="A192" t="str">
        <f t="shared" si="10"/>
        <v>Løbende priser (1.000 kr.)</v>
      </c>
      <c r="B192" t="str">
        <f t="shared" si="10"/>
        <v>I alt (netto)</v>
      </c>
      <c r="C192" t="str">
        <f t="shared" si="10"/>
        <v>1 Driftskonti</v>
      </c>
      <c r="D192" t="str">
        <f t="shared" si="8"/>
        <v>2023</v>
      </c>
      <c r="E192" s="2">
        <v>787</v>
      </c>
      <c r="F192" s="65" t="s">
        <v>78</v>
      </c>
      <c r="G192" s="25">
        <v>121718</v>
      </c>
      <c r="H192" s="25">
        <v>235515</v>
      </c>
      <c r="I192" s="25">
        <v>51377</v>
      </c>
      <c r="J192" s="25">
        <v>43082</v>
      </c>
      <c r="K192" s="25">
        <v>19953</v>
      </c>
      <c r="L192" s="25">
        <v>2261</v>
      </c>
      <c r="M192" s="11">
        <f t="shared" si="9"/>
        <v>473906</v>
      </c>
    </row>
    <row r="193" spans="1:13" ht="15" x14ac:dyDescent="0.25">
      <c r="A193" t="str">
        <f t="shared" si="10"/>
        <v>Løbende priser (1.000 kr.)</v>
      </c>
      <c r="B193" t="str">
        <f t="shared" si="10"/>
        <v>I alt (netto)</v>
      </c>
      <c r="C193" t="str">
        <f t="shared" si="10"/>
        <v>1 Driftskonti</v>
      </c>
      <c r="D193" t="str">
        <f t="shared" si="8"/>
        <v>2023</v>
      </c>
      <c r="E193" s="2">
        <v>791</v>
      </c>
      <c r="F193" s="65" t="s">
        <v>94</v>
      </c>
      <c r="G193" s="25">
        <v>204043</v>
      </c>
      <c r="H193" s="25">
        <v>395065</v>
      </c>
      <c r="I193" s="25">
        <v>153979</v>
      </c>
      <c r="J193" s="25">
        <v>69946</v>
      </c>
      <c r="K193" s="25">
        <v>34872</v>
      </c>
      <c r="L193" s="25">
        <v>6260</v>
      </c>
      <c r="M193" s="11">
        <f t="shared" si="9"/>
        <v>864165</v>
      </c>
    </row>
    <row r="194" spans="1:13" ht="15" x14ac:dyDescent="0.25">
      <c r="A194" t="str">
        <f t="shared" si="10"/>
        <v>Løbende priser (1.000 kr.)</v>
      </c>
      <c r="B194" t="str">
        <f t="shared" si="10"/>
        <v>I alt (netto)</v>
      </c>
      <c r="C194" t="str">
        <f t="shared" si="10"/>
        <v>1 Driftskonti</v>
      </c>
      <c r="D194" t="str">
        <f t="shared" si="8"/>
        <v>2023</v>
      </c>
      <c r="E194" s="2">
        <v>810</v>
      </c>
      <c r="F194" s="65" t="s">
        <v>21</v>
      </c>
      <c r="G194" s="25">
        <v>83224</v>
      </c>
      <c r="H194" s="25">
        <v>213915</v>
      </c>
      <c r="I194" s="25">
        <v>43557</v>
      </c>
      <c r="J194" s="25">
        <v>10148</v>
      </c>
      <c r="K194" s="25">
        <v>15084</v>
      </c>
      <c r="L194" s="25">
        <v>1559</v>
      </c>
      <c r="M194" s="11">
        <f t="shared" si="9"/>
        <v>367487</v>
      </c>
    </row>
    <row r="195" spans="1:13" ht="15" x14ac:dyDescent="0.25">
      <c r="A195" t="str">
        <f t="shared" si="10"/>
        <v>Løbende priser (1.000 kr.)</v>
      </c>
      <c r="B195" t="str">
        <f t="shared" si="10"/>
        <v>I alt (netto)</v>
      </c>
      <c r="C195" t="str">
        <f t="shared" si="10"/>
        <v>1 Driftskonti</v>
      </c>
      <c r="D195" t="str">
        <f t="shared" si="8"/>
        <v>2023</v>
      </c>
      <c r="E195" s="2">
        <v>813</v>
      </c>
      <c r="F195" s="65" t="s">
        <v>41</v>
      </c>
      <c r="G195" s="25">
        <v>189390</v>
      </c>
      <c r="H195" s="25">
        <v>347454</v>
      </c>
      <c r="I195" s="25">
        <v>64246</v>
      </c>
      <c r="J195" s="25">
        <v>46083</v>
      </c>
      <c r="K195" s="25">
        <v>36426</v>
      </c>
      <c r="L195" s="25">
        <v>4203</v>
      </c>
      <c r="M195" s="11">
        <f t="shared" si="9"/>
        <v>687802</v>
      </c>
    </row>
    <row r="196" spans="1:13" ht="15" x14ac:dyDescent="0.25">
      <c r="A196" t="str">
        <f t="shared" si="10"/>
        <v>Løbende priser (1.000 kr.)</v>
      </c>
      <c r="B196" t="str">
        <f t="shared" si="10"/>
        <v>I alt (netto)</v>
      </c>
      <c r="C196" t="str">
        <f t="shared" si="10"/>
        <v>1 Driftskonti</v>
      </c>
      <c r="D196" t="str">
        <f t="shared" si="8"/>
        <v>2023</v>
      </c>
      <c r="E196" s="2">
        <v>820</v>
      </c>
      <c r="F196" s="65" t="s">
        <v>227</v>
      </c>
      <c r="G196" s="25">
        <v>76253</v>
      </c>
      <c r="H196" s="25">
        <v>201213</v>
      </c>
      <c r="I196" s="25">
        <v>76909</v>
      </c>
      <c r="J196" s="25">
        <v>9372</v>
      </c>
      <c r="K196" s="25">
        <v>16086</v>
      </c>
      <c r="L196" s="25">
        <v>972</v>
      </c>
      <c r="M196" s="11">
        <f t="shared" si="9"/>
        <v>380805</v>
      </c>
    </row>
    <row r="197" spans="1:13" ht="15" x14ac:dyDescent="0.25">
      <c r="A197" t="str">
        <f t="shared" si="10"/>
        <v>Løbende priser (1.000 kr.)</v>
      </c>
      <c r="B197" t="str">
        <f t="shared" si="10"/>
        <v>I alt (netto)</v>
      </c>
      <c r="C197" t="str">
        <f t="shared" si="10"/>
        <v>1 Driftskonti</v>
      </c>
      <c r="D197" t="str">
        <f t="shared" si="8"/>
        <v>2023</v>
      </c>
      <c r="E197" s="2">
        <v>825</v>
      </c>
      <c r="F197" s="65" t="s">
        <v>18</v>
      </c>
      <c r="G197" s="25">
        <v>7259</v>
      </c>
      <c r="H197" s="25">
        <v>23353</v>
      </c>
      <c r="I197" s="25">
        <v>9503</v>
      </c>
      <c r="J197" s="25">
        <v>247</v>
      </c>
      <c r="K197" s="25">
        <v>844</v>
      </c>
      <c r="L197" s="25">
        <v>68</v>
      </c>
      <c r="M197" s="11">
        <f t="shared" si="9"/>
        <v>41274</v>
      </c>
    </row>
    <row r="198" spans="1:13" ht="15" x14ac:dyDescent="0.25">
      <c r="A198" t="str">
        <f t="shared" si="10"/>
        <v>Løbende priser (1.000 kr.)</v>
      </c>
      <c r="B198" t="str">
        <f t="shared" si="10"/>
        <v>I alt (netto)</v>
      </c>
      <c r="C198" t="str">
        <f t="shared" si="10"/>
        <v>1 Driftskonti</v>
      </c>
      <c r="D198" t="str">
        <f t="shared" si="8"/>
        <v>2023</v>
      </c>
      <c r="E198" s="2">
        <v>840</v>
      </c>
      <c r="F198" s="65" t="s">
        <v>42</v>
      </c>
      <c r="G198" s="25">
        <v>78590</v>
      </c>
      <c r="H198" s="25">
        <v>137037</v>
      </c>
      <c r="I198" s="25">
        <v>27011</v>
      </c>
      <c r="J198" s="25">
        <v>27254</v>
      </c>
      <c r="K198" s="25">
        <v>9279</v>
      </c>
      <c r="L198" s="25">
        <v>945</v>
      </c>
      <c r="M198" s="11">
        <f t="shared" si="9"/>
        <v>280116</v>
      </c>
    </row>
    <row r="199" spans="1:13" ht="15" x14ac:dyDescent="0.25">
      <c r="A199" t="str">
        <f t="shared" si="10"/>
        <v>Løbende priser (1.000 kr.)</v>
      </c>
      <c r="B199" t="str">
        <f t="shared" si="10"/>
        <v>I alt (netto)</v>
      </c>
      <c r="C199" t="str">
        <f t="shared" si="10"/>
        <v>1 Driftskonti</v>
      </c>
      <c r="D199" t="str">
        <f t="shared" si="8"/>
        <v>2023</v>
      </c>
      <c r="E199" s="2">
        <v>846</v>
      </c>
      <c r="F199" s="65" t="s">
        <v>20</v>
      </c>
      <c r="G199" s="25">
        <v>136398</v>
      </c>
      <c r="H199" s="25">
        <v>244349</v>
      </c>
      <c r="I199" s="25">
        <v>37679</v>
      </c>
      <c r="J199" s="25">
        <v>8070</v>
      </c>
      <c r="K199" s="25">
        <v>16071</v>
      </c>
      <c r="L199" s="25">
        <v>1921</v>
      </c>
      <c r="M199" s="11">
        <f t="shared" si="9"/>
        <v>444488</v>
      </c>
    </row>
    <row r="200" spans="1:13" ht="15" x14ac:dyDescent="0.25">
      <c r="A200" t="str">
        <f t="shared" si="10"/>
        <v>Løbende priser (1.000 kr.)</v>
      </c>
      <c r="B200" t="str">
        <f t="shared" si="10"/>
        <v>I alt (netto)</v>
      </c>
      <c r="C200" t="str">
        <f t="shared" si="10"/>
        <v>1 Driftskonti</v>
      </c>
      <c r="D200" t="str">
        <f t="shared" si="8"/>
        <v>2023</v>
      </c>
      <c r="E200" s="2">
        <v>849</v>
      </c>
      <c r="F200" s="65" t="s">
        <v>93</v>
      </c>
      <c r="G200" s="25">
        <v>167315</v>
      </c>
      <c r="H200" s="25">
        <v>129067</v>
      </c>
      <c r="I200" s="25">
        <v>36356</v>
      </c>
      <c r="J200" s="25">
        <v>28750</v>
      </c>
      <c r="K200" s="25">
        <v>14517</v>
      </c>
      <c r="L200" s="25">
        <v>1841</v>
      </c>
      <c r="M200" s="11">
        <f t="shared" si="9"/>
        <v>377846</v>
      </c>
    </row>
    <row r="201" spans="1:13" ht="15" x14ac:dyDescent="0.25">
      <c r="A201" t="str">
        <f t="shared" si="10"/>
        <v>Løbende priser (1.000 kr.)</v>
      </c>
      <c r="B201" t="str">
        <f t="shared" si="10"/>
        <v>I alt (netto)</v>
      </c>
      <c r="C201" t="str">
        <f t="shared" si="10"/>
        <v>1 Driftskonti</v>
      </c>
      <c r="D201" t="str">
        <f t="shared" si="8"/>
        <v>2023</v>
      </c>
      <c r="E201" s="2">
        <v>851</v>
      </c>
      <c r="F201" s="65" t="s">
        <v>102</v>
      </c>
      <c r="G201" s="25">
        <v>371477</v>
      </c>
      <c r="H201" s="25">
        <v>1029125</v>
      </c>
      <c r="I201" s="25">
        <v>308425</v>
      </c>
      <c r="J201" s="25">
        <v>119904</v>
      </c>
      <c r="K201" s="25">
        <v>88542</v>
      </c>
      <c r="L201" s="25">
        <v>6795</v>
      </c>
      <c r="M201" s="11">
        <f t="shared" si="9"/>
        <v>1924268</v>
      </c>
    </row>
    <row r="202" spans="1:13" ht="15" x14ac:dyDescent="0.25">
      <c r="A202" t="str">
        <f t="shared" si="10"/>
        <v>Løbende priser (1.000 kr.)</v>
      </c>
      <c r="B202" t="str">
        <f t="shared" si="10"/>
        <v>I alt (netto)</v>
      </c>
      <c r="C202" t="str">
        <f t="shared" si="10"/>
        <v>1 Driftskonti</v>
      </c>
      <c r="D202" t="str">
        <f t="shared" si="8"/>
        <v>2023</v>
      </c>
      <c r="E202" s="2">
        <v>860</v>
      </c>
      <c r="F202" s="65" t="s">
        <v>75</v>
      </c>
      <c r="G202" s="25">
        <v>156027</v>
      </c>
      <c r="H202" s="25">
        <v>356215</v>
      </c>
      <c r="I202" s="25">
        <v>94623</v>
      </c>
      <c r="J202" s="25">
        <v>21060</v>
      </c>
      <c r="K202" s="25">
        <v>24797</v>
      </c>
      <c r="L202" s="25">
        <v>2895</v>
      </c>
      <c r="M202" s="11">
        <f t="shared" si="9"/>
        <v>655617</v>
      </c>
    </row>
    <row r="203" spans="1:13" x14ac:dyDescent="0.2">
      <c r="E203" s="2"/>
      <c r="F203" s="3" t="s">
        <v>113</v>
      </c>
      <c r="G203" s="14">
        <f>SUM(G105:G202)</f>
        <v>14280405</v>
      </c>
      <c r="H203" s="14">
        <f t="shared" ref="H203:M203" si="11">SUM(H105:H202)</f>
        <v>26608248</v>
      </c>
      <c r="I203" s="14">
        <f t="shared" si="11"/>
        <v>6922711</v>
      </c>
      <c r="J203" s="14">
        <f t="shared" si="11"/>
        <v>3163979</v>
      </c>
      <c r="K203" s="14">
        <f t="shared" si="11"/>
        <v>2294992</v>
      </c>
      <c r="L203" s="14">
        <f t="shared" si="11"/>
        <v>217374</v>
      </c>
      <c r="M203" s="14">
        <f t="shared" si="11"/>
        <v>53487709</v>
      </c>
    </row>
    <row r="205" spans="1:13" ht="15" x14ac:dyDescent="0.25">
      <c r="A205"/>
      <c r="B205"/>
      <c r="C205"/>
      <c r="D205"/>
      <c r="E205"/>
      <c r="F205"/>
      <c r="G205" s="65" t="s">
        <v>270</v>
      </c>
      <c r="H205" s="65" t="s">
        <v>271</v>
      </c>
      <c r="I205" s="65" t="s">
        <v>272</v>
      </c>
      <c r="J205" s="65" t="s">
        <v>273</v>
      </c>
      <c r="K205" s="65" t="s">
        <v>274</v>
      </c>
      <c r="L205" s="65" t="s">
        <v>275</v>
      </c>
      <c r="M205" s="13" t="s">
        <v>222</v>
      </c>
    </row>
    <row r="206" spans="1:13" ht="15" x14ac:dyDescent="0.25">
      <c r="A206" s="43" t="s">
        <v>276</v>
      </c>
      <c r="B206" s="43" t="s">
        <v>277</v>
      </c>
      <c r="C206" s="43" t="s">
        <v>278</v>
      </c>
      <c r="D206" s="43" t="s">
        <v>237</v>
      </c>
      <c r="E206" s="2">
        <v>101</v>
      </c>
      <c r="F206" s="65" t="s">
        <v>101</v>
      </c>
      <c r="G206" s="25">
        <v>858122</v>
      </c>
      <c r="H206" s="25">
        <v>2312911</v>
      </c>
      <c r="I206" s="25">
        <v>345929</v>
      </c>
      <c r="J206" s="25">
        <v>264836</v>
      </c>
      <c r="K206" s="25">
        <v>151618</v>
      </c>
      <c r="L206" s="25">
        <v>9904</v>
      </c>
      <c r="M206" s="11">
        <f>SUM(G206:L206)</f>
        <v>3943320</v>
      </c>
    </row>
    <row r="207" spans="1:13" ht="15" x14ac:dyDescent="0.25">
      <c r="A207" t="str">
        <f>A206</f>
        <v>Løbende priser (1.000 kr.)</v>
      </c>
      <c r="B207" t="str">
        <f t="shared" ref="B207:D222" si="12">B206</f>
        <v>I alt (netto)</v>
      </c>
      <c r="C207" t="str">
        <f t="shared" si="12"/>
        <v>1 Driftskonti</v>
      </c>
      <c r="D207" t="str">
        <f t="shared" si="12"/>
        <v>2021</v>
      </c>
      <c r="E207" s="2">
        <v>147</v>
      </c>
      <c r="F207" s="65" t="s">
        <v>39</v>
      </c>
      <c r="G207" s="25">
        <v>280719</v>
      </c>
      <c r="H207" s="25">
        <v>470180</v>
      </c>
      <c r="I207" s="25">
        <v>54712</v>
      </c>
      <c r="J207" s="25">
        <v>60901</v>
      </c>
      <c r="K207" s="25">
        <v>42487</v>
      </c>
      <c r="L207" s="25">
        <v>2035</v>
      </c>
      <c r="M207" s="11">
        <f t="shared" ref="M207:M270" si="13">SUM(G207:L207)</f>
        <v>911034</v>
      </c>
    </row>
    <row r="208" spans="1:13" ht="15" x14ac:dyDescent="0.25">
      <c r="A208" t="str">
        <f t="shared" ref="A208:D271" si="14">A207</f>
        <v>Løbende priser (1.000 kr.)</v>
      </c>
      <c r="B208" t="str">
        <f t="shared" si="12"/>
        <v>I alt (netto)</v>
      </c>
      <c r="C208" t="str">
        <f t="shared" si="12"/>
        <v>1 Driftskonti</v>
      </c>
      <c r="D208" t="str">
        <f t="shared" si="12"/>
        <v>2021</v>
      </c>
      <c r="E208" s="2">
        <v>151</v>
      </c>
      <c r="F208" s="65" t="s">
        <v>13</v>
      </c>
      <c r="G208" s="25">
        <v>127750</v>
      </c>
      <c r="H208" s="25">
        <v>239942</v>
      </c>
      <c r="I208" s="25">
        <v>67659</v>
      </c>
      <c r="J208" s="25">
        <v>26109</v>
      </c>
      <c r="K208" s="25">
        <v>19080</v>
      </c>
      <c r="L208" s="25">
        <v>2199</v>
      </c>
      <c r="M208" s="11">
        <f t="shared" si="13"/>
        <v>482739</v>
      </c>
    </row>
    <row r="209" spans="1:13" ht="15" x14ac:dyDescent="0.25">
      <c r="A209" t="str">
        <f t="shared" si="14"/>
        <v>Løbende priser (1.000 kr.)</v>
      </c>
      <c r="B209" t="str">
        <f t="shared" si="12"/>
        <v>I alt (netto)</v>
      </c>
      <c r="C209" t="str">
        <f t="shared" si="12"/>
        <v>1 Driftskonti</v>
      </c>
      <c r="D209" t="str">
        <f t="shared" si="12"/>
        <v>2021</v>
      </c>
      <c r="E209" s="2">
        <v>153</v>
      </c>
      <c r="F209" s="65" t="s">
        <v>19</v>
      </c>
      <c r="G209" s="25">
        <v>100170</v>
      </c>
      <c r="H209" s="25">
        <v>152356</v>
      </c>
      <c r="I209" s="25">
        <v>56554</v>
      </c>
      <c r="J209" s="25">
        <v>47158</v>
      </c>
      <c r="K209" s="25">
        <v>14632</v>
      </c>
      <c r="L209" s="25">
        <v>1262</v>
      </c>
      <c r="M209" s="11">
        <f t="shared" si="13"/>
        <v>372132</v>
      </c>
    </row>
    <row r="210" spans="1:13" ht="15" x14ac:dyDescent="0.25">
      <c r="A210" t="str">
        <f t="shared" si="14"/>
        <v>Løbende priser (1.000 kr.)</v>
      </c>
      <c r="B210" t="str">
        <f t="shared" si="12"/>
        <v>I alt (netto)</v>
      </c>
      <c r="C210" t="str">
        <f t="shared" si="12"/>
        <v>1 Driftskonti</v>
      </c>
      <c r="D210" t="str">
        <f t="shared" si="12"/>
        <v>2021</v>
      </c>
      <c r="E210" s="2">
        <v>155</v>
      </c>
      <c r="F210" s="65" t="s">
        <v>23</v>
      </c>
      <c r="G210" s="25">
        <v>53845</v>
      </c>
      <c r="H210" s="25">
        <v>53736</v>
      </c>
      <c r="I210" s="25">
        <v>11288</v>
      </c>
      <c r="J210" s="25">
        <v>14304</v>
      </c>
      <c r="K210" s="25">
        <v>10265</v>
      </c>
      <c r="L210" s="25">
        <v>704</v>
      </c>
      <c r="M210" s="11">
        <f t="shared" si="13"/>
        <v>144142</v>
      </c>
    </row>
    <row r="211" spans="1:13" ht="15" x14ac:dyDescent="0.25">
      <c r="A211" t="str">
        <f t="shared" si="14"/>
        <v>Løbende priser (1.000 kr.)</v>
      </c>
      <c r="B211" t="str">
        <f t="shared" si="12"/>
        <v>I alt (netto)</v>
      </c>
      <c r="C211" t="str">
        <f t="shared" si="12"/>
        <v>1 Driftskonti</v>
      </c>
      <c r="D211" t="str">
        <f t="shared" si="12"/>
        <v>2021</v>
      </c>
      <c r="E211" s="2">
        <v>157</v>
      </c>
      <c r="F211" s="65" t="s">
        <v>49</v>
      </c>
      <c r="G211" s="25">
        <v>162321</v>
      </c>
      <c r="H211" s="25">
        <v>426706</v>
      </c>
      <c r="I211" s="25">
        <v>54894</v>
      </c>
      <c r="J211" s="25">
        <v>103791</v>
      </c>
      <c r="K211" s="25">
        <v>32338</v>
      </c>
      <c r="L211" s="25">
        <v>1110</v>
      </c>
      <c r="M211" s="11">
        <f t="shared" si="13"/>
        <v>781160</v>
      </c>
    </row>
    <row r="212" spans="1:13" ht="15" x14ac:dyDescent="0.25">
      <c r="A212" t="str">
        <f t="shared" si="14"/>
        <v>Løbende priser (1.000 kr.)</v>
      </c>
      <c r="B212" t="str">
        <f t="shared" si="12"/>
        <v>I alt (netto)</v>
      </c>
      <c r="C212" t="str">
        <f t="shared" si="12"/>
        <v>1 Driftskonti</v>
      </c>
      <c r="D212" t="str">
        <f t="shared" si="12"/>
        <v>2021</v>
      </c>
      <c r="E212" s="2">
        <v>159</v>
      </c>
      <c r="F212" s="65" t="s">
        <v>51</v>
      </c>
      <c r="G212" s="25">
        <v>194578</v>
      </c>
      <c r="H212" s="25">
        <v>285669</v>
      </c>
      <c r="I212" s="25">
        <v>46988</v>
      </c>
      <c r="J212" s="25">
        <v>32128</v>
      </c>
      <c r="K212" s="25">
        <v>26186</v>
      </c>
      <c r="L212" s="25">
        <v>2281</v>
      </c>
      <c r="M212" s="11">
        <f t="shared" si="13"/>
        <v>587830</v>
      </c>
    </row>
    <row r="213" spans="1:13" ht="15" x14ac:dyDescent="0.25">
      <c r="A213" t="str">
        <f t="shared" si="14"/>
        <v>Løbende priser (1.000 kr.)</v>
      </c>
      <c r="B213" t="str">
        <f t="shared" si="12"/>
        <v>I alt (netto)</v>
      </c>
      <c r="C213" t="str">
        <f t="shared" si="12"/>
        <v>1 Driftskonti</v>
      </c>
      <c r="D213" t="str">
        <f t="shared" si="12"/>
        <v>2021</v>
      </c>
      <c r="E213" s="2">
        <v>161</v>
      </c>
      <c r="F213" s="65" t="s">
        <v>53</v>
      </c>
      <c r="G213" s="25">
        <v>56859</v>
      </c>
      <c r="H213" s="25">
        <v>112420</v>
      </c>
      <c r="I213" s="25">
        <v>22209</v>
      </c>
      <c r="J213" s="25">
        <v>14435</v>
      </c>
      <c r="K213" s="25">
        <v>10619</v>
      </c>
      <c r="L213" s="25">
        <v>788</v>
      </c>
      <c r="M213" s="11">
        <f t="shared" si="13"/>
        <v>217330</v>
      </c>
    </row>
    <row r="214" spans="1:13" ht="15" x14ac:dyDescent="0.25">
      <c r="A214" t="str">
        <f t="shared" si="14"/>
        <v>Løbende priser (1.000 kr.)</v>
      </c>
      <c r="B214" t="str">
        <f t="shared" si="12"/>
        <v>I alt (netto)</v>
      </c>
      <c r="C214" t="str">
        <f t="shared" si="12"/>
        <v>1 Driftskonti</v>
      </c>
      <c r="D214" t="str">
        <f t="shared" si="12"/>
        <v>2021</v>
      </c>
      <c r="E214" s="2">
        <v>163</v>
      </c>
      <c r="F214" s="65" t="s">
        <v>69</v>
      </c>
      <c r="G214" s="25">
        <v>69067</v>
      </c>
      <c r="H214" s="25">
        <v>129215</v>
      </c>
      <c r="I214" s="25">
        <v>30924</v>
      </c>
      <c r="J214" s="25">
        <v>9011</v>
      </c>
      <c r="K214" s="25">
        <v>17342</v>
      </c>
      <c r="L214" s="25">
        <v>1269</v>
      </c>
      <c r="M214" s="11">
        <f t="shared" si="13"/>
        <v>256828</v>
      </c>
    </row>
    <row r="215" spans="1:13" ht="15" x14ac:dyDescent="0.25">
      <c r="A215" t="str">
        <f t="shared" si="14"/>
        <v>Løbende priser (1.000 kr.)</v>
      </c>
      <c r="B215" t="str">
        <f t="shared" si="12"/>
        <v>I alt (netto)</v>
      </c>
      <c r="C215" t="str">
        <f t="shared" si="12"/>
        <v>1 Driftskonti</v>
      </c>
      <c r="D215" t="str">
        <f t="shared" si="12"/>
        <v>2021</v>
      </c>
      <c r="E215" s="2">
        <v>165</v>
      </c>
      <c r="F215" s="65" t="s">
        <v>7</v>
      </c>
      <c r="G215" s="25">
        <v>98137</v>
      </c>
      <c r="H215" s="25">
        <v>105632</v>
      </c>
      <c r="I215" s="25">
        <v>48779</v>
      </c>
      <c r="J215" s="25">
        <v>15703</v>
      </c>
      <c r="K215" s="25">
        <v>14639</v>
      </c>
      <c r="L215" s="25">
        <v>630</v>
      </c>
      <c r="M215" s="11">
        <f t="shared" si="13"/>
        <v>283520</v>
      </c>
    </row>
    <row r="216" spans="1:13" ht="15" x14ac:dyDescent="0.25">
      <c r="A216" t="str">
        <f t="shared" si="14"/>
        <v>Løbende priser (1.000 kr.)</v>
      </c>
      <c r="B216" t="str">
        <f t="shared" si="12"/>
        <v>I alt (netto)</v>
      </c>
      <c r="C216" t="str">
        <f t="shared" si="12"/>
        <v>1 Driftskonti</v>
      </c>
      <c r="D216" t="str">
        <f t="shared" si="12"/>
        <v>2021</v>
      </c>
      <c r="E216" s="2">
        <v>167</v>
      </c>
      <c r="F216" s="65" t="s">
        <v>83</v>
      </c>
      <c r="G216" s="25">
        <v>196060</v>
      </c>
      <c r="H216" s="25">
        <v>247949</v>
      </c>
      <c r="I216" s="25">
        <v>54057</v>
      </c>
      <c r="J216" s="25">
        <v>9274</v>
      </c>
      <c r="K216" s="25">
        <v>16335</v>
      </c>
      <c r="L216" s="25">
        <v>1445</v>
      </c>
      <c r="M216" s="11">
        <f t="shared" si="13"/>
        <v>525120</v>
      </c>
    </row>
    <row r="217" spans="1:13" ht="15" x14ac:dyDescent="0.25">
      <c r="A217" t="str">
        <f t="shared" si="14"/>
        <v>Løbende priser (1.000 kr.)</v>
      </c>
      <c r="B217" t="str">
        <f t="shared" si="12"/>
        <v>I alt (netto)</v>
      </c>
      <c r="C217" t="str">
        <f t="shared" si="12"/>
        <v>1 Driftskonti</v>
      </c>
      <c r="D217" t="str">
        <f t="shared" si="12"/>
        <v>2021</v>
      </c>
      <c r="E217" s="2">
        <v>169</v>
      </c>
      <c r="F217" s="65" t="s">
        <v>85</v>
      </c>
      <c r="G217" s="25">
        <v>95557</v>
      </c>
      <c r="H217" s="25">
        <v>165227</v>
      </c>
      <c r="I217" s="25">
        <v>64741</v>
      </c>
      <c r="J217" s="25">
        <v>14558</v>
      </c>
      <c r="K217" s="25">
        <v>24566</v>
      </c>
      <c r="L217" s="25">
        <v>1450</v>
      </c>
      <c r="M217" s="11">
        <f t="shared" si="13"/>
        <v>366099</v>
      </c>
    </row>
    <row r="218" spans="1:13" ht="15" x14ac:dyDescent="0.25">
      <c r="A218" t="str">
        <f t="shared" si="14"/>
        <v>Løbende priser (1.000 kr.)</v>
      </c>
      <c r="B218" t="str">
        <f t="shared" si="12"/>
        <v>I alt (netto)</v>
      </c>
      <c r="C218" t="str">
        <f t="shared" si="12"/>
        <v>1 Driftskonti</v>
      </c>
      <c r="D218" t="str">
        <f t="shared" si="12"/>
        <v>2021</v>
      </c>
      <c r="E218" s="2">
        <v>173</v>
      </c>
      <c r="F218" s="65" t="s">
        <v>16</v>
      </c>
      <c r="G218" s="25">
        <v>134066</v>
      </c>
      <c r="H218" s="25">
        <v>333580</v>
      </c>
      <c r="I218" s="25">
        <v>61304</v>
      </c>
      <c r="J218" s="25">
        <v>52300</v>
      </c>
      <c r="K218" s="25">
        <v>5938</v>
      </c>
      <c r="L218" s="25">
        <v>1240</v>
      </c>
      <c r="M218" s="11">
        <f t="shared" si="13"/>
        <v>588428</v>
      </c>
    </row>
    <row r="219" spans="1:13" ht="15" x14ac:dyDescent="0.25">
      <c r="A219" t="str">
        <f t="shared" si="14"/>
        <v>Løbende priser (1.000 kr.)</v>
      </c>
      <c r="B219" t="str">
        <f t="shared" si="12"/>
        <v>I alt (netto)</v>
      </c>
      <c r="C219" t="str">
        <f t="shared" si="12"/>
        <v>1 Driftskonti</v>
      </c>
      <c r="D219" t="str">
        <f t="shared" si="12"/>
        <v>2021</v>
      </c>
      <c r="E219" s="2">
        <v>175</v>
      </c>
      <c r="F219" s="65" t="s">
        <v>52</v>
      </c>
      <c r="G219" s="25">
        <v>137440</v>
      </c>
      <c r="H219" s="25">
        <v>194533</v>
      </c>
      <c r="I219" s="25">
        <v>31135</v>
      </c>
      <c r="J219" s="25">
        <v>34316</v>
      </c>
      <c r="K219" s="25">
        <v>13881</v>
      </c>
      <c r="L219" s="25">
        <v>2544</v>
      </c>
      <c r="M219" s="11">
        <f t="shared" si="13"/>
        <v>413849</v>
      </c>
    </row>
    <row r="220" spans="1:13" ht="15" x14ac:dyDescent="0.25">
      <c r="A220" t="str">
        <f t="shared" si="14"/>
        <v>Løbende priser (1.000 kr.)</v>
      </c>
      <c r="B220" t="str">
        <f t="shared" si="12"/>
        <v>I alt (netto)</v>
      </c>
      <c r="C220" t="str">
        <f t="shared" si="12"/>
        <v>1 Driftskonti</v>
      </c>
      <c r="D220" t="str">
        <f t="shared" si="12"/>
        <v>2021</v>
      </c>
      <c r="E220" s="2">
        <v>183</v>
      </c>
      <c r="F220" s="65" t="s">
        <v>91</v>
      </c>
      <c r="G220" s="25">
        <v>49865</v>
      </c>
      <c r="H220" s="25">
        <v>71492</v>
      </c>
      <c r="I220" s="25">
        <v>12924</v>
      </c>
      <c r="J220" s="25">
        <v>23283</v>
      </c>
      <c r="K220" s="25">
        <v>6435</v>
      </c>
      <c r="L220" s="25">
        <v>509</v>
      </c>
      <c r="M220" s="11">
        <f t="shared" si="13"/>
        <v>164508</v>
      </c>
    </row>
    <row r="221" spans="1:13" ht="15" x14ac:dyDescent="0.25">
      <c r="A221" t="str">
        <f t="shared" si="14"/>
        <v>Løbende priser (1.000 kr.)</v>
      </c>
      <c r="B221" t="str">
        <f t="shared" si="12"/>
        <v>I alt (netto)</v>
      </c>
      <c r="C221" t="str">
        <f t="shared" si="12"/>
        <v>1 Driftskonti</v>
      </c>
      <c r="D221" t="str">
        <f t="shared" si="12"/>
        <v>2021</v>
      </c>
      <c r="E221" s="2">
        <v>185</v>
      </c>
      <c r="F221" s="65" t="s">
        <v>82</v>
      </c>
      <c r="G221" s="25">
        <v>99231</v>
      </c>
      <c r="H221" s="25">
        <v>225140</v>
      </c>
      <c r="I221" s="25">
        <v>43171</v>
      </c>
      <c r="J221" s="25">
        <v>15615</v>
      </c>
      <c r="K221" s="25">
        <v>10162</v>
      </c>
      <c r="L221" s="25">
        <v>1229</v>
      </c>
      <c r="M221" s="11">
        <f t="shared" si="13"/>
        <v>394548</v>
      </c>
    </row>
    <row r="222" spans="1:13" ht="15" x14ac:dyDescent="0.25">
      <c r="A222" t="str">
        <f t="shared" si="14"/>
        <v>Løbende priser (1.000 kr.)</v>
      </c>
      <c r="B222" t="str">
        <f t="shared" si="12"/>
        <v>I alt (netto)</v>
      </c>
      <c r="C222" t="str">
        <f t="shared" si="12"/>
        <v>1 Driftskonti</v>
      </c>
      <c r="D222" t="str">
        <f t="shared" si="12"/>
        <v>2021</v>
      </c>
      <c r="E222" s="2">
        <v>187</v>
      </c>
      <c r="F222" s="65" t="s">
        <v>84</v>
      </c>
      <c r="G222" s="25">
        <v>34900</v>
      </c>
      <c r="H222" s="25">
        <v>45687</v>
      </c>
      <c r="I222" s="25">
        <v>16989</v>
      </c>
      <c r="J222" s="25">
        <v>3942</v>
      </c>
      <c r="K222" s="25">
        <v>4258</v>
      </c>
      <c r="L222" s="25">
        <v>221</v>
      </c>
      <c r="M222" s="11">
        <f t="shared" si="13"/>
        <v>105997</v>
      </c>
    </row>
    <row r="223" spans="1:13" ht="15" x14ac:dyDescent="0.25">
      <c r="A223" t="str">
        <f t="shared" si="14"/>
        <v>Løbende priser (1.000 kr.)</v>
      </c>
      <c r="B223" t="str">
        <f t="shared" si="14"/>
        <v>I alt (netto)</v>
      </c>
      <c r="C223" t="str">
        <f t="shared" si="14"/>
        <v>1 Driftskonti</v>
      </c>
      <c r="D223" t="str">
        <f t="shared" si="14"/>
        <v>2021</v>
      </c>
      <c r="E223" s="2">
        <v>190</v>
      </c>
      <c r="F223" s="65" t="s">
        <v>45</v>
      </c>
      <c r="G223" s="25">
        <v>152146</v>
      </c>
      <c r="H223" s="25">
        <v>180875</v>
      </c>
      <c r="I223" s="25">
        <v>-17195</v>
      </c>
      <c r="J223" s="25">
        <v>14986</v>
      </c>
      <c r="K223" s="25">
        <v>10731</v>
      </c>
      <c r="L223" s="25">
        <v>1645</v>
      </c>
      <c r="M223" s="11">
        <f t="shared" si="13"/>
        <v>343188</v>
      </c>
    </row>
    <row r="224" spans="1:13" ht="15" x14ac:dyDescent="0.25">
      <c r="A224" t="str">
        <f t="shared" si="14"/>
        <v>Løbende priser (1.000 kr.)</v>
      </c>
      <c r="B224" t="str">
        <f t="shared" si="14"/>
        <v>I alt (netto)</v>
      </c>
      <c r="C224" t="str">
        <f t="shared" si="14"/>
        <v>1 Driftskonti</v>
      </c>
      <c r="D224" t="str">
        <f t="shared" si="14"/>
        <v>2021</v>
      </c>
      <c r="E224" s="2">
        <v>201</v>
      </c>
      <c r="F224" s="65" t="s">
        <v>9</v>
      </c>
      <c r="G224" s="25">
        <v>49776</v>
      </c>
      <c r="H224" s="25">
        <v>109489</v>
      </c>
      <c r="I224" s="25">
        <v>27879</v>
      </c>
      <c r="J224" s="25">
        <v>19893</v>
      </c>
      <c r="K224" s="25">
        <v>7092</v>
      </c>
      <c r="L224" s="25">
        <v>355</v>
      </c>
      <c r="M224" s="11">
        <f t="shared" si="13"/>
        <v>214484</v>
      </c>
    </row>
    <row r="225" spans="1:13" ht="15" x14ac:dyDescent="0.25">
      <c r="A225" t="str">
        <f t="shared" si="14"/>
        <v>Løbende priser (1.000 kr.)</v>
      </c>
      <c r="B225" t="str">
        <f t="shared" si="14"/>
        <v>I alt (netto)</v>
      </c>
      <c r="C225" t="str">
        <f t="shared" si="14"/>
        <v>1 Driftskonti</v>
      </c>
      <c r="D225" t="str">
        <f t="shared" si="14"/>
        <v>2021</v>
      </c>
      <c r="E225" s="2">
        <v>210</v>
      </c>
      <c r="F225" s="65" t="s">
        <v>35</v>
      </c>
      <c r="G225" s="25">
        <v>121503</v>
      </c>
      <c r="H225" s="25">
        <v>200751</v>
      </c>
      <c r="I225" s="25">
        <v>22562</v>
      </c>
      <c r="J225" s="25">
        <v>7162</v>
      </c>
      <c r="K225" s="25">
        <v>13834</v>
      </c>
      <c r="L225" s="25">
        <v>1077</v>
      </c>
      <c r="M225" s="11">
        <f t="shared" si="13"/>
        <v>366889</v>
      </c>
    </row>
    <row r="226" spans="1:13" ht="15" x14ac:dyDescent="0.25">
      <c r="A226" t="str">
        <f t="shared" si="14"/>
        <v>Løbende priser (1.000 kr.)</v>
      </c>
      <c r="B226" t="str">
        <f t="shared" si="14"/>
        <v>I alt (netto)</v>
      </c>
      <c r="C226" t="str">
        <f t="shared" si="14"/>
        <v>1 Driftskonti</v>
      </c>
      <c r="D226" t="str">
        <f t="shared" si="14"/>
        <v>2021</v>
      </c>
      <c r="E226" s="2">
        <v>217</v>
      </c>
      <c r="F226" s="65" t="s">
        <v>67</v>
      </c>
      <c r="G226" s="25">
        <v>211560</v>
      </c>
      <c r="H226" s="25">
        <v>297981</v>
      </c>
      <c r="I226" s="25">
        <v>103430</v>
      </c>
      <c r="J226" s="25">
        <v>18802</v>
      </c>
      <c r="K226" s="25">
        <v>28067</v>
      </c>
      <c r="L226" s="25">
        <v>1589</v>
      </c>
      <c r="M226" s="11">
        <f t="shared" si="13"/>
        <v>661429</v>
      </c>
    </row>
    <row r="227" spans="1:13" ht="15" x14ac:dyDescent="0.25">
      <c r="A227" t="str">
        <f t="shared" si="14"/>
        <v>Løbende priser (1.000 kr.)</v>
      </c>
      <c r="B227" t="str">
        <f t="shared" si="14"/>
        <v>I alt (netto)</v>
      </c>
      <c r="C227" t="str">
        <f t="shared" si="14"/>
        <v>1 Driftskonti</v>
      </c>
      <c r="D227" t="str">
        <f t="shared" si="14"/>
        <v>2021</v>
      </c>
      <c r="E227" s="2">
        <v>219</v>
      </c>
      <c r="F227" s="65" t="s">
        <v>73</v>
      </c>
      <c r="G227" s="25">
        <v>67887</v>
      </c>
      <c r="H227" s="25">
        <v>223695</v>
      </c>
      <c r="I227" s="25">
        <v>60432</v>
      </c>
      <c r="J227" s="25">
        <v>46002</v>
      </c>
      <c r="K227" s="25">
        <v>14582</v>
      </c>
      <c r="L227" s="25">
        <v>1203</v>
      </c>
      <c r="M227" s="11">
        <f t="shared" si="13"/>
        <v>413801</v>
      </c>
    </row>
    <row r="228" spans="1:13" ht="15" x14ac:dyDescent="0.25">
      <c r="A228" t="str">
        <f t="shared" si="14"/>
        <v>Løbende priser (1.000 kr.)</v>
      </c>
      <c r="B228" t="str">
        <f t="shared" si="14"/>
        <v>I alt (netto)</v>
      </c>
      <c r="C228" t="str">
        <f t="shared" si="14"/>
        <v>1 Driftskonti</v>
      </c>
      <c r="D228" t="str">
        <f t="shared" si="14"/>
        <v>2021</v>
      </c>
      <c r="E228" s="2">
        <v>223</v>
      </c>
      <c r="F228" s="65" t="s">
        <v>87</v>
      </c>
      <c r="G228" s="25">
        <v>78933</v>
      </c>
      <c r="H228" s="25">
        <v>166288</v>
      </c>
      <c r="I228" s="25">
        <v>15077</v>
      </c>
      <c r="J228" s="25">
        <v>16224</v>
      </c>
      <c r="K228" s="25">
        <v>17401</v>
      </c>
      <c r="L228" s="25">
        <v>761</v>
      </c>
      <c r="M228" s="11">
        <f t="shared" si="13"/>
        <v>294684</v>
      </c>
    </row>
    <row r="229" spans="1:13" ht="15" x14ac:dyDescent="0.25">
      <c r="A229" t="str">
        <f t="shared" si="14"/>
        <v>Løbende priser (1.000 kr.)</v>
      </c>
      <c r="B229" t="str">
        <f t="shared" si="14"/>
        <v>I alt (netto)</v>
      </c>
      <c r="C229" t="str">
        <f t="shared" si="14"/>
        <v>1 Driftskonti</v>
      </c>
      <c r="D229" t="str">
        <f t="shared" si="14"/>
        <v>2021</v>
      </c>
      <c r="E229" s="2">
        <v>230</v>
      </c>
      <c r="F229" s="65" t="s">
        <v>50</v>
      </c>
      <c r="G229" s="25">
        <v>158313</v>
      </c>
      <c r="H229" s="25">
        <v>318341</v>
      </c>
      <c r="I229" s="25">
        <v>58948</v>
      </c>
      <c r="J229" s="25">
        <v>90587</v>
      </c>
      <c r="K229" s="25">
        <v>15932</v>
      </c>
      <c r="L229" s="25">
        <v>2057</v>
      </c>
      <c r="M229" s="11">
        <f t="shared" si="13"/>
        <v>644178</v>
      </c>
    </row>
    <row r="230" spans="1:13" ht="15" x14ac:dyDescent="0.25">
      <c r="A230" t="str">
        <f t="shared" si="14"/>
        <v>Løbende priser (1.000 kr.)</v>
      </c>
      <c r="B230" t="str">
        <f t="shared" si="14"/>
        <v>I alt (netto)</v>
      </c>
      <c r="C230" t="str">
        <f t="shared" si="14"/>
        <v>1 Driftskonti</v>
      </c>
      <c r="D230" t="str">
        <f t="shared" si="14"/>
        <v>2021</v>
      </c>
      <c r="E230" s="2">
        <v>240</v>
      </c>
      <c r="F230" s="65" t="s">
        <v>25</v>
      </c>
      <c r="G230" s="25">
        <v>54667</v>
      </c>
      <c r="H230" s="25">
        <v>133474</v>
      </c>
      <c r="I230" s="25">
        <v>59181</v>
      </c>
      <c r="J230" s="25">
        <v>33922</v>
      </c>
      <c r="K230" s="25">
        <v>17513</v>
      </c>
      <c r="L230" s="25">
        <v>1884</v>
      </c>
      <c r="M230" s="11">
        <f t="shared" si="13"/>
        <v>300641</v>
      </c>
    </row>
    <row r="231" spans="1:13" ht="15" x14ac:dyDescent="0.25">
      <c r="A231" t="str">
        <f t="shared" si="14"/>
        <v>Løbende priser (1.000 kr.)</v>
      </c>
      <c r="B231" t="str">
        <f t="shared" si="14"/>
        <v>I alt (netto)</v>
      </c>
      <c r="C231" t="str">
        <f t="shared" si="14"/>
        <v>1 Driftskonti</v>
      </c>
      <c r="D231" t="str">
        <f t="shared" si="14"/>
        <v>2021</v>
      </c>
      <c r="E231" s="2">
        <v>250</v>
      </c>
      <c r="F231" s="65" t="s">
        <v>43</v>
      </c>
      <c r="G231" s="25">
        <v>97560</v>
      </c>
      <c r="H231" s="25">
        <v>249664</v>
      </c>
      <c r="I231" s="25">
        <v>57853</v>
      </c>
      <c r="J231" s="25">
        <v>15603</v>
      </c>
      <c r="K231" s="25">
        <v>25292</v>
      </c>
      <c r="L231" s="25">
        <v>1530</v>
      </c>
      <c r="M231" s="11">
        <f t="shared" si="13"/>
        <v>447502</v>
      </c>
    </row>
    <row r="232" spans="1:13" ht="15" x14ac:dyDescent="0.25">
      <c r="A232" t="str">
        <f t="shared" si="14"/>
        <v>Løbende priser (1.000 kr.)</v>
      </c>
      <c r="B232" t="str">
        <f t="shared" si="14"/>
        <v>I alt (netto)</v>
      </c>
      <c r="C232" t="str">
        <f t="shared" si="14"/>
        <v>1 Driftskonti</v>
      </c>
      <c r="D232" t="str">
        <f t="shared" si="14"/>
        <v>2021</v>
      </c>
      <c r="E232" s="2">
        <v>253</v>
      </c>
      <c r="F232" s="65" t="s">
        <v>55</v>
      </c>
      <c r="G232" s="25">
        <v>156429</v>
      </c>
      <c r="H232" s="25">
        <v>159934</v>
      </c>
      <c r="I232" s="25">
        <v>24941</v>
      </c>
      <c r="J232" s="25">
        <v>50265</v>
      </c>
      <c r="K232" s="25">
        <v>21663</v>
      </c>
      <c r="L232" s="25">
        <v>2019</v>
      </c>
      <c r="M232" s="11">
        <f t="shared" si="13"/>
        <v>415251</v>
      </c>
    </row>
    <row r="233" spans="1:13" ht="15" x14ac:dyDescent="0.25">
      <c r="A233" t="str">
        <f t="shared" si="14"/>
        <v>Løbende priser (1.000 kr.)</v>
      </c>
      <c r="B233" t="str">
        <f t="shared" si="14"/>
        <v>I alt (netto)</v>
      </c>
      <c r="C233" t="str">
        <f t="shared" si="14"/>
        <v>1 Driftskonti</v>
      </c>
      <c r="D233" t="str">
        <f t="shared" si="14"/>
        <v>2021</v>
      </c>
      <c r="E233" s="2">
        <v>259</v>
      </c>
      <c r="F233" s="65" t="s">
        <v>103</v>
      </c>
      <c r="G233" s="25">
        <v>196194</v>
      </c>
      <c r="H233" s="25">
        <v>242596</v>
      </c>
      <c r="I233" s="25">
        <v>36635</v>
      </c>
      <c r="J233" s="25">
        <v>28902</v>
      </c>
      <c r="K233" s="25">
        <v>24155</v>
      </c>
      <c r="L233" s="25">
        <v>2067</v>
      </c>
      <c r="M233" s="11">
        <f t="shared" si="13"/>
        <v>530549</v>
      </c>
    </row>
    <row r="234" spans="1:13" ht="15" x14ac:dyDescent="0.25">
      <c r="A234" t="str">
        <f t="shared" si="14"/>
        <v>Løbende priser (1.000 kr.)</v>
      </c>
      <c r="B234" t="str">
        <f t="shared" si="14"/>
        <v>I alt (netto)</v>
      </c>
      <c r="C234" t="str">
        <f t="shared" si="14"/>
        <v>1 Driftskonti</v>
      </c>
      <c r="D234" t="str">
        <f t="shared" si="14"/>
        <v>2021</v>
      </c>
      <c r="E234" s="2">
        <v>260</v>
      </c>
      <c r="F234" s="65" t="s">
        <v>63</v>
      </c>
      <c r="G234" s="25">
        <v>59696</v>
      </c>
      <c r="H234" s="25">
        <v>163748</v>
      </c>
      <c r="I234" s="25">
        <v>31680</v>
      </c>
      <c r="J234" s="25">
        <v>26890</v>
      </c>
      <c r="K234" s="25">
        <v>16502</v>
      </c>
      <c r="L234" s="25">
        <v>1249</v>
      </c>
      <c r="M234" s="11">
        <f t="shared" si="13"/>
        <v>299765</v>
      </c>
    </row>
    <row r="235" spans="1:13" ht="15" x14ac:dyDescent="0.25">
      <c r="A235" t="str">
        <f t="shared" si="14"/>
        <v>Løbende priser (1.000 kr.)</v>
      </c>
      <c r="B235" t="str">
        <f t="shared" si="14"/>
        <v>I alt (netto)</v>
      </c>
      <c r="C235" t="str">
        <f t="shared" si="14"/>
        <v>1 Driftskonti</v>
      </c>
      <c r="D235" t="str">
        <f t="shared" si="14"/>
        <v>2021</v>
      </c>
      <c r="E235" s="2">
        <v>265</v>
      </c>
      <c r="F235" s="65" t="s">
        <v>48</v>
      </c>
      <c r="G235" s="25">
        <v>242619</v>
      </c>
      <c r="H235" s="25">
        <v>350035</v>
      </c>
      <c r="I235" s="25">
        <v>70698</v>
      </c>
      <c r="J235" s="25">
        <v>29095</v>
      </c>
      <c r="K235" s="25">
        <v>20355</v>
      </c>
      <c r="L235" s="25">
        <v>3531</v>
      </c>
      <c r="M235" s="11">
        <f t="shared" si="13"/>
        <v>716333</v>
      </c>
    </row>
    <row r="236" spans="1:13" ht="15" x14ac:dyDescent="0.25">
      <c r="A236" t="str">
        <f t="shared" si="14"/>
        <v>Løbende priser (1.000 kr.)</v>
      </c>
      <c r="B236" t="str">
        <f t="shared" si="14"/>
        <v>I alt (netto)</v>
      </c>
      <c r="C236" t="str">
        <f t="shared" si="14"/>
        <v>1 Driftskonti</v>
      </c>
      <c r="D236" t="str">
        <f t="shared" si="14"/>
        <v>2021</v>
      </c>
      <c r="E236" s="2">
        <v>269</v>
      </c>
      <c r="F236" s="65" t="s">
        <v>64</v>
      </c>
      <c r="G236" s="25">
        <v>49003</v>
      </c>
      <c r="H236" s="25">
        <v>81298</v>
      </c>
      <c r="I236" s="25">
        <v>20154</v>
      </c>
      <c r="J236" s="25">
        <v>10717</v>
      </c>
      <c r="K236" s="25">
        <v>7548</v>
      </c>
      <c r="L236" s="25">
        <v>521</v>
      </c>
      <c r="M236" s="11">
        <f t="shared" si="13"/>
        <v>169241</v>
      </c>
    </row>
    <row r="237" spans="1:13" ht="15" x14ac:dyDescent="0.25">
      <c r="A237" t="str">
        <f t="shared" si="14"/>
        <v>Løbende priser (1.000 kr.)</v>
      </c>
      <c r="B237" t="str">
        <f t="shared" si="14"/>
        <v>I alt (netto)</v>
      </c>
      <c r="C237" t="str">
        <f t="shared" si="14"/>
        <v>1 Driftskonti</v>
      </c>
      <c r="D237" t="str">
        <f t="shared" si="14"/>
        <v>2021</v>
      </c>
      <c r="E237" s="2">
        <v>270</v>
      </c>
      <c r="F237" s="65" t="s">
        <v>57</v>
      </c>
      <c r="G237" s="25">
        <v>75326</v>
      </c>
      <c r="H237" s="25">
        <v>234279</v>
      </c>
      <c r="I237" s="25">
        <v>60627</v>
      </c>
      <c r="J237" s="25">
        <v>20329</v>
      </c>
      <c r="K237" s="25">
        <v>20143</v>
      </c>
      <c r="L237" s="25">
        <v>1632</v>
      </c>
      <c r="M237" s="11">
        <f t="shared" si="13"/>
        <v>412336</v>
      </c>
    </row>
    <row r="238" spans="1:13" ht="15" x14ac:dyDescent="0.25">
      <c r="A238" t="str">
        <f t="shared" si="14"/>
        <v>Løbende priser (1.000 kr.)</v>
      </c>
      <c r="B238" t="str">
        <f t="shared" si="14"/>
        <v>I alt (netto)</v>
      </c>
      <c r="C238" t="str">
        <f t="shared" si="14"/>
        <v>1 Driftskonti</v>
      </c>
      <c r="D238" t="str">
        <f t="shared" si="14"/>
        <v>2021</v>
      </c>
      <c r="E238" s="2">
        <v>306</v>
      </c>
      <c r="F238" s="65" t="s">
        <v>38</v>
      </c>
      <c r="G238" s="25">
        <v>112047</v>
      </c>
      <c r="H238" s="25">
        <v>218376</v>
      </c>
      <c r="I238" s="25">
        <v>34799</v>
      </c>
      <c r="J238" s="25">
        <v>13206</v>
      </c>
      <c r="K238" s="25">
        <v>18823</v>
      </c>
      <c r="L238" s="25">
        <v>2459</v>
      </c>
      <c r="M238" s="11">
        <f t="shared" si="13"/>
        <v>399710</v>
      </c>
    </row>
    <row r="239" spans="1:13" ht="15" x14ac:dyDescent="0.25">
      <c r="A239" t="str">
        <f t="shared" si="14"/>
        <v>Løbende priser (1.000 kr.)</v>
      </c>
      <c r="B239" t="str">
        <f t="shared" si="14"/>
        <v>I alt (netto)</v>
      </c>
      <c r="C239" t="str">
        <f t="shared" si="14"/>
        <v>1 Driftskonti</v>
      </c>
      <c r="D239" t="str">
        <f t="shared" si="14"/>
        <v>2021</v>
      </c>
      <c r="E239" s="2">
        <v>316</v>
      </c>
      <c r="F239" s="65" t="s">
        <v>77</v>
      </c>
      <c r="G239" s="25">
        <v>193081</v>
      </c>
      <c r="H239" s="25">
        <v>224688</v>
      </c>
      <c r="I239" s="25">
        <v>91667</v>
      </c>
      <c r="J239" s="25">
        <v>23423</v>
      </c>
      <c r="K239" s="25">
        <v>22459</v>
      </c>
      <c r="L239" s="25">
        <v>4077</v>
      </c>
      <c r="M239" s="11">
        <f t="shared" si="13"/>
        <v>559395</v>
      </c>
    </row>
    <row r="240" spans="1:13" ht="15" x14ac:dyDescent="0.25">
      <c r="A240" t="str">
        <f t="shared" si="14"/>
        <v>Løbende priser (1.000 kr.)</v>
      </c>
      <c r="B240" t="str">
        <f t="shared" si="14"/>
        <v>I alt (netto)</v>
      </c>
      <c r="C240" t="str">
        <f t="shared" si="14"/>
        <v>1 Driftskonti</v>
      </c>
      <c r="D240" t="str">
        <f t="shared" si="14"/>
        <v>2021</v>
      </c>
      <c r="E240" s="2">
        <v>320</v>
      </c>
      <c r="F240" s="65" t="s">
        <v>33</v>
      </c>
      <c r="G240" s="25">
        <v>93942</v>
      </c>
      <c r="H240" s="25">
        <v>152046</v>
      </c>
      <c r="I240" s="25">
        <v>18257</v>
      </c>
      <c r="J240" s="25">
        <v>17073</v>
      </c>
      <c r="K240" s="25">
        <v>15025</v>
      </c>
      <c r="L240" s="25">
        <v>1627</v>
      </c>
      <c r="M240" s="11">
        <f t="shared" si="13"/>
        <v>297970</v>
      </c>
    </row>
    <row r="241" spans="1:13" ht="15" x14ac:dyDescent="0.25">
      <c r="A241" t="str">
        <f t="shared" si="14"/>
        <v>Løbende priser (1.000 kr.)</v>
      </c>
      <c r="B241" t="str">
        <f t="shared" si="14"/>
        <v>I alt (netto)</v>
      </c>
      <c r="C241" t="str">
        <f t="shared" si="14"/>
        <v>1 Driftskonti</v>
      </c>
      <c r="D241" t="str">
        <f t="shared" si="14"/>
        <v>2021</v>
      </c>
      <c r="E241" s="2">
        <v>326</v>
      </c>
      <c r="F241" s="65" t="s">
        <v>95</v>
      </c>
      <c r="G241" s="25">
        <v>182049</v>
      </c>
      <c r="H241" s="25">
        <v>195012</v>
      </c>
      <c r="I241" s="25">
        <v>42951</v>
      </c>
      <c r="J241" s="25">
        <v>5396</v>
      </c>
      <c r="K241" s="25">
        <v>0</v>
      </c>
      <c r="L241" s="25">
        <v>2431</v>
      </c>
      <c r="M241" s="11">
        <f t="shared" si="13"/>
        <v>427839</v>
      </c>
    </row>
    <row r="242" spans="1:13" ht="15" x14ac:dyDescent="0.25">
      <c r="A242" t="str">
        <f t="shared" si="14"/>
        <v>Løbende priser (1.000 kr.)</v>
      </c>
      <c r="B242" t="str">
        <f t="shared" si="14"/>
        <v>I alt (netto)</v>
      </c>
      <c r="C242" t="str">
        <f t="shared" si="14"/>
        <v>1 Driftskonti</v>
      </c>
      <c r="D242" t="str">
        <f t="shared" si="14"/>
        <v>2021</v>
      </c>
      <c r="E242" s="2">
        <v>329</v>
      </c>
      <c r="F242" s="65" t="s">
        <v>46</v>
      </c>
      <c r="G242" s="25">
        <v>94529</v>
      </c>
      <c r="H242" s="25">
        <v>142512</v>
      </c>
      <c r="I242" s="25">
        <v>20234</v>
      </c>
      <c r="J242" s="25">
        <v>4789</v>
      </c>
      <c r="K242" s="25">
        <v>9993</v>
      </c>
      <c r="L242" s="25">
        <v>828</v>
      </c>
      <c r="M242" s="11">
        <f t="shared" si="13"/>
        <v>272885</v>
      </c>
    </row>
    <row r="243" spans="1:13" ht="15" x14ac:dyDescent="0.25">
      <c r="A243" t="str">
        <f t="shared" si="14"/>
        <v>Løbende priser (1.000 kr.)</v>
      </c>
      <c r="B243" t="str">
        <f t="shared" si="14"/>
        <v>I alt (netto)</v>
      </c>
      <c r="C243" t="str">
        <f t="shared" si="14"/>
        <v>1 Driftskonti</v>
      </c>
      <c r="D243" t="str">
        <f t="shared" si="14"/>
        <v>2021</v>
      </c>
      <c r="E243" s="2">
        <v>330</v>
      </c>
      <c r="F243" s="65" t="s">
        <v>62</v>
      </c>
      <c r="G243" s="25">
        <v>266299</v>
      </c>
      <c r="H243" s="25">
        <v>285615</v>
      </c>
      <c r="I243" s="25">
        <v>84950</v>
      </c>
      <c r="J243" s="25">
        <v>89184</v>
      </c>
      <c r="K243" s="25">
        <v>24120</v>
      </c>
      <c r="L243" s="25">
        <v>2192</v>
      </c>
      <c r="M243" s="11">
        <f t="shared" si="13"/>
        <v>752360</v>
      </c>
    </row>
    <row r="244" spans="1:13" ht="15" x14ac:dyDescent="0.25">
      <c r="A244" t="str">
        <f t="shared" si="14"/>
        <v>Løbende priser (1.000 kr.)</v>
      </c>
      <c r="B244" t="str">
        <f t="shared" si="14"/>
        <v>I alt (netto)</v>
      </c>
      <c r="C244" t="str">
        <f t="shared" si="14"/>
        <v>1 Driftskonti</v>
      </c>
      <c r="D244" t="str">
        <f t="shared" si="14"/>
        <v>2021</v>
      </c>
      <c r="E244" s="2">
        <v>336</v>
      </c>
      <c r="F244" s="65" t="s">
        <v>68</v>
      </c>
      <c r="G244" s="25">
        <v>85036</v>
      </c>
      <c r="H244" s="25">
        <v>74729</v>
      </c>
      <c r="I244" s="25">
        <v>20440</v>
      </c>
      <c r="J244" s="25">
        <v>14866</v>
      </c>
      <c r="K244" s="25">
        <v>9829</v>
      </c>
      <c r="L244" s="25">
        <v>389</v>
      </c>
      <c r="M244" s="11">
        <f t="shared" si="13"/>
        <v>205289</v>
      </c>
    </row>
    <row r="245" spans="1:13" ht="15" x14ac:dyDescent="0.25">
      <c r="A245" t="str">
        <f t="shared" si="14"/>
        <v>Løbende priser (1.000 kr.)</v>
      </c>
      <c r="B245" t="str">
        <f t="shared" si="14"/>
        <v>I alt (netto)</v>
      </c>
      <c r="C245" t="str">
        <f t="shared" si="14"/>
        <v>1 Driftskonti</v>
      </c>
      <c r="D245" t="str">
        <f t="shared" si="14"/>
        <v>2021</v>
      </c>
      <c r="E245" s="2">
        <v>340</v>
      </c>
      <c r="F245" s="65" t="s">
        <v>66</v>
      </c>
      <c r="G245" s="25">
        <v>88032</v>
      </c>
      <c r="H245" s="25">
        <v>125397</v>
      </c>
      <c r="I245" s="25">
        <v>24621</v>
      </c>
      <c r="J245" s="25">
        <v>16446</v>
      </c>
      <c r="K245" s="25">
        <v>7701</v>
      </c>
      <c r="L245" s="25">
        <v>1308</v>
      </c>
      <c r="M245" s="11">
        <f t="shared" si="13"/>
        <v>263505</v>
      </c>
    </row>
    <row r="246" spans="1:13" ht="15" x14ac:dyDescent="0.25">
      <c r="A246" t="str">
        <f t="shared" si="14"/>
        <v>Løbende priser (1.000 kr.)</v>
      </c>
      <c r="B246" t="str">
        <f t="shared" si="14"/>
        <v>I alt (netto)</v>
      </c>
      <c r="C246" t="str">
        <f t="shared" si="14"/>
        <v>1 Driftskonti</v>
      </c>
      <c r="D246" t="str">
        <f t="shared" si="14"/>
        <v>2021</v>
      </c>
      <c r="E246" s="2">
        <v>350</v>
      </c>
      <c r="F246" s="65" t="s">
        <v>10</v>
      </c>
      <c r="G246" s="25">
        <v>53778</v>
      </c>
      <c r="H246" s="25">
        <v>105580</v>
      </c>
      <c r="I246" s="25">
        <v>24954</v>
      </c>
      <c r="J246" s="25">
        <v>6634</v>
      </c>
      <c r="K246" s="25">
        <v>6451</v>
      </c>
      <c r="L246" s="25">
        <v>1551</v>
      </c>
      <c r="M246" s="11">
        <f t="shared" si="13"/>
        <v>198948</v>
      </c>
    </row>
    <row r="247" spans="1:13" ht="15" x14ac:dyDescent="0.25">
      <c r="A247" t="str">
        <f t="shared" si="14"/>
        <v>Løbende priser (1.000 kr.)</v>
      </c>
      <c r="B247" t="str">
        <f t="shared" si="14"/>
        <v>I alt (netto)</v>
      </c>
      <c r="C247" t="str">
        <f t="shared" si="14"/>
        <v>1 Driftskonti</v>
      </c>
      <c r="D247" t="str">
        <f t="shared" si="14"/>
        <v>2021</v>
      </c>
      <c r="E247" s="2">
        <v>360</v>
      </c>
      <c r="F247" s="65" t="s">
        <v>14</v>
      </c>
      <c r="G247" s="25">
        <v>134790</v>
      </c>
      <c r="H247" s="25">
        <v>269115</v>
      </c>
      <c r="I247" s="25">
        <v>99034</v>
      </c>
      <c r="J247" s="25">
        <v>8515</v>
      </c>
      <c r="K247" s="25">
        <v>16569</v>
      </c>
      <c r="L247" s="25">
        <v>1215</v>
      </c>
      <c r="M247" s="11">
        <f t="shared" si="13"/>
        <v>529238</v>
      </c>
    </row>
    <row r="248" spans="1:13" ht="15" x14ac:dyDescent="0.25">
      <c r="A248" t="str">
        <f t="shared" si="14"/>
        <v>Løbende priser (1.000 kr.)</v>
      </c>
      <c r="B248" t="str">
        <f t="shared" si="14"/>
        <v>I alt (netto)</v>
      </c>
      <c r="C248" t="str">
        <f t="shared" si="14"/>
        <v>1 Driftskonti</v>
      </c>
      <c r="D248" t="str">
        <f t="shared" si="14"/>
        <v>2021</v>
      </c>
      <c r="E248" s="2">
        <v>370</v>
      </c>
      <c r="F248" s="65" t="s">
        <v>32</v>
      </c>
      <c r="G248" s="25">
        <v>269153</v>
      </c>
      <c r="H248" s="25">
        <v>342504</v>
      </c>
      <c r="I248" s="25">
        <v>75083</v>
      </c>
      <c r="J248" s="25">
        <v>1654</v>
      </c>
      <c r="K248" s="25">
        <v>31443</v>
      </c>
      <c r="L248" s="25">
        <v>2463</v>
      </c>
      <c r="M248" s="11">
        <f t="shared" si="13"/>
        <v>722300</v>
      </c>
    </row>
    <row r="249" spans="1:13" ht="15" x14ac:dyDescent="0.25">
      <c r="A249" t="str">
        <f t="shared" si="14"/>
        <v>Løbende priser (1.000 kr.)</v>
      </c>
      <c r="B249" t="str">
        <f t="shared" si="14"/>
        <v>I alt (netto)</v>
      </c>
      <c r="C249" t="str">
        <f t="shared" si="14"/>
        <v>1 Driftskonti</v>
      </c>
      <c r="D249" t="str">
        <f t="shared" si="14"/>
        <v>2021</v>
      </c>
      <c r="E249" s="2">
        <v>376</v>
      </c>
      <c r="F249" s="65" t="s">
        <v>59</v>
      </c>
      <c r="G249" s="25">
        <v>194948</v>
      </c>
      <c r="H249" s="25">
        <v>235725</v>
      </c>
      <c r="I249" s="25">
        <v>156364</v>
      </c>
      <c r="J249" s="25">
        <v>34711</v>
      </c>
      <c r="K249" s="25">
        <v>32724</v>
      </c>
      <c r="L249" s="25">
        <v>1945</v>
      </c>
      <c r="M249" s="11">
        <f t="shared" si="13"/>
        <v>656417</v>
      </c>
    </row>
    <row r="250" spans="1:13" ht="15" x14ac:dyDescent="0.25">
      <c r="A250" t="str">
        <f t="shared" si="14"/>
        <v>Løbende priser (1.000 kr.)</v>
      </c>
      <c r="B250" t="str">
        <f t="shared" si="14"/>
        <v>I alt (netto)</v>
      </c>
      <c r="C250" t="str">
        <f t="shared" si="14"/>
        <v>1 Driftskonti</v>
      </c>
      <c r="D250" t="str">
        <f t="shared" si="14"/>
        <v>2021</v>
      </c>
      <c r="E250" s="2">
        <v>390</v>
      </c>
      <c r="F250" s="65" t="s">
        <v>96</v>
      </c>
      <c r="G250" s="25">
        <v>179348</v>
      </c>
      <c r="H250" s="25">
        <v>232451</v>
      </c>
      <c r="I250" s="25">
        <v>39649</v>
      </c>
      <c r="J250" s="25">
        <v>22588</v>
      </c>
      <c r="K250" s="25">
        <v>22100</v>
      </c>
      <c r="L250" s="25">
        <v>3414</v>
      </c>
      <c r="M250" s="11">
        <f t="shared" si="13"/>
        <v>499550</v>
      </c>
    </row>
    <row r="251" spans="1:13" ht="15" x14ac:dyDescent="0.25">
      <c r="A251" t="str">
        <f t="shared" si="14"/>
        <v>Løbende priser (1.000 kr.)</v>
      </c>
      <c r="B251" t="str">
        <f t="shared" si="14"/>
        <v>I alt (netto)</v>
      </c>
      <c r="C251" t="str">
        <f t="shared" si="14"/>
        <v>1 Driftskonti</v>
      </c>
      <c r="D251" t="str">
        <f t="shared" si="14"/>
        <v>2021</v>
      </c>
      <c r="E251" s="2">
        <v>400</v>
      </c>
      <c r="F251" s="65" t="s">
        <v>17</v>
      </c>
      <c r="G251" s="25">
        <v>117595</v>
      </c>
      <c r="H251" s="25">
        <v>241242</v>
      </c>
      <c r="I251" s="25">
        <v>80380</v>
      </c>
      <c r="J251" s="25">
        <v>40820</v>
      </c>
      <c r="K251" s="25">
        <v>18474</v>
      </c>
      <c r="L251" s="25">
        <v>2446</v>
      </c>
      <c r="M251" s="11">
        <f t="shared" si="13"/>
        <v>500957</v>
      </c>
    </row>
    <row r="252" spans="1:13" ht="15" x14ac:dyDescent="0.25">
      <c r="A252" t="str">
        <f t="shared" si="14"/>
        <v>Løbende priser (1.000 kr.)</v>
      </c>
      <c r="B252" t="str">
        <f t="shared" si="14"/>
        <v>I alt (netto)</v>
      </c>
      <c r="C252" t="str">
        <f t="shared" si="14"/>
        <v>1 Driftskonti</v>
      </c>
      <c r="D252" t="str">
        <f t="shared" si="14"/>
        <v>2021</v>
      </c>
      <c r="E252" s="2">
        <v>410</v>
      </c>
      <c r="F252" s="65" t="s">
        <v>22</v>
      </c>
      <c r="G252" s="25">
        <v>96771</v>
      </c>
      <c r="H252" s="25">
        <v>174676</v>
      </c>
      <c r="I252" s="25">
        <v>50588</v>
      </c>
      <c r="J252" s="25">
        <v>11775</v>
      </c>
      <c r="K252" s="25">
        <v>6818</v>
      </c>
      <c r="L252" s="25">
        <v>1448</v>
      </c>
      <c r="M252" s="11">
        <f t="shared" si="13"/>
        <v>342076</v>
      </c>
    </row>
    <row r="253" spans="1:13" ht="15" x14ac:dyDescent="0.25">
      <c r="A253" t="str">
        <f t="shared" si="14"/>
        <v>Løbende priser (1.000 kr.)</v>
      </c>
      <c r="B253" t="str">
        <f t="shared" si="14"/>
        <v>I alt (netto)</v>
      </c>
      <c r="C253" t="str">
        <f t="shared" si="14"/>
        <v>1 Driftskonti</v>
      </c>
      <c r="D253" t="str">
        <f t="shared" si="14"/>
        <v>2021</v>
      </c>
      <c r="E253" s="2">
        <v>420</v>
      </c>
      <c r="F253" s="65" t="s">
        <v>11</v>
      </c>
      <c r="G253" s="25">
        <v>102080</v>
      </c>
      <c r="H253" s="25">
        <v>154635</v>
      </c>
      <c r="I253" s="25">
        <v>28327</v>
      </c>
      <c r="J253" s="25">
        <v>31866</v>
      </c>
      <c r="K253" s="25">
        <v>15503</v>
      </c>
      <c r="L253" s="25">
        <v>2993</v>
      </c>
      <c r="M253" s="11">
        <f t="shared" si="13"/>
        <v>335404</v>
      </c>
    </row>
    <row r="254" spans="1:13" ht="15" x14ac:dyDescent="0.25">
      <c r="A254" t="str">
        <f t="shared" si="14"/>
        <v>Løbende priser (1.000 kr.)</v>
      </c>
      <c r="B254" t="str">
        <f t="shared" si="14"/>
        <v>I alt (netto)</v>
      </c>
      <c r="C254" t="str">
        <f t="shared" si="14"/>
        <v>1 Driftskonti</v>
      </c>
      <c r="D254" t="str">
        <f t="shared" si="14"/>
        <v>2021</v>
      </c>
      <c r="E254" s="2">
        <v>430</v>
      </c>
      <c r="F254" s="65" t="s">
        <v>47</v>
      </c>
      <c r="G254" s="25">
        <v>129388</v>
      </c>
      <c r="H254" s="25">
        <v>196195</v>
      </c>
      <c r="I254" s="25">
        <v>88612</v>
      </c>
      <c r="J254" s="25">
        <v>21134</v>
      </c>
      <c r="K254" s="25">
        <v>28770</v>
      </c>
      <c r="L254" s="25">
        <v>2705</v>
      </c>
      <c r="M254" s="11">
        <f t="shared" si="13"/>
        <v>466804</v>
      </c>
    </row>
    <row r="255" spans="1:13" ht="15" x14ac:dyDescent="0.25">
      <c r="A255" t="str">
        <f t="shared" si="14"/>
        <v>Løbende priser (1.000 kr.)</v>
      </c>
      <c r="B255" t="str">
        <f t="shared" si="14"/>
        <v>I alt (netto)</v>
      </c>
      <c r="C255" t="str">
        <f t="shared" si="14"/>
        <v>1 Driftskonti</v>
      </c>
      <c r="D255" t="str">
        <f t="shared" si="14"/>
        <v>2021</v>
      </c>
      <c r="E255" s="2">
        <v>440</v>
      </c>
      <c r="F255" s="65" t="s">
        <v>97</v>
      </c>
      <c r="G255" s="25">
        <v>60307</v>
      </c>
      <c r="H255" s="25">
        <v>131685</v>
      </c>
      <c r="I255" s="25">
        <v>44507</v>
      </c>
      <c r="J255" s="25">
        <v>8652</v>
      </c>
      <c r="K255" s="25">
        <v>14842</v>
      </c>
      <c r="L255" s="25">
        <v>1095</v>
      </c>
      <c r="M255" s="11">
        <f t="shared" si="13"/>
        <v>261088</v>
      </c>
    </row>
    <row r="256" spans="1:13" ht="15" x14ac:dyDescent="0.25">
      <c r="A256" t="str">
        <f t="shared" si="14"/>
        <v>Løbende priser (1.000 kr.)</v>
      </c>
      <c r="B256" t="str">
        <f t="shared" si="14"/>
        <v>I alt (netto)</v>
      </c>
      <c r="C256" t="str">
        <f t="shared" si="14"/>
        <v>1 Driftskonti</v>
      </c>
      <c r="D256" t="str">
        <f t="shared" si="14"/>
        <v>2021</v>
      </c>
      <c r="E256" s="2">
        <v>450</v>
      </c>
      <c r="F256" s="65" t="s">
        <v>30</v>
      </c>
      <c r="G256" s="25">
        <v>80759</v>
      </c>
      <c r="H256" s="25">
        <v>102055</v>
      </c>
      <c r="I256" s="25">
        <v>58153</v>
      </c>
      <c r="J256" s="25">
        <v>34887</v>
      </c>
      <c r="K256" s="25">
        <v>18148</v>
      </c>
      <c r="L256" s="25">
        <v>1427</v>
      </c>
      <c r="M256" s="11">
        <f t="shared" si="13"/>
        <v>295429</v>
      </c>
    </row>
    <row r="257" spans="1:13" ht="15" x14ac:dyDescent="0.25">
      <c r="A257" t="str">
        <f t="shared" si="14"/>
        <v>Løbende priser (1.000 kr.)</v>
      </c>
      <c r="B257" t="str">
        <f t="shared" si="14"/>
        <v>I alt (netto)</v>
      </c>
      <c r="C257" t="str">
        <f t="shared" si="14"/>
        <v>1 Driftskonti</v>
      </c>
      <c r="D257" t="str">
        <f t="shared" si="14"/>
        <v>2021</v>
      </c>
      <c r="E257" s="2">
        <v>461</v>
      </c>
      <c r="F257" s="65" t="s">
        <v>36</v>
      </c>
      <c r="G257" s="25">
        <v>442466</v>
      </c>
      <c r="H257" s="25">
        <v>618031</v>
      </c>
      <c r="I257" s="25">
        <v>215035</v>
      </c>
      <c r="J257" s="25">
        <v>59276</v>
      </c>
      <c r="K257" s="25">
        <v>82295</v>
      </c>
      <c r="L257" s="25">
        <v>7850</v>
      </c>
      <c r="M257" s="11">
        <f t="shared" si="13"/>
        <v>1424953</v>
      </c>
    </row>
    <row r="258" spans="1:13" ht="15" x14ac:dyDescent="0.25">
      <c r="A258" t="str">
        <f t="shared" si="14"/>
        <v>Løbende priser (1.000 kr.)</v>
      </c>
      <c r="B258" t="str">
        <f t="shared" si="14"/>
        <v>I alt (netto)</v>
      </c>
      <c r="C258" t="str">
        <f t="shared" si="14"/>
        <v>1 Driftskonti</v>
      </c>
      <c r="D258" t="str">
        <f t="shared" si="14"/>
        <v>2021</v>
      </c>
      <c r="E258" s="2">
        <v>479</v>
      </c>
      <c r="F258" s="65" t="s">
        <v>72</v>
      </c>
      <c r="G258" s="25">
        <v>159377</v>
      </c>
      <c r="H258" s="25">
        <v>287202</v>
      </c>
      <c r="I258" s="25">
        <v>93998</v>
      </c>
      <c r="J258" s="25">
        <v>21690</v>
      </c>
      <c r="K258" s="25">
        <v>18102</v>
      </c>
      <c r="L258" s="25">
        <v>2852</v>
      </c>
      <c r="M258" s="11">
        <f t="shared" si="13"/>
        <v>583221</v>
      </c>
    </row>
    <row r="259" spans="1:13" ht="15" x14ac:dyDescent="0.25">
      <c r="A259" t="str">
        <f t="shared" si="14"/>
        <v>Løbende priser (1.000 kr.)</v>
      </c>
      <c r="B259" t="str">
        <f t="shared" si="14"/>
        <v>I alt (netto)</v>
      </c>
      <c r="C259" t="str">
        <f t="shared" si="14"/>
        <v>1 Driftskonti</v>
      </c>
      <c r="D259" t="str">
        <f t="shared" si="14"/>
        <v>2021</v>
      </c>
      <c r="E259" s="2">
        <v>480</v>
      </c>
      <c r="F259" s="65" t="s">
        <v>226</v>
      </c>
      <c r="G259" s="25">
        <v>84027</v>
      </c>
      <c r="H259" s="25">
        <v>121308</v>
      </c>
      <c r="I259" s="25">
        <v>20657</v>
      </c>
      <c r="J259" s="25">
        <v>11181</v>
      </c>
      <c r="K259" s="25">
        <v>7388</v>
      </c>
      <c r="L259" s="25">
        <v>2075</v>
      </c>
      <c r="M259" s="11">
        <f t="shared" si="13"/>
        <v>246636</v>
      </c>
    </row>
    <row r="260" spans="1:13" ht="15" x14ac:dyDescent="0.25">
      <c r="A260" t="str">
        <f t="shared" si="14"/>
        <v>Løbende priser (1.000 kr.)</v>
      </c>
      <c r="B260" t="str">
        <f t="shared" si="14"/>
        <v>I alt (netto)</v>
      </c>
      <c r="C260" t="str">
        <f t="shared" si="14"/>
        <v>1 Driftskonti</v>
      </c>
      <c r="D260" t="str">
        <f t="shared" si="14"/>
        <v>2021</v>
      </c>
      <c r="E260" s="2">
        <v>482</v>
      </c>
      <c r="F260" s="65" t="s">
        <v>8</v>
      </c>
      <c r="G260" s="25">
        <v>66150</v>
      </c>
      <c r="H260" s="25">
        <v>107642</v>
      </c>
      <c r="I260" s="25">
        <v>32622</v>
      </c>
      <c r="J260" s="25">
        <v>11334</v>
      </c>
      <c r="K260" s="25">
        <v>8006</v>
      </c>
      <c r="L260" s="25">
        <v>427</v>
      </c>
      <c r="M260" s="11">
        <f t="shared" si="13"/>
        <v>226181</v>
      </c>
    </row>
    <row r="261" spans="1:13" ht="15" x14ac:dyDescent="0.25">
      <c r="A261" t="str">
        <f t="shared" si="14"/>
        <v>Løbende priser (1.000 kr.)</v>
      </c>
      <c r="B261" t="str">
        <f t="shared" si="14"/>
        <v>I alt (netto)</v>
      </c>
      <c r="C261" t="str">
        <f t="shared" si="14"/>
        <v>1 Driftskonti</v>
      </c>
      <c r="D261" t="str">
        <f t="shared" si="14"/>
        <v>2021</v>
      </c>
      <c r="E261" s="2">
        <v>492</v>
      </c>
      <c r="F261" s="65" t="s">
        <v>98</v>
      </c>
      <c r="G261" s="25">
        <v>18287</v>
      </c>
      <c r="H261" s="25">
        <v>62891</v>
      </c>
      <c r="I261" s="25">
        <v>11821</v>
      </c>
      <c r="J261" s="25">
        <v>2969</v>
      </c>
      <c r="K261" s="25">
        <v>4868</v>
      </c>
      <c r="L261" s="25">
        <v>144</v>
      </c>
      <c r="M261" s="11">
        <f t="shared" si="13"/>
        <v>100980</v>
      </c>
    </row>
    <row r="262" spans="1:13" ht="15" x14ac:dyDescent="0.25">
      <c r="A262" t="str">
        <f t="shared" si="14"/>
        <v>Løbende priser (1.000 kr.)</v>
      </c>
      <c r="B262" t="str">
        <f t="shared" si="14"/>
        <v>I alt (netto)</v>
      </c>
      <c r="C262" t="str">
        <f t="shared" si="14"/>
        <v>1 Driftskonti</v>
      </c>
      <c r="D262" t="str">
        <f t="shared" si="14"/>
        <v>2021</v>
      </c>
      <c r="E262" s="2">
        <v>510</v>
      </c>
      <c r="F262" s="65" t="s">
        <v>61</v>
      </c>
      <c r="G262" s="25">
        <v>154393</v>
      </c>
      <c r="H262" s="25">
        <v>222751</v>
      </c>
      <c r="I262" s="25">
        <v>94197</v>
      </c>
      <c r="J262" s="25">
        <v>11772</v>
      </c>
      <c r="K262" s="25">
        <v>27311</v>
      </c>
      <c r="L262" s="25">
        <v>1774</v>
      </c>
      <c r="M262" s="11">
        <f t="shared" si="13"/>
        <v>512198</v>
      </c>
    </row>
    <row r="263" spans="1:13" ht="15" x14ac:dyDescent="0.25">
      <c r="A263" t="str">
        <f t="shared" si="14"/>
        <v>Løbende priser (1.000 kr.)</v>
      </c>
      <c r="B263" t="str">
        <f t="shared" si="14"/>
        <v>I alt (netto)</v>
      </c>
      <c r="C263" t="str">
        <f t="shared" si="14"/>
        <v>1 Driftskonti</v>
      </c>
      <c r="D263" t="str">
        <f t="shared" si="14"/>
        <v>2021</v>
      </c>
      <c r="E263" s="2">
        <v>530</v>
      </c>
      <c r="F263" s="65" t="s">
        <v>15</v>
      </c>
      <c r="G263" s="25">
        <v>37960</v>
      </c>
      <c r="H263" s="25">
        <v>159510</v>
      </c>
      <c r="I263" s="25">
        <v>29022</v>
      </c>
      <c r="J263" s="25">
        <v>1366</v>
      </c>
      <c r="K263" s="25">
        <v>18280</v>
      </c>
      <c r="L263" s="25">
        <v>853</v>
      </c>
      <c r="M263" s="11">
        <f t="shared" si="13"/>
        <v>246991</v>
      </c>
    </row>
    <row r="264" spans="1:13" ht="15" x14ac:dyDescent="0.25">
      <c r="A264" t="str">
        <f t="shared" si="14"/>
        <v>Løbende priser (1.000 kr.)</v>
      </c>
      <c r="B264" t="str">
        <f t="shared" si="14"/>
        <v>I alt (netto)</v>
      </c>
      <c r="C264" t="str">
        <f t="shared" si="14"/>
        <v>1 Driftskonti</v>
      </c>
      <c r="D264" t="str">
        <f t="shared" si="14"/>
        <v>2021</v>
      </c>
      <c r="E264" s="2">
        <v>540</v>
      </c>
      <c r="F264" s="65" t="s">
        <v>76</v>
      </c>
      <c r="G264" s="25">
        <v>190020</v>
      </c>
      <c r="H264" s="25">
        <v>349751</v>
      </c>
      <c r="I264" s="25">
        <v>163943</v>
      </c>
      <c r="J264" s="25">
        <v>27029</v>
      </c>
      <c r="K264" s="25">
        <v>35804</v>
      </c>
      <c r="L264" s="25">
        <v>3477</v>
      </c>
      <c r="M264" s="11">
        <f t="shared" si="13"/>
        <v>770024</v>
      </c>
    </row>
    <row r="265" spans="1:13" ht="15" x14ac:dyDescent="0.25">
      <c r="A265" t="str">
        <f t="shared" si="14"/>
        <v>Løbende priser (1.000 kr.)</v>
      </c>
      <c r="B265" t="str">
        <f t="shared" si="14"/>
        <v>I alt (netto)</v>
      </c>
      <c r="C265" t="str">
        <f t="shared" si="14"/>
        <v>1 Driftskonti</v>
      </c>
      <c r="D265" t="str">
        <f t="shared" si="14"/>
        <v>2021</v>
      </c>
      <c r="E265" s="2">
        <v>550</v>
      </c>
      <c r="F265" s="65" t="s">
        <v>80</v>
      </c>
      <c r="G265" s="25">
        <v>102563</v>
      </c>
      <c r="H265" s="25">
        <v>165762</v>
      </c>
      <c r="I265" s="25">
        <v>39537</v>
      </c>
      <c r="J265" s="25">
        <v>26722</v>
      </c>
      <c r="K265" s="25">
        <v>17455</v>
      </c>
      <c r="L265" s="25">
        <v>2339</v>
      </c>
      <c r="M265" s="11">
        <f t="shared" si="13"/>
        <v>354378</v>
      </c>
    </row>
    <row r="266" spans="1:13" ht="15" x14ac:dyDescent="0.25">
      <c r="A266" t="str">
        <f t="shared" si="14"/>
        <v>Løbende priser (1.000 kr.)</v>
      </c>
      <c r="B266" t="str">
        <f t="shared" si="14"/>
        <v>I alt (netto)</v>
      </c>
      <c r="C266" t="str">
        <f t="shared" si="14"/>
        <v>1 Driftskonti</v>
      </c>
      <c r="D266" t="str">
        <f t="shared" si="14"/>
        <v>2021</v>
      </c>
      <c r="E266" s="2">
        <v>561</v>
      </c>
      <c r="F266" s="65" t="s">
        <v>27</v>
      </c>
      <c r="G266" s="25">
        <v>248232</v>
      </c>
      <c r="H266" s="25">
        <v>542043</v>
      </c>
      <c r="I266" s="25">
        <v>167130</v>
      </c>
      <c r="J266" s="25">
        <v>12952</v>
      </c>
      <c r="K266" s="25">
        <v>68006</v>
      </c>
      <c r="L266" s="25">
        <v>4624</v>
      </c>
      <c r="M266" s="11">
        <f t="shared" si="13"/>
        <v>1042987</v>
      </c>
    </row>
    <row r="267" spans="1:13" ht="15" x14ac:dyDescent="0.25">
      <c r="A267" t="str">
        <f t="shared" si="14"/>
        <v>Løbende priser (1.000 kr.)</v>
      </c>
      <c r="B267" t="str">
        <f t="shared" si="14"/>
        <v>I alt (netto)</v>
      </c>
      <c r="C267" t="str">
        <f t="shared" si="14"/>
        <v>1 Driftskonti</v>
      </c>
      <c r="D267" t="str">
        <f t="shared" si="14"/>
        <v>2021</v>
      </c>
      <c r="E267" s="2">
        <v>563</v>
      </c>
      <c r="F267" s="65" t="s">
        <v>29</v>
      </c>
      <c r="G267" s="25">
        <v>12188</v>
      </c>
      <c r="H267" s="25">
        <v>17898</v>
      </c>
      <c r="I267" s="25">
        <v>5607</v>
      </c>
      <c r="J267" s="25">
        <v>3919</v>
      </c>
      <c r="K267" s="25">
        <v>2427</v>
      </c>
      <c r="L267" s="25">
        <v>143</v>
      </c>
      <c r="M267" s="11">
        <f t="shared" si="13"/>
        <v>42182</v>
      </c>
    </row>
    <row r="268" spans="1:13" ht="15" x14ac:dyDescent="0.25">
      <c r="A268" t="str">
        <f t="shared" si="14"/>
        <v>Løbende priser (1.000 kr.)</v>
      </c>
      <c r="B268" t="str">
        <f t="shared" si="14"/>
        <v>I alt (netto)</v>
      </c>
      <c r="C268" t="str">
        <f t="shared" si="14"/>
        <v>1 Driftskonti</v>
      </c>
      <c r="D268" t="str">
        <f t="shared" si="14"/>
        <v>2021</v>
      </c>
      <c r="E268" s="2">
        <v>573</v>
      </c>
      <c r="F268" s="65" t="s">
        <v>86</v>
      </c>
      <c r="G268" s="25">
        <v>118094</v>
      </c>
      <c r="H268" s="25">
        <v>237570</v>
      </c>
      <c r="I268" s="25">
        <v>46881</v>
      </c>
      <c r="J268" s="25">
        <v>20942</v>
      </c>
      <c r="K268" s="25">
        <v>28849</v>
      </c>
      <c r="L268" s="25">
        <v>1913</v>
      </c>
      <c r="M268" s="11">
        <f t="shared" si="13"/>
        <v>454249</v>
      </c>
    </row>
    <row r="269" spans="1:13" ht="15" x14ac:dyDescent="0.25">
      <c r="A269" t="str">
        <f t="shared" si="14"/>
        <v>Løbende priser (1.000 kr.)</v>
      </c>
      <c r="B269" t="str">
        <f t="shared" si="14"/>
        <v>I alt (netto)</v>
      </c>
      <c r="C269" t="str">
        <f t="shared" si="14"/>
        <v>1 Driftskonti</v>
      </c>
      <c r="D269" t="str">
        <f t="shared" si="14"/>
        <v>2021</v>
      </c>
      <c r="E269" s="2">
        <v>575</v>
      </c>
      <c r="F269" s="65" t="s">
        <v>88</v>
      </c>
      <c r="G269" s="25">
        <v>130468</v>
      </c>
      <c r="H269" s="25">
        <v>143925</v>
      </c>
      <c r="I269" s="25">
        <v>38284</v>
      </c>
      <c r="J269" s="25">
        <v>43736</v>
      </c>
      <c r="K269" s="25">
        <v>23582</v>
      </c>
      <c r="L269" s="25">
        <v>1872</v>
      </c>
      <c r="M269" s="11">
        <f t="shared" si="13"/>
        <v>381867</v>
      </c>
    </row>
    <row r="270" spans="1:13" ht="15" x14ac:dyDescent="0.25">
      <c r="A270" t="str">
        <f t="shared" si="14"/>
        <v>Løbende priser (1.000 kr.)</v>
      </c>
      <c r="B270" t="str">
        <f t="shared" si="14"/>
        <v>I alt (netto)</v>
      </c>
      <c r="C270" t="str">
        <f t="shared" si="14"/>
        <v>1 Driftskonti</v>
      </c>
      <c r="D270" t="str">
        <f t="shared" si="14"/>
        <v>2021</v>
      </c>
      <c r="E270" s="2">
        <v>580</v>
      </c>
      <c r="F270" s="65" t="s">
        <v>100</v>
      </c>
      <c r="G270" s="25">
        <v>167101</v>
      </c>
      <c r="H270" s="25">
        <v>244504</v>
      </c>
      <c r="I270" s="25">
        <v>91044</v>
      </c>
      <c r="J270" s="25">
        <v>4269</v>
      </c>
      <c r="K270" s="25">
        <v>43392</v>
      </c>
      <c r="L270" s="25">
        <v>2767</v>
      </c>
      <c r="M270" s="11">
        <f t="shared" si="13"/>
        <v>553077</v>
      </c>
    </row>
    <row r="271" spans="1:13" ht="15" x14ac:dyDescent="0.25">
      <c r="A271" t="str">
        <f t="shared" si="14"/>
        <v>Løbende priser (1.000 kr.)</v>
      </c>
      <c r="B271" t="str">
        <f t="shared" si="14"/>
        <v>I alt (netto)</v>
      </c>
      <c r="C271" t="str">
        <f t="shared" si="14"/>
        <v>1 Driftskonti</v>
      </c>
      <c r="D271" t="str">
        <f t="shared" si="14"/>
        <v>2021</v>
      </c>
      <c r="E271" s="2">
        <v>607</v>
      </c>
      <c r="F271" s="65" t="s">
        <v>37</v>
      </c>
      <c r="G271" s="25">
        <v>146871</v>
      </c>
      <c r="H271" s="25">
        <v>238917</v>
      </c>
      <c r="I271" s="25">
        <v>61682</v>
      </c>
      <c r="J271" s="25">
        <v>35020</v>
      </c>
      <c r="K271" s="25">
        <v>15870</v>
      </c>
      <c r="L271" s="25">
        <v>3039</v>
      </c>
      <c r="M271" s="11">
        <f t="shared" ref="M271:M303" si="15">SUM(G271:L271)</f>
        <v>501399</v>
      </c>
    </row>
    <row r="272" spans="1:13" ht="15" x14ac:dyDescent="0.25">
      <c r="A272" t="str">
        <f t="shared" ref="A272:D303" si="16">A271</f>
        <v>Løbende priser (1.000 kr.)</v>
      </c>
      <c r="B272" t="str">
        <f t="shared" si="16"/>
        <v>I alt (netto)</v>
      </c>
      <c r="C272" t="str">
        <f t="shared" si="16"/>
        <v>1 Driftskonti</v>
      </c>
      <c r="D272" t="str">
        <f t="shared" si="16"/>
        <v>2021</v>
      </c>
      <c r="E272" s="2">
        <v>615</v>
      </c>
      <c r="F272" s="65" t="s">
        <v>81</v>
      </c>
      <c r="G272" s="25">
        <v>176855</v>
      </c>
      <c r="H272" s="25">
        <v>347213</v>
      </c>
      <c r="I272" s="25">
        <v>116938</v>
      </c>
      <c r="J272" s="25">
        <v>14441</v>
      </c>
      <c r="K272" s="25">
        <v>39157</v>
      </c>
      <c r="L272" s="25">
        <v>2031</v>
      </c>
      <c r="M272" s="11">
        <f t="shared" si="15"/>
        <v>696635</v>
      </c>
    </row>
    <row r="273" spans="1:13" ht="15" x14ac:dyDescent="0.25">
      <c r="A273" t="str">
        <f t="shared" si="16"/>
        <v>Løbende priser (1.000 kr.)</v>
      </c>
      <c r="B273" t="str">
        <f t="shared" si="16"/>
        <v>I alt (netto)</v>
      </c>
      <c r="C273" t="str">
        <f t="shared" si="16"/>
        <v>1 Driftskonti</v>
      </c>
      <c r="D273" t="str">
        <f t="shared" si="16"/>
        <v>2021</v>
      </c>
      <c r="E273" s="2">
        <v>621</v>
      </c>
      <c r="F273" s="65" t="s">
        <v>99</v>
      </c>
      <c r="G273" s="25">
        <v>174384</v>
      </c>
      <c r="H273" s="25">
        <v>334815</v>
      </c>
      <c r="I273" s="25">
        <v>137160</v>
      </c>
      <c r="J273" s="25">
        <v>46354</v>
      </c>
      <c r="K273" s="25">
        <v>28617</v>
      </c>
      <c r="L273" s="25">
        <v>3053</v>
      </c>
      <c r="M273" s="11">
        <f t="shared" si="15"/>
        <v>724383</v>
      </c>
    </row>
    <row r="274" spans="1:13" ht="15" x14ac:dyDescent="0.25">
      <c r="A274" t="str">
        <f t="shared" si="16"/>
        <v>Løbende priser (1.000 kr.)</v>
      </c>
      <c r="B274" t="str">
        <f t="shared" si="16"/>
        <v>I alt (netto)</v>
      </c>
      <c r="C274" t="str">
        <f t="shared" si="16"/>
        <v>1 Driftskonti</v>
      </c>
      <c r="D274" t="str">
        <f t="shared" si="16"/>
        <v>2021</v>
      </c>
      <c r="E274" s="2">
        <v>630</v>
      </c>
      <c r="F274" s="65" t="s">
        <v>90</v>
      </c>
      <c r="G274" s="25">
        <v>203925</v>
      </c>
      <c r="H274" s="25">
        <v>358794</v>
      </c>
      <c r="I274" s="25">
        <v>145960</v>
      </c>
      <c r="J274" s="25">
        <v>53799</v>
      </c>
      <c r="K274" s="25">
        <v>33149</v>
      </c>
      <c r="L274" s="25">
        <v>3530</v>
      </c>
      <c r="M274" s="11">
        <f t="shared" si="15"/>
        <v>799157</v>
      </c>
    </row>
    <row r="275" spans="1:13" ht="15" x14ac:dyDescent="0.25">
      <c r="A275" t="str">
        <f t="shared" si="16"/>
        <v>Løbende priser (1.000 kr.)</v>
      </c>
      <c r="B275" t="str">
        <f t="shared" si="16"/>
        <v>I alt (netto)</v>
      </c>
      <c r="C275" t="str">
        <f t="shared" si="16"/>
        <v>1 Driftskonti</v>
      </c>
      <c r="D275" t="str">
        <f t="shared" si="16"/>
        <v>2021</v>
      </c>
      <c r="E275" s="2">
        <v>657</v>
      </c>
      <c r="F275" s="65" t="s">
        <v>71</v>
      </c>
      <c r="G275" s="25">
        <v>143623</v>
      </c>
      <c r="H275" s="25">
        <v>293942</v>
      </c>
      <c r="I275" s="25">
        <v>77201</v>
      </c>
      <c r="J275" s="25">
        <v>92167</v>
      </c>
      <c r="K275" s="25">
        <v>24858</v>
      </c>
      <c r="L275" s="25">
        <v>1943</v>
      </c>
      <c r="M275" s="11">
        <f t="shared" si="15"/>
        <v>633734</v>
      </c>
    </row>
    <row r="276" spans="1:13" ht="15" x14ac:dyDescent="0.25">
      <c r="A276" t="str">
        <f t="shared" si="16"/>
        <v>Løbende priser (1.000 kr.)</v>
      </c>
      <c r="B276" t="str">
        <f t="shared" si="16"/>
        <v>I alt (netto)</v>
      </c>
      <c r="C276" t="str">
        <f t="shared" si="16"/>
        <v>1 Driftskonti</v>
      </c>
      <c r="D276" t="str">
        <f t="shared" si="16"/>
        <v>2021</v>
      </c>
      <c r="E276" s="2">
        <v>661</v>
      </c>
      <c r="F276" s="65" t="s">
        <v>79</v>
      </c>
      <c r="G276" s="25">
        <v>118266</v>
      </c>
      <c r="H276" s="25">
        <v>244748</v>
      </c>
      <c r="I276" s="25">
        <v>54937</v>
      </c>
      <c r="J276" s="25">
        <v>13309</v>
      </c>
      <c r="K276" s="25">
        <v>30256</v>
      </c>
      <c r="L276" s="25">
        <v>2580</v>
      </c>
      <c r="M276" s="11">
        <f t="shared" si="15"/>
        <v>464096</v>
      </c>
    </row>
    <row r="277" spans="1:13" ht="15" x14ac:dyDescent="0.25">
      <c r="A277" t="str">
        <f t="shared" si="16"/>
        <v>Løbende priser (1.000 kr.)</v>
      </c>
      <c r="B277" t="str">
        <f t="shared" si="16"/>
        <v>I alt (netto)</v>
      </c>
      <c r="C277" t="str">
        <f t="shared" si="16"/>
        <v>1 Driftskonti</v>
      </c>
      <c r="D277" t="str">
        <f t="shared" si="16"/>
        <v>2021</v>
      </c>
      <c r="E277" s="2">
        <v>665</v>
      </c>
      <c r="F277" s="65" t="s">
        <v>12</v>
      </c>
      <c r="G277" s="25">
        <v>45593</v>
      </c>
      <c r="H277" s="25">
        <v>89680</v>
      </c>
      <c r="I277" s="25">
        <v>29113</v>
      </c>
      <c r="J277" s="25">
        <v>10992</v>
      </c>
      <c r="K277" s="25">
        <v>6305</v>
      </c>
      <c r="L277" s="25">
        <v>933</v>
      </c>
      <c r="M277" s="11">
        <f t="shared" si="15"/>
        <v>182616</v>
      </c>
    </row>
    <row r="278" spans="1:13" ht="15" x14ac:dyDescent="0.25">
      <c r="A278" t="str">
        <f t="shared" si="16"/>
        <v>Løbende priser (1.000 kr.)</v>
      </c>
      <c r="B278" t="str">
        <f t="shared" si="16"/>
        <v>I alt (netto)</v>
      </c>
      <c r="C278" t="str">
        <f t="shared" si="16"/>
        <v>1 Driftskonti</v>
      </c>
      <c r="D278" t="str">
        <f t="shared" si="16"/>
        <v>2021</v>
      </c>
      <c r="E278" s="2">
        <v>671</v>
      </c>
      <c r="F278" s="65" t="s">
        <v>70</v>
      </c>
      <c r="G278" s="25">
        <v>52601</v>
      </c>
      <c r="H278" s="25">
        <v>105462</v>
      </c>
      <c r="I278" s="25">
        <v>29785</v>
      </c>
      <c r="J278" s="25">
        <v>10112</v>
      </c>
      <c r="K278" s="25">
        <v>7739</v>
      </c>
      <c r="L278" s="25">
        <v>503</v>
      </c>
      <c r="M278" s="11">
        <f t="shared" si="15"/>
        <v>206202</v>
      </c>
    </row>
    <row r="279" spans="1:13" ht="15" x14ac:dyDescent="0.25">
      <c r="A279" t="str">
        <f t="shared" si="16"/>
        <v>Løbende priser (1.000 kr.)</v>
      </c>
      <c r="B279" t="str">
        <f t="shared" si="16"/>
        <v>I alt (netto)</v>
      </c>
      <c r="C279" t="str">
        <f t="shared" si="16"/>
        <v>1 Driftskonti</v>
      </c>
      <c r="D279" t="str">
        <f t="shared" si="16"/>
        <v>2021</v>
      </c>
      <c r="E279" s="2">
        <v>706</v>
      </c>
      <c r="F279" s="65" t="s">
        <v>74</v>
      </c>
      <c r="G279" s="25">
        <v>131228</v>
      </c>
      <c r="H279" s="25">
        <v>162411</v>
      </c>
      <c r="I279" s="25">
        <v>59959</v>
      </c>
      <c r="J279" s="25">
        <v>12182</v>
      </c>
      <c r="K279" s="25">
        <v>12241</v>
      </c>
      <c r="L279" s="25">
        <v>3365</v>
      </c>
      <c r="M279" s="11">
        <f t="shared" si="15"/>
        <v>381386</v>
      </c>
    </row>
    <row r="280" spans="1:13" ht="15" x14ac:dyDescent="0.25">
      <c r="A280" t="str">
        <f t="shared" si="16"/>
        <v>Løbende priser (1.000 kr.)</v>
      </c>
      <c r="B280" t="str">
        <f t="shared" si="16"/>
        <v>I alt (netto)</v>
      </c>
      <c r="C280" t="str">
        <f t="shared" si="16"/>
        <v>1 Driftskonti</v>
      </c>
      <c r="D280" t="str">
        <f t="shared" si="16"/>
        <v>2021</v>
      </c>
      <c r="E280" s="2">
        <v>707</v>
      </c>
      <c r="F280" s="65" t="s">
        <v>26</v>
      </c>
      <c r="G280" s="25">
        <v>99754</v>
      </c>
      <c r="H280" s="25">
        <v>206572</v>
      </c>
      <c r="I280" s="25">
        <v>42288</v>
      </c>
      <c r="J280" s="25">
        <v>9240</v>
      </c>
      <c r="K280" s="25">
        <v>15466</v>
      </c>
      <c r="L280" s="25">
        <v>2016</v>
      </c>
      <c r="M280" s="11">
        <f t="shared" si="15"/>
        <v>375336</v>
      </c>
    </row>
    <row r="281" spans="1:13" ht="15" x14ac:dyDescent="0.25">
      <c r="A281" t="str">
        <f t="shared" si="16"/>
        <v>Løbende priser (1.000 kr.)</v>
      </c>
      <c r="B281" t="str">
        <f t="shared" si="16"/>
        <v>I alt (netto)</v>
      </c>
      <c r="C281" t="str">
        <f t="shared" si="16"/>
        <v>1 Driftskonti</v>
      </c>
      <c r="D281" t="str">
        <f t="shared" si="16"/>
        <v>2021</v>
      </c>
      <c r="E281" s="2">
        <v>710</v>
      </c>
      <c r="F281" s="65" t="s">
        <v>31</v>
      </c>
      <c r="G281" s="25">
        <v>71636</v>
      </c>
      <c r="H281" s="25">
        <v>160095</v>
      </c>
      <c r="I281" s="25">
        <v>52710</v>
      </c>
      <c r="J281" s="25">
        <v>27907</v>
      </c>
      <c r="K281" s="25">
        <v>13738</v>
      </c>
      <c r="L281" s="25">
        <v>3088</v>
      </c>
      <c r="M281" s="11">
        <f t="shared" si="15"/>
        <v>329174</v>
      </c>
    </row>
    <row r="282" spans="1:13" ht="15" x14ac:dyDescent="0.25">
      <c r="A282" t="str">
        <f t="shared" si="16"/>
        <v>Løbende priser (1.000 kr.)</v>
      </c>
      <c r="B282" t="str">
        <f t="shared" si="16"/>
        <v>I alt (netto)</v>
      </c>
      <c r="C282" t="str">
        <f t="shared" si="16"/>
        <v>1 Driftskonti</v>
      </c>
      <c r="D282" t="str">
        <f t="shared" si="16"/>
        <v>2021</v>
      </c>
      <c r="E282" s="2">
        <v>727</v>
      </c>
      <c r="F282" s="65" t="s">
        <v>34</v>
      </c>
      <c r="G282" s="25">
        <v>65114</v>
      </c>
      <c r="H282" s="25">
        <v>117081</v>
      </c>
      <c r="I282" s="25">
        <v>24851</v>
      </c>
      <c r="J282" s="25">
        <v>12417</v>
      </c>
      <c r="K282" s="25">
        <v>10137</v>
      </c>
      <c r="L282" s="25">
        <v>890</v>
      </c>
      <c r="M282" s="11">
        <f t="shared" si="15"/>
        <v>230490</v>
      </c>
    </row>
    <row r="283" spans="1:13" ht="15" x14ac:dyDescent="0.25">
      <c r="A283" t="str">
        <f t="shared" si="16"/>
        <v>Løbende priser (1.000 kr.)</v>
      </c>
      <c r="B283" t="str">
        <f t="shared" si="16"/>
        <v>I alt (netto)</v>
      </c>
      <c r="C283" t="str">
        <f t="shared" si="16"/>
        <v>1 Driftskonti</v>
      </c>
      <c r="D283" t="str">
        <f t="shared" si="16"/>
        <v>2021</v>
      </c>
      <c r="E283" s="2">
        <v>730</v>
      </c>
      <c r="F283" s="65" t="s">
        <v>40</v>
      </c>
      <c r="G283" s="25">
        <v>156588</v>
      </c>
      <c r="H283" s="25">
        <v>602423</v>
      </c>
      <c r="I283" s="25">
        <v>126116</v>
      </c>
      <c r="J283" s="25">
        <v>5126</v>
      </c>
      <c r="K283" s="25">
        <v>46919</v>
      </c>
      <c r="L283" s="25">
        <v>3324</v>
      </c>
      <c r="M283" s="11">
        <f t="shared" si="15"/>
        <v>940496</v>
      </c>
    </row>
    <row r="284" spans="1:13" ht="15" x14ac:dyDescent="0.25">
      <c r="A284" t="str">
        <f t="shared" si="16"/>
        <v>Løbende priser (1.000 kr.)</v>
      </c>
      <c r="B284" t="str">
        <f t="shared" si="16"/>
        <v>I alt (netto)</v>
      </c>
      <c r="C284" t="str">
        <f t="shared" si="16"/>
        <v>1 Driftskonti</v>
      </c>
      <c r="D284" t="str">
        <f t="shared" si="16"/>
        <v>2021</v>
      </c>
      <c r="E284" s="2">
        <v>740</v>
      </c>
      <c r="F284" s="65" t="s">
        <v>56</v>
      </c>
      <c r="G284" s="25">
        <v>225119</v>
      </c>
      <c r="H284" s="25">
        <v>330673</v>
      </c>
      <c r="I284" s="25">
        <v>72501</v>
      </c>
      <c r="J284" s="25">
        <v>77945</v>
      </c>
      <c r="K284" s="25">
        <v>30848</v>
      </c>
      <c r="L284" s="25">
        <v>4666</v>
      </c>
      <c r="M284" s="11">
        <f t="shared" si="15"/>
        <v>741752</v>
      </c>
    </row>
    <row r="285" spans="1:13" ht="15" x14ac:dyDescent="0.25">
      <c r="A285" t="str">
        <f t="shared" si="16"/>
        <v>Løbende priser (1.000 kr.)</v>
      </c>
      <c r="B285" t="str">
        <f t="shared" si="16"/>
        <v>I alt (netto)</v>
      </c>
      <c r="C285" t="str">
        <f t="shared" si="16"/>
        <v>1 Driftskonti</v>
      </c>
      <c r="D285" t="str">
        <f t="shared" si="16"/>
        <v>2021</v>
      </c>
      <c r="E285" s="2">
        <v>741</v>
      </c>
      <c r="F285" s="65" t="s">
        <v>54</v>
      </c>
      <c r="G285" s="25">
        <v>16094</v>
      </c>
      <c r="H285" s="25">
        <v>31991</v>
      </c>
      <c r="I285" s="25">
        <v>7327</v>
      </c>
      <c r="J285" s="25">
        <v>1</v>
      </c>
      <c r="K285" s="25">
        <v>3027</v>
      </c>
      <c r="L285" s="25">
        <v>299</v>
      </c>
      <c r="M285" s="11">
        <f t="shared" si="15"/>
        <v>58739</v>
      </c>
    </row>
    <row r="286" spans="1:13" ht="15" x14ac:dyDescent="0.25">
      <c r="A286" t="str">
        <f t="shared" si="16"/>
        <v>Løbende priser (1.000 kr.)</v>
      </c>
      <c r="B286" t="str">
        <f t="shared" si="16"/>
        <v>I alt (netto)</v>
      </c>
      <c r="C286" t="str">
        <f t="shared" si="16"/>
        <v>1 Driftskonti</v>
      </c>
      <c r="D286" t="str">
        <f t="shared" si="16"/>
        <v>2021</v>
      </c>
      <c r="E286" s="2">
        <v>746</v>
      </c>
      <c r="F286" s="65" t="s">
        <v>58</v>
      </c>
      <c r="G286" s="25">
        <v>113499</v>
      </c>
      <c r="H286" s="25">
        <v>259291</v>
      </c>
      <c r="I286" s="25">
        <v>42312</v>
      </c>
      <c r="J286" s="25">
        <v>7847</v>
      </c>
      <c r="K286" s="25">
        <v>12926</v>
      </c>
      <c r="L286" s="25">
        <v>3170</v>
      </c>
      <c r="M286" s="11">
        <f t="shared" si="15"/>
        <v>439045</v>
      </c>
    </row>
    <row r="287" spans="1:13" ht="15" x14ac:dyDescent="0.25">
      <c r="A287" t="str">
        <f t="shared" si="16"/>
        <v>Løbende priser (1.000 kr.)</v>
      </c>
      <c r="B287" t="str">
        <f t="shared" si="16"/>
        <v>I alt (netto)</v>
      </c>
      <c r="C287" t="str">
        <f t="shared" si="16"/>
        <v>1 Driftskonti</v>
      </c>
      <c r="D287" t="str">
        <f t="shared" si="16"/>
        <v>2021</v>
      </c>
      <c r="E287" s="2">
        <v>751</v>
      </c>
      <c r="F287" s="65" t="s">
        <v>104</v>
      </c>
      <c r="G287" s="25">
        <v>567212</v>
      </c>
      <c r="H287" s="25">
        <v>1160896</v>
      </c>
      <c r="I287" s="25">
        <v>228150</v>
      </c>
      <c r="J287" s="25">
        <v>103183</v>
      </c>
      <c r="K287" s="25">
        <v>66602</v>
      </c>
      <c r="L287" s="25">
        <v>6558</v>
      </c>
      <c r="M287" s="11">
        <f t="shared" si="15"/>
        <v>2132601</v>
      </c>
    </row>
    <row r="288" spans="1:13" ht="15" x14ac:dyDescent="0.25">
      <c r="A288" t="str">
        <f t="shared" si="16"/>
        <v>Løbende priser (1.000 kr.)</v>
      </c>
      <c r="B288" t="str">
        <f t="shared" si="16"/>
        <v>I alt (netto)</v>
      </c>
      <c r="C288" t="str">
        <f t="shared" si="16"/>
        <v>1 Driftskonti</v>
      </c>
      <c r="D288" t="str">
        <f t="shared" si="16"/>
        <v>2021</v>
      </c>
      <c r="E288" s="2">
        <v>756</v>
      </c>
      <c r="F288" s="65" t="s">
        <v>89</v>
      </c>
      <c r="G288" s="25">
        <v>89705</v>
      </c>
      <c r="H288" s="25">
        <v>157117</v>
      </c>
      <c r="I288" s="25">
        <v>33139</v>
      </c>
      <c r="J288" s="25">
        <v>29055</v>
      </c>
      <c r="K288" s="25">
        <v>18896</v>
      </c>
      <c r="L288" s="25">
        <v>1582</v>
      </c>
      <c r="M288" s="11">
        <f t="shared" si="15"/>
        <v>329494</v>
      </c>
    </row>
    <row r="289" spans="1:13" ht="15" x14ac:dyDescent="0.25">
      <c r="A289" t="str">
        <f t="shared" si="16"/>
        <v>Løbende priser (1.000 kr.)</v>
      </c>
      <c r="B289" t="str">
        <f t="shared" si="16"/>
        <v>I alt (netto)</v>
      </c>
      <c r="C289" t="str">
        <f t="shared" si="16"/>
        <v>1 Driftskonti</v>
      </c>
      <c r="D289" t="str">
        <f t="shared" si="16"/>
        <v>2021</v>
      </c>
      <c r="E289" s="2">
        <v>760</v>
      </c>
      <c r="F289" s="65" t="s">
        <v>44</v>
      </c>
      <c r="G289" s="25">
        <v>182311</v>
      </c>
      <c r="H289" s="25">
        <v>246780</v>
      </c>
      <c r="I289" s="25">
        <v>47654</v>
      </c>
      <c r="J289" s="25">
        <v>22105</v>
      </c>
      <c r="K289" s="25">
        <v>19049</v>
      </c>
      <c r="L289" s="25">
        <v>1721</v>
      </c>
      <c r="M289" s="11">
        <f t="shared" si="15"/>
        <v>519620</v>
      </c>
    </row>
    <row r="290" spans="1:13" ht="15" x14ac:dyDescent="0.25">
      <c r="A290" t="str">
        <f t="shared" si="16"/>
        <v>Løbende priser (1.000 kr.)</v>
      </c>
      <c r="B290" t="str">
        <f t="shared" si="16"/>
        <v>I alt (netto)</v>
      </c>
      <c r="C290" t="str">
        <f t="shared" si="16"/>
        <v>1 Driftskonti</v>
      </c>
      <c r="D290" t="str">
        <f t="shared" si="16"/>
        <v>2021</v>
      </c>
      <c r="E290" s="2">
        <v>766</v>
      </c>
      <c r="F290" s="65" t="s">
        <v>65</v>
      </c>
      <c r="G290" s="25">
        <v>89319</v>
      </c>
      <c r="H290" s="25">
        <v>150927</v>
      </c>
      <c r="I290" s="25">
        <v>57446</v>
      </c>
      <c r="J290" s="25">
        <v>12357</v>
      </c>
      <c r="K290" s="25">
        <v>15239</v>
      </c>
      <c r="L290" s="25">
        <v>1606</v>
      </c>
      <c r="M290" s="11">
        <f t="shared" si="15"/>
        <v>326894</v>
      </c>
    </row>
    <row r="291" spans="1:13" ht="15" x14ac:dyDescent="0.25">
      <c r="A291" t="str">
        <f t="shared" si="16"/>
        <v>Løbende priser (1.000 kr.)</v>
      </c>
      <c r="B291" t="str">
        <f t="shared" si="16"/>
        <v>I alt (netto)</v>
      </c>
      <c r="C291" t="str">
        <f t="shared" si="16"/>
        <v>1 Driftskonti</v>
      </c>
      <c r="D291" t="str">
        <f t="shared" si="16"/>
        <v>2021</v>
      </c>
      <c r="E291" s="2">
        <v>773</v>
      </c>
      <c r="F291" s="65" t="s">
        <v>24</v>
      </c>
      <c r="G291" s="25">
        <v>57079</v>
      </c>
      <c r="H291" s="25">
        <v>150144</v>
      </c>
      <c r="I291" s="25">
        <v>22586</v>
      </c>
      <c r="J291" s="25">
        <v>17029</v>
      </c>
      <c r="K291" s="25">
        <v>10418</v>
      </c>
      <c r="L291" s="25">
        <v>914</v>
      </c>
      <c r="M291" s="11">
        <f t="shared" si="15"/>
        <v>258170</v>
      </c>
    </row>
    <row r="292" spans="1:13" ht="15" x14ac:dyDescent="0.25">
      <c r="A292" t="str">
        <f t="shared" si="16"/>
        <v>Løbende priser (1.000 kr.)</v>
      </c>
      <c r="B292" t="str">
        <f t="shared" si="16"/>
        <v>I alt (netto)</v>
      </c>
      <c r="C292" t="str">
        <f t="shared" si="16"/>
        <v>1 Driftskonti</v>
      </c>
      <c r="D292" t="str">
        <f t="shared" si="16"/>
        <v>2021</v>
      </c>
      <c r="E292" s="2">
        <v>779</v>
      </c>
      <c r="F292" s="65" t="s">
        <v>60</v>
      </c>
      <c r="G292" s="25">
        <v>85712</v>
      </c>
      <c r="H292" s="25">
        <v>211513</v>
      </c>
      <c r="I292" s="25">
        <v>100278</v>
      </c>
      <c r="J292" s="25">
        <v>5624</v>
      </c>
      <c r="K292" s="25">
        <v>18563</v>
      </c>
      <c r="L292" s="25">
        <v>1745</v>
      </c>
      <c r="M292" s="11">
        <f t="shared" si="15"/>
        <v>423435</v>
      </c>
    </row>
    <row r="293" spans="1:13" ht="15" x14ac:dyDescent="0.25">
      <c r="A293" t="str">
        <f t="shared" si="16"/>
        <v>Løbende priser (1.000 kr.)</v>
      </c>
      <c r="B293" t="str">
        <f t="shared" si="16"/>
        <v>I alt (netto)</v>
      </c>
      <c r="C293" t="str">
        <f t="shared" si="16"/>
        <v>1 Driftskonti</v>
      </c>
      <c r="D293" t="str">
        <f t="shared" si="16"/>
        <v>2021</v>
      </c>
      <c r="E293" s="2">
        <v>787</v>
      </c>
      <c r="F293" s="65" t="s">
        <v>78</v>
      </c>
      <c r="G293" s="25">
        <v>123023</v>
      </c>
      <c r="H293" s="25">
        <v>207994</v>
      </c>
      <c r="I293" s="25">
        <v>49555</v>
      </c>
      <c r="J293" s="25">
        <v>41506</v>
      </c>
      <c r="K293" s="25">
        <v>18807</v>
      </c>
      <c r="L293" s="25">
        <v>1457</v>
      </c>
      <c r="M293" s="11">
        <f t="shared" si="15"/>
        <v>442342</v>
      </c>
    </row>
    <row r="294" spans="1:13" ht="15" x14ac:dyDescent="0.25">
      <c r="A294" t="str">
        <f t="shared" si="16"/>
        <v>Løbende priser (1.000 kr.)</v>
      </c>
      <c r="B294" t="str">
        <f t="shared" si="16"/>
        <v>I alt (netto)</v>
      </c>
      <c r="C294" t="str">
        <f t="shared" si="16"/>
        <v>1 Driftskonti</v>
      </c>
      <c r="D294" t="str">
        <f t="shared" si="16"/>
        <v>2021</v>
      </c>
      <c r="E294" s="2">
        <v>791</v>
      </c>
      <c r="F294" s="65" t="s">
        <v>94</v>
      </c>
      <c r="G294" s="25">
        <v>191961</v>
      </c>
      <c r="H294" s="25">
        <v>402757</v>
      </c>
      <c r="I294" s="25">
        <v>134416</v>
      </c>
      <c r="J294" s="25">
        <v>36641</v>
      </c>
      <c r="K294" s="25">
        <v>28107</v>
      </c>
      <c r="L294" s="25">
        <v>3895</v>
      </c>
      <c r="M294" s="11">
        <f t="shared" si="15"/>
        <v>797777</v>
      </c>
    </row>
    <row r="295" spans="1:13" ht="15" x14ac:dyDescent="0.25">
      <c r="A295" t="str">
        <f t="shared" si="16"/>
        <v>Løbende priser (1.000 kr.)</v>
      </c>
      <c r="B295" t="str">
        <f t="shared" si="16"/>
        <v>I alt (netto)</v>
      </c>
      <c r="C295" t="str">
        <f t="shared" si="16"/>
        <v>1 Driftskonti</v>
      </c>
      <c r="D295" t="str">
        <f t="shared" si="16"/>
        <v>2021</v>
      </c>
      <c r="E295" s="2">
        <v>810</v>
      </c>
      <c r="F295" s="65" t="s">
        <v>21</v>
      </c>
      <c r="G295" s="25">
        <v>82047</v>
      </c>
      <c r="H295" s="25">
        <v>183717</v>
      </c>
      <c r="I295" s="25">
        <v>39713</v>
      </c>
      <c r="J295" s="25">
        <v>11867</v>
      </c>
      <c r="K295" s="25">
        <v>12200</v>
      </c>
      <c r="L295" s="25">
        <v>1267</v>
      </c>
      <c r="M295" s="11">
        <f t="shared" si="15"/>
        <v>330811</v>
      </c>
    </row>
    <row r="296" spans="1:13" ht="15" x14ac:dyDescent="0.25">
      <c r="A296" t="str">
        <f t="shared" si="16"/>
        <v>Løbende priser (1.000 kr.)</v>
      </c>
      <c r="B296" t="str">
        <f t="shared" si="16"/>
        <v>I alt (netto)</v>
      </c>
      <c r="C296" t="str">
        <f t="shared" si="16"/>
        <v>1 Driftskonti</v>
      </c>
      <c r="D296" t="str">
        <f t="shared" si="16"/>
        <v>2021</v>
      </c>
      <c r="E296" s="2">
        <v>813</v>
      </c>
      <c r="F296" s="65" t="s">
        <v>41</v>
      </c>
      <c r="G296" s="25">
        <v>138477</v>
      </c>
      <c r="H296" s="25">
        <v>324879</v>
      </c>
      <c r="I296" s="25">
        <v>80317</v>
      </c>
      <c r="J296" s="25">
        <v>43412</v>
      </c>
      <c r="K296" s="25">
        <v>34962</v>
      </c>
      <c r="L296" s="25">
        <v>3693</v>
      </c>
      <c r="M296" s="11">
        <f t="shared" si="15"/>
        <v>625740</v>
      </c>
    </row>
    <row r="297" spans="1:13" ht="15" x14ac:dyDescent="0.25">
      <c r="A297" t="str">
        <f t="shared" si="16"/>
        <v>Løbende priser (1.000 kr.)</v>
      </c>
      <c r="B297" t="str">
        <f t="shared" si="16"/>
        <v>I alt (netto)</v>
      </c>
      <c r="C297" t="str">
        <f t="shared" si="16"/>
        <v>1 Driftskonti</v>
      </c>
      <c r="D297" t="str">
        <f t="shared" si="16"/>
        <v>2021</v>
      </c>
      <c r="E297" s="2">
        <v>820</v>
      </c>
      <c r="F297" s="65" t="s">
        <v>227</v>
      </c>
      <c r="G297" s="25">
        <v>79366</v>
      </c>
      <c r="H297" s="25">
        <v>201944</v>
      </c>
      <c r="I297" s="25">
        <v>63482</v>
      </c>
      <c r="J297" s="25">
        <v>6642</v>
      </c>
      <c r="K297" s="25">
        <v>13812</v>
      </c>
      <c r="L297" s="25">
        <v>2187</v>
      </c>
      <c r="M297" s="11">
        <f t="shared" si="15"/>
        <v>367433</v>
      </c>
    </row>
    <row r="298" spans="1:13" ht="15" x14ac:dyDescent="0.25">
      <c r="A298" t="str">
        <f t="shared" si="16"/>
        <v>Løbende priser (1.000 kr.)</v>
      </c>
      <c r="B298" t="str">
        <f t="shared" si="16"/>
        <v>I alt (netto)</v>
      </c>
      <c r="C298" t="str">
        <f t="shared" si="16"/>
        <v>1 Driftskonti</v>
      </c>
      <c r="D298" t="str">
        <f t="shared" si="16"/>
        <v>2021</v>
      </c>
      <c r="E298" s="2">
        <v>825</v>
      </c>
      <c r="F298" s="65" t="s">
        <v>18</v>
      </c>
      <c r="G298" s="25">
        <v>5113</v>
      </c>
      <c r="H298" s="25">
        <v>23647</v>
      </c>
      <c r="I298" s="25">
        <v>7573</v>
      </c>
      <c r="J298" s="25">
        <v>42</v>
      </c>
      <c r="K298" s="25">
        <v>1010</v>
      </c>
      <c r="L298" s="25">
        <v>114</v>
      </c>
      <c r="M298" s="11">
        <f t="shared" si="15"/>
        <v>37499</v>
      </c>
    </row>
    <row r="299" spans="1:13" ht="15" x14ac:dyDescent="0.25">
      <c r="A299" t="str">
        <f t="shared" si="16"/>
        <v>Løbende priser (1.000 kr.)</v>
      </c>
      <c r="B299" t="str">
        <f t="shared" si="16"/>
        <v>I alt (netto)</v>
      </c>
      <c r="C299" t="str">
        <f t="shared" si="16"/>
        <v>1 Driftskonti</v>
      </c>
      <c r="D299" t="str">
        <f t="shared" si="16"/>
        <v>2021</v>
      </c>
      <c r="E299" s="2">
        <v>840</v>
      </c>
      <c r="F299" s="65" t="s">
        <v>42</v>
      </c>
      <c r="G299" s="25">
        <v>82811</v>
      </c>
      <c r="H299" s="25">
        <v>116322</v>
      </c>
      <c r="I299" s="25">
        <v>25637</v>
      </c>
      <c r="J299" s="25">
        <v>28767</v>
      </c>
      <c r="K299" s="25">
        <v>10088</v>
      </c>
      <c r="L299" s="25">
        <v>1012</v>
      </c>
      <c r="M299" s="11">
        <f t="shared" si="15"/>
        <v>264637</v>
      </c>
    </row>
    <row r="300" spans="1:13" ht="15" x14ac:dyDescent="0.25">
      <c r="A300" t="str">
        <f t="shared" si="16"/>
        <v>Løbende priser (1.000 kr.)</v>
      </c>
      <c r="B300" t="str">
        <f t="shared" si="16"/>
        <v>I alt (netto)</v>
      </c>
      <c r="C300" t="str">
        <f t="shared" si="16"/>
        <v>1 Driftskonti</v>
      </c>
      <c r="D300" t="str">
        <f t="shared" si="16"/>
        <v>2021</v>
      </c>
      <c r="E300" s="2">
        <v>846</v>
      </c>
      <c r="F300" s="65" t="s">
        <v>20</v>
      </c>
      <c r="G300" s="25">
        <v>113306</v>
      </c>
      <c r="H300" s="25">
        <v>207800</v>
      </c>
      <c r="I300" s="25">
        <v>33725</v>
      </c>
      <c r="J300" s="25">
        <v>5224</v>
      </c>
      <c r="K300" s="25">
        <v>13694</v>
      </c>
      <c r="L300" s="25">
        <v>1326</v>
      </c>
      <c r="M300" s="11">
        <f t="shared" si="15"/>
        <v>375075</v>
      </c>
    </row>
    <row r="301" spans="1:13" ht="15" x14ac:dyDescent="0.25">
      <c r="A301" t="str">
        <f t="shared" si="16"/>
        <v>Løbende priser (1.000 kr.)</v>
      </c>
      <c r="B301" t="str">
        <f t="shared" si="16"/>
        <v>I alt (netto)</v>
      </c>
      <c r="C301" t="str">
        <f t="shared" si="16"/>
        <v>1 Driftskonti</v>
      </c>
      <c r="D301" t="str">
        <f t="shared" si="16"/>
        <v>2021</v>
      </c>
      <c r="E301" s="2">
        <v>849</v>
      </c>
      <c r="F301" s="65" t="s">
        <v>93</v>
      </c>
      <c r="G301" s="25">
        <v>138868</v>
      </c>
      <c r="H301" s="25">
        <v>130606</v>
      </c>
      <c r="I301" s="25">
        <v>30550</v>
      </c>
      <c r="J301" s="25">
        <v>24357</v>
      </c>
      <c r="K301" s="25">
        <v>13626</v>
      </c>
      <c r="L301" s="25">
        <v>1710</v>
      </c>
      <c r="M301" s="11">
        <f t="shared" si="15"/>
        <v>339717</v>
      </c>
    </row>
    <row r="302" spans="1:13" ht="15" x14ac:dyDescent="0.25">
      <c r="A302" t="str">
        <f t="shared" si="16"/>
        <v>Løbende priser (1.000 kr.)</v>
      </c>
      <c r="B302" t="str">
        <f t="shared" si="16"/>
        <v>I alt (netto)</v>
      </c>
      <c r="C302" t="str">
        <f t="shared" si="16"/>
        <v>1 Driftskonti</v>
      </c>
      <c r="D302" t="str">
        <f t="shared" si="16"/>
        <v>2021</v>
      </c>
      <c r="E302" s="2">
        <v>851</v>
      </c>
      <c r="F302" s="65" t="s">
        <v>102</v>
      </c>
      <c r="G302" s="25">
        <v>412325</v>
      </c>
      <c r="H302" s="25">
        <v>990967</v>
      </c>
      <c r="I302" s="25">
        <v>180273</v>
      </c>
      <c r="J302" s="25">
        <v>100863</v>
      </c>
      <c r="K302" s="25">
        <v>76603</v>
      </c>
      <c r="L302" s="25">
        <v>8464</v>
      </c>
      <c r="M302" s="11">
        <f t="shared" si="15"/>
        <v>1769495</v>
      </c>
    </row>
    <row r="303" spans="1:13" ht="15" x14ac:dyDescent="0.25">
      <c r="A303" t="str">
        <f t="shared" si="16"/>
        <v>Løbende priser (1.000 kr.)</v>
      </c>
      <c r="B303" t="str">
        <f t="shared" si="16"/>
        <v>I alt (netto)</v>
      </c>
      <c r="C303" t="str">
        <f t="shared" si="16"/>
        <v>1 Driftskonti</v>
      </c>
      <c r="D303" t="str">
        <f t="shared" si="16"/>
        <v>2021</v>
      </c>
      <c r="E303" s="2">
        <v>860</v>
      </c>
      <c r="F303" s="65" t="s">
        <v>75</v>
      </c>
      <c r="G303" s="25">
        <v>142911</v>
      </c>
      <c r="H303" s="25">
        <v>324901</v>
      </c>
      <c r="I303" s="25">
        <v>85870</v>
      </c>
      <c r="J303" s="25">
        <v>19256</v>
      </c>
      <c r="K303" s="25">
        <v>20540</v>
      </c>
      <c r="L303" s="25">
        <v>3266</v>
      </c>
      <c r="M303" s="11">
        <f t="shared" si="15"/>
        <v>596744</v>
      </c>
    </row>
    <row r="304" spans="1:13" x14ac:dyDescent="0.2">
      <c r="D304" s="27"/>
      <c r="E304" s="2"/>
      <c r="F304" s="3" t="s">
        <v>113</v>
      </c>
      <c r="G304" s="14">
        <f>SUM(G206:G303)</f>
        <v>13508253</v>
      </c>
      <c r="H304" s="14">
        <f t="shared" ref="H304:M304" si="17">SUM(H206:H303)</f>
        <v>24646868</v>
      </c>
      <c r="I304" s="14">
        <f t="shared" si="17"/>
        <v>6091711</v>
      </c>
      <c r="J304" s="14">
        <f t="shared" si="17"/>
        <v>2774608</v>
      </c>
      <c r="K304" s="14">
        <f t="shared" si="17"/>
        <v>2110617</v>
      </c>
      <c r="L304" s="14">
        <f t="shared" si="17"/>
        <v>206010</v>
      </c>
      <c r="M304" s="14">
        <f t="shared" si="17"/>
        <v>49338067</v>
      </c>
    </row>
    <row r="306" spans="1:13" ht="15" x14ac:dyDescent="0.25">
      <c r="A306"/>
      <c r="B306"/>
      <c r="C306"/>
      <c r="D306"/>
      <c r="E306"/>
      <c r="F306"/>
      <c r="G306" s="65" t="s">
        <v>270</v>
      </c>
      <c r="H306" s="65" t="s">
        <v>271</v>
      </c>
      <c r="I306" s="65" t="s">
        <v>272</v>
      </c>
      <c r="J306" s="65" t="s">
        <v>273</v>
      </c>
      <c r="K306" s="65" t="s">
        <v>274</v>
      </c>
      <c r="L306" s="65" t="s">
        <v>275</v>
      </c>
      <c r="M306" s="13" t="s">
        <v>222</v>
      </c>
    </row>
    <row r="307" spans="1:13" ht="15" x14ac:dyDescent="0.25">
      <c r="A307" s="43" t="s">
        <v>276</v>
      </c>
      <c r="B307" s="43" t="s">
        <v>277</v>
      </c>
      <c r="C307" s="43" t="s">
        <v>278</v>
      </c>
      <c r="D307" s="43" t="s">
        <v>279</v>
      </c>
      <c r="E307" s="2">
        <v>101</v>
      </c>
      <c r="F307" s="65" t="s">
        <v>101</v>
      </c>
      <c r="G307" s="25">
        <v>839022</v>
      </c>
      <c r="H307" s="25">
        <v>1943964</v>
      </c>
      <c r="I307" s="25">
        <v>319499</v>
      </c>
      <c r="J307" s="25">
        <v>204591</v>
      </c>
      <c r="K307" s="25">
        <v>152424</v>
      </c>
      <c r="L307" s="25">
        <v>11779</v>
      </c>
      <c r="M307" s="11">
        <f>SUM(G307:L307)</f>
        <v>3471279</v>
      </c>
    </row>
    <row r="308" spans="1:13" ht="15" x14ac:dyDescent="0.25">
      <c r="A308" t="str">
        <f>A307</f>
        <v>Løbende priser (1.000 kr.)</v>
      </c>
      <c r="B308" t="str">
        <f t="shared" ref="B308:D323" si="18">B307</f>
        <v>I alt (netto)</v>
      </c>
      <c r="C308" t="str">
        <f t="shared" si="18"/>
        <v>1 Driftskonti</v>
      </c>
      <c r="D308" t="str">
        <f t="shared" si="18"/>
        <v>2018</v>
      </c>
      <c r="E308" s="2">
        <v>147</v>
      </c>
      <c r="F308" s="65" t="s">
        <v>39</v>
      </c>
      <c r="G308" s="25">
        <v>188592</v>
      </c>
      <c r="H308" s="25">
        <v>416442</v>
      </c>
      <c r="I308" s="25">
        <v>54983</v>
      </c>
      <c r="J308" s="25">
        <v>62217</v>
      </c>
      <c r="K308" s="25">
        <v>35856</v>
      </c>
      <c r="L308" s="25">
        <v>2769</v>
      </c>
      <c r="M308" s="11">
        <f t="shared" ref="M308:M371" si="19">SUM(G308:L308)</f>
        <v>760859</v>
      </c>
    </row>
    <row r="309" spans="1:13" ht="15" x14ac:dyDescent="0.25">
      <c r="A309" t="str">
        <f t="shared" ref="A309:D372" si="20">A308</f>
        <v>Løbende priser (1.000 kr.)</v>
      </c>
      <c r="B309" t="str">
        <f t="shared" si="18"/>
        <v>I alt (netto)</v>
      </c>
      <c r="C309" t="str">
        <f t="shared" si="18"/>
        <v>1 Driftskonti</v>
      </c>
      <c r="D309" t="str">
        <f t="shared" si="18"/>
        <v>2018</v>
      </c>
      <c r="E309" s="2">
        <v>151</v>
      </c>
      <c r="F309" s="65" t="s">
        <v>13</v>
      </c>
      <c r="G309" s="25">
        <v>108899</v>
      </c>
      <c r="H309" s="25">
        <v>186960</v>
      </c>
      <c r="I309" s="25">
        <v>65201</v>
      </c>
      <c r="J309" s="25">
        <v>27193</v>
      </c>
      <c r="K309" s="25">
        <v>17239</v>
      </c>
      <c r="L309" s="25">
        <v>1681</v>
      </c>
      <c r="M309" s="11">
        <f t="shared" si="19"/>
        <v>407173</v>
      </c>
    </row>
    <row r="310" spans="1:13" ht="15" x14ac:dyDescent="0.25">
      <c r="A310" t="str">
        <f t="shared" si="20"/>
        <v>Løbende priser (1.000 kr.)</v>
      </c>
      <c r="B310" t="str">
        <f t="shared" si="18"/>
        <v>I alt (netto)</v>
      </c>
      <c r="C310" t="str">
        <f t="shared" si="18"/>
        <v>1 Driftskonti</v>
      </c>
      <c r="D310" t="str">
        <f t="shared" si="18"/>
        <v>2018</v>
      </c>
      <c r="E310" s="2">
        <v>153</v>
      </c>
      <c r="F310" s="65" t="s">
        <v>19</v>
      </c>
      <c r="G310" s="25">
        <v>110323</v>
      </c>
      <c r="H310" s="25">
        <v>146554</v>
      </c>
      <c r="I310" s="25">
        <v>51092</v>
      </c>
      <c r="J310" s="25">
        <v>42636</v>
      </c>
      <c r="K310" s="25">
        <v>12011</v>
      </c>
      <c r="L310" s="25">
        <v>1006</v>
      </c>
      <c r="M310" s="11">
        <f t="shared" si="19"/>
        <v>363622</v>
      </c>
    </row>
    <row r="311" spans="1:13" ht="15" x14ac:dyDescent="0.25">
      <c r="A311" t="str">
        <f t="shared" si="20"/>
        <v>Løbende priser (1.000 kr.)</v>
      </c>
      <c r="B311" t="str">
        <f t="shared" si="18"/>
        <v>I alt (netto)</v>
      </c>
      <c r="C311" t="str">
        <f t="shared" si="18"/>
        <v>1 Driftskonti</v>
      </c>
      <c r="D311" t="str">
        <f t="shared" si="18"/>
        <v>2018</v>
      </c>
      <c r="E311" s="2">
        <v>155</v>
      </c>
      <c r="F311" s="65" t="s">
        <v>23</v>
      </c>
      <c r="G311" s="25">
        <v>53244</v>
      </c>
      <c r="H311" s="25">
        <v>51100</v>
      </c>
      <c r="I311" s="25">
        <v>4439</v>
      </c>
      <c r="J311" s="25">
        <v>13892</v>
      </c>
      <c r="K311" s="25">
        <v>8055</v>
      </c>
      <c r="L311" s="25">
        <v>626</v>
      </c>
      <c r="M311" s="11">
        <f t="shared" si="19"/>
        <v>131356</v>
      </c>
    </row>
    <row r="312" spans="1:13" ht="15" x14ac:dyDescent="0.25">
      <c r="A312" t="str">
        <f t="shared" si="20"/>
        <v>Løbende priser (1.000 kr.)</v>
      </c>
      <c r="B312" t="str">
        <f t="shared" si="18"/>
        <v>I alt (netto)</v>
      </c>
      <c r="C312" t="str">
        <f t="shared" si="18"/>
        <v>1 Driftskonti</v>
      </c>
      <c r="D312" t="str">
        <f t="shared" si="18"/>
        <v>2018</v>
      </c>
      <c r="E312" s="2">
        <v>157</v>
      </c>
      <c r="F312" s="65" t="s">
        <v>49</v>
      </c>
      <c r="G312" s="25">
        <v>162506</v>
      </c>
      <c r="H312" s="25">
        <v>348892</v>
      </c>
      <c r="I312" s="25">
        <v>47704</v>
      </c>
      <c r="J312" s="25">
        <v>99334</v>
      </c>
      <c r="K312" s="25">
        <v>31481</v>
      </c>
      <c r="L312" s="25">
        <v>1322</v>
      </c>
      <c r="M312" s="11">
        <f t="shared" si="19"/>
        <v>691239</v>
      </c>
    </row>
    <row r="313" spans="1:13" ht="15" x14ac:dyDescent="0.25">
      <c r="A313" t="str">
        <f t="shared" si="20"/>
        <v>Løbende priser (1.000 kr.)</v>
      </c>
      <c r="B313" t="str">
        <f t="shared" si="18"/>
        <v>I alt (netto)</v>
      </c>
      <c r="C313" t="str">
        <f t="shared" si="18"/>
        <v>1 Driftskonti</v>
      </c>
      <c r="D313" t="str">
        <f t="shared" si="18"/>
        <v>2018</v>
      </c>
      <c r="E313" s="2">
        <v>159</v>
      </c>
      <c r="F313" s="65" t="s">
        <v>51</v>
      </c>
      <c r="G313" s="25">
        <v>159064</v>
      </c>
      <c r="H313" s="25">
        <v>262193</v>
      </c>
      <c r="I313" s="25">
        <v>30474</v>
      </c>
      <c r="J313" s="25">
        <v>25750</v>
      </c>
      <c r="K313" s="25">
        <v>22353</v>
      </c>
      <c r="L313" s="25">
        <v>2633</v>
      </c>
      <c r="M313" s="11">
        <f t="shared" si="19"/>
        <v>502467</v>
      </c>
    </row>
    <row r="314" spans="1:13" ht="15" x14ac:dyDescent="0.25">
      <c r="A314" t="str">
        <f t="shared" si="20"/>
        <v>Løbende priser (1.000 kr.)</v>
      </c>
      <c r="B314" t="str">
        <f t="shared" si="18"/>
        <v>I alt (netto)</v>
      </c>
      <c r="C314" t="str">
        <f t="shared" si="18"/>
        <v>1 Driftskonti</v>
      </c>
      <c r="D314" t="str">
        <f t="shared" si="18"/>
        <v>2018</v>
      </c>
      <c r="E314" s="2">
        <v>161</v>
      </c>
      <c r="F314" s="65" t="s">
        <v>53</v>
      </c>
      <c r="G314" s="25">
        <v>51129</v>
      </c>
      <c r="H314" s="25">
        <v>103203</v>
      </c>
      <c r="I314" s="25">
        <v>15730</v>
      </c>
      <c r="J314" s="25">
        <v>13909</v>
      </c>
      <c r="K314" s="25">
        <v>9634</v>
      </c>
      <c r="L314" s="25">
        <v>358</v>
      </c>
      <c r="M314" s="11">
        <f t="shared" si="19"/>
        <v>193963</v>
      </c>
    </row>
    <row r="315" spans="1:13" ht="15" x14ac:dyDescent="0.25">
      <c r="A315" t="str">
        <f t="shared" si="20"/>
        <v>Løbende priser (1.000 kr.)</v>
      </c>
      <c r="B315" t="str">
        <f t="shared" si="18"/>
        <v>I alt (netto)</v>
      </c>
      <c r="C315" t="str">
        <f t="shared" si="18"/>
        <v>1 Driftskonti</v>
      </c>
      <c r="D315" t="str">
        <f t="shared" si="18"/>
        <v>2018</v>
      </c>
      <c r="E315" s="2">
        <v>163</v>
      </c>
      <c r="F315" s="65" t="s">
        <v>69</v>
      </c>
      <c r="G315" s="25">
        <v>47258</v>
      </c>
      <c r="H315" s="25">
        <v>89341</v>
      </c>
      <c r="I315" s="25">
        <v>24157</v>
      </c>
      <c r="J315" s="25">
        <v>8934</v>
      </c>
      <c r="K315" s="25">
        <v>11852</v>
      </c>
      <c r="L315" s="25">
        <v>977</v>
      </c>
      <c r="M315" s="11">
        <f t="shared" si="19"/>
        <v>182519</v>
      </c>
    </row>
    <row r="316" spans="1:13" ht="15" x14ac:dyDescent="0.25">
      <c r="A316" t="str">
        <f t="shared" si="20"/>
        <v>Løbende priser (1.000 kr.)</v>
      </c>
      <c r="B316" t="str">
        <f t="shared" si="18"/>
        <v>I alt (netto)</v>
      </c>
      <c r="C316" t="str">
        <f t="shared" si="18"/>
        <v>1 Driftskonti</v>
      </c>
      <c r="D316" t="str">
        <f t="shared" si="18"/>
        <v>2018</v>
      </c>
      <c r="E316" s="2">
        <v>165</v>
      </c>
      <c r="F316" s="65" t="s">
        <v>7</v>
      </c>
      <c r="G316" s="25">
        <v>71696</v>
      </c>
      <c r="H316" s="25">
        <v>90729</v>
      </c>
      <c r="I316" s="25">
        <v>32491</v>
      </c>
      <c r="J316" s="25">
        <v>15172</v>
      </c>
      <c r="K316" s="25">
        <v>13902</v>
      </c>
      <c r="L316" s="25">
        <v>718</v>
      </c>
      <c r="M316" s="11">
        <f t="shared" si="19"/>
        <v>224708</v>
      </c>
    </row>
    <row r="317" spans="1:13" ht="15" x14ac:dyDescent="0.25">
      <c r="A317" t="str">
        <f t="shared" si="20"/>
        <v>Løbende priser (1.000 kr.)</v>
      </c>
      <c r="B317" t="str">
        <f t="shared" si="18"/>
        <v>I alt (netto)</v>
      </c>
      <c r="C317" t="str">
        <f t="shared" si="18"/>
        <v>1 Driftskonti</v>
      </c>
      <c r="D317" t="str">
        <f t="shared" si="18"/>
        <v>2018</v>
      </c>
      <c r="E317" s="2">
        <v>167</v>
      </c>
      <c r="F317" s="65" t="s">
        <v>83</v>
      </c>
      <c r="G317" s="25">
        <v>171128</v>
      </c>
      <c r="H317" s="25">
        <v>219707</v>
      </c>
      <c r="I317" s="25">
        <v>26200</v>
      </c>
      <c r="J317" s="25">
        <v>8754</v>
      </c>
      <c r="K317" s="25">
        <v>17956</v>
      </c>
      <c r="L317" s="25">
        <v>0</v>
      </c>
      <c r="M317" s="11">
        <f t="shared" si="19"/>
        <v>443745</v>
      </c>
    </row>
    <row r="318" spans="1:13" ht="15" x14ac:dyDescent="0.25">
      <c r="A318" t="str">
        <f t="shared" si="20"/>
        <v>Løbende priser (1.000 kr.)</v>
      </c>
      <c r="B318" t="str">
        <f t="shared" si="18"/>
        <v>I alt (netto)</v>
      </c>
      <c r="C318" t="str">
        <f t="shared" si="18"/>
        <v>1 Driftskonti</v>
      </c>
      <c r="D318" t="str">
        <f t="shared" si="18"/>
        <v>2018</v>
      </c>
      <c r="E318" s="2">
        <v>169</v>
      </c>
      <c r="F318" s="65" t="s">
        <v>85</v>
      </c>
      <c r="G318" s="25">
        <v>80233</v>
      </c>
      <c r="H318" s="25">
        <v>146082</v>
      </c>
      <c r="I318" s="25">
        <v>32126</v>
      </c>
      <c r="J318" s="25">
        <v>11758</v>
      </c>
      <c r="K318" s="25">
        <v>21643</v>
      </c>
      <c r="L318" s="25">
        <v>1296</v>
      </c>
      <c r="M318" s="11">
        <f t="shared" si="19"/>
        <v>293138</v>
      </c>
    </row>
    <row r="319" spans="1:13" ht="15" x14ac:dyDescent="0.25">
      <c r="A319" t="str">
        <f t="shared" si="20"/>
        <v>Løbende priser (1.000 kr.)</v>
      </c>
      <c r="B319" t="str">
        <f t="shared" si="18"/>
        <v>I alt (netto)</v>
      </c>
      <c r="C319" t="str">
        <f t="shared" si="18"/>
        <v>1 Driftskonti</v>
      </c>
      <c r="D319" t="str">
        <f t="shared" si="18"/>
        <v>2018</v>
      </c>
      <c r="E319" s="2">
        <v>173</v>
      </c>
      <c r="F319" s="65" t="s">
        <v>16</v>
      </c>
      <c r="G319" s="25">
        <v>149998</v>
      </c>
      <c r="H319" s="25">
        <v>295190</v>
      </c>
      <c r="I319" s="25">
        <v>33950</v>
      </c>
      <c r="J319" s="25">
        <v>66009</v>
      </c>
      <c r="K319" s="25">
        <v>4147</v>
      </c>
      <c r="L319" s="25">
        <v>1430</v>
      </c>
      <c r="M319" s="11">
        <f t="shared" si="19"/>
        <v>550724</v>
      </c>
    </row>
    <row r="320" spans="1:13" ht="15" x14ac:dyDescent="0.25">
      <c r="A320" t="str">
        <f t="shared" si="20"/>
        <v>Løbende priser (1.000 kr.)</v>
      </c>
      <c r="B320" t="str">
        <f t="shared" si="18"/>
        <v>I alt (netto)</v>
      </c>
      <c r="C320" t="str">
        <f t="shared" si="18"/>
        <v>1 Driftskonti</v>
      </c>
      <c r="D320" t="str">
        <f t="shared" si="18"/>
        <v>2018</v>
      </c>
      <c r="E320" s="2">
        <v>175</v>
      </c>
      <c r="F320" s="65" t="s">
        <v>52</v>
      </c>
      <c r="G320" s="25">
        <v>144978</v>
      </c>
      <c r="H320" s="25">
        <v>160331</v>
      </c>
      <c r="I320" s="25">
        <v>27966</v>
      </c>
      <c r="J320" s="25">
        <v>32153</v>
      </c>
      <c r="K320" s="25">
        <v>13153</v>
      </c>
      <c r="L320" s="25">
        <v>2486</v>
      </c>
      <c r="M320" s="11">
        <f t="shared" si="19"/>
        <v>381067</v>
      </c>
    </row>
    <row r="321" spans="1:13" ht="15" x14ac:dyDescent="0.25">
      <c r="A321" t="str">
        <f t="shared" si="20"/>
        <v>Løbende priser (1.000 kr.)</v>
      </c>
      <c r="B321" t="str">
        <f t="shared" si="18"/>
        <v>I alt (netto)</v>
      </c>
      <c r="C321" t="str">
        <f t="shared" si="18"/>
        <v>1 Driftskonti</v>
      </c>
      <c r="D321" t="str">
        <f t="shared" si="18"/>
        <v>2018</v>
      </c>
      <c r="E321" s="2">
        <v>183</v>
      </c>
      <c r="F321" s="65" t="s">
        <v>91</v>
      </c>
      <c r="G321" s="25">
        <v>43416</v>
      </c>
      <c r="H321" s="25">
        <v>57166</v>
      </c>
      <c r="I321" s="25">
        <v>14519</v>
      </c>
      <c r="J321" s="25">
        <v>15055</v>
      </c>
      <c r="K321" s="25">
        <v>48</v>
      </c>
      <c r="L321" s="25">
        <v>773</v>
      </c>
      <c r="M321" s="11">
        <f t="shared" si="19"/>
        <v>130977</v>
      </c>
    </row>
    <row r="322" spans="1:13" ht="15" x14ac:dyDescent="0.25">
      <c r="A322" t="str">
        <f t="shared" si="20"/>
        <v>Løbende priser (1.000 kr.)</v>
      </c>
      <c r="B322" t="str">
        <f t="shared" si="18"/>
        <v>I alt (netto)</v>
      </c>
      <c r="C322" t="str">
        <f t="shared" si="18"/>
        <v>1 Driftskonti</v>
      </c>
      <c r="D322" t="str">
        <f t="shared" si="18"/>
        <v>2018</v>
      </c>
      <c r="E322" s="2">
        <v>185</v>
      </c>
      <c r="F322" s="65" t="s">
        <v>82</v>
      </c>
      <c r="G322" s="25">
        <v>79697</v>
      </c>
      <c r="H322" s="25">
        <v>183379</v>
      </c>
      <c r="I322" s="25">
        <v>38790</v>
      </c>
      <c r="J322" s="25">
        <v>14316</v>
      </c>
      <c r="K322" s="25">
        <v>11471</v>
      </c>
      <c r="L322" s="25">
        <v>1714</v>
      </c>
      <c r="M322" s="11">
        <f t="shared" si="19"/>
        <v>329367</v>
      </c>
    </row>
    <row r="323" spans="1:13" ht="15" x14ac:dyDescent="0.25">
      <c r="A323" t="str">
        <f t="shared" si="20"/>
        <v>Løbende priser (1.000 kr.)</v>
      </c>
      <c r="B323" t="str">
        <f t="shared" si="18"/>
        <v>I alt (netto)</v>
      </c>
      <c r="C323" t="str">
        <f t="shared" si="18"/>
        <v>1 Driftskonti</v>
      </c>
      <c r="D323" t="str">
        <f t="shared" si="18"/>
        <v>2018</v>
      </c>
      <c r="E323" s="2">
        <v>187</v>
      </c>
      <c r="F323" s="65" t="s">
        <v>84</v>
      </c>
      <c r="G323" s="25">
        <v>24830</v>
      </c>
      <c r="H323" s="25">
        <v>39740</v>
      </c>
      <c r="I323" s="25">
        <v>15078</v>
      </c>
      <c r="J323" s="25">
        <v>3457</v>
      </c>
      <c r="K323" s="25">
        <v>4939</v>
      </c>
      <c r="L323" s="25">
        <v>272</v>
      </c>
      <c r="M323" s="11">
        <f t="shared" si="19"/>
        <v>88316</v>
      </c>
    </row>
    <row r="324" spans="1:13" ht="15" x14ac:dyDescent="0.25">
      <c r="A324" t="str">
        <f t="shared" si="20"/>
        <v>Løbende priser (1.000 kr.)</v>
      </c>
      <c r="B324" t="str">
        <f t="shared" si="20"/>
        <v>I alt (netto)</v>
      </c>
      <c r="C324" t="str">
        <f t="shared" si="20"/>
        <v>1 Driftskonti</v>
      </c>
      <c r="D324" t="str">
        <f t="shared" si="20"/>
        <v>2018</v>
      </c>
      <c r="E324" s="2">
        <v>190</v>
      </c>
      <c r="F324" s="65" t="s">
        <v>45</v>
      </c>
      <c r="G324" s="25">
        <v>82793</v>
      </c>
      <c r="H324" s="25">
        <v>158781</v>
      </c>
      <c r="I324" s="25">
        <v>16606</v>
      </c>
      <c r="J324" s="25">
        <v>15372</v>
      </c>
      <c r="K324" s="25">
        <v>12506</v>
      </c>
      <c r="L324" s="25">
        <v>1342</v>
      </c>
      <c r="M324" s="11">
        <f t="shared" si="19"/>
        <v>287400</v>
      </c>
    </row>
    <row r="325" spans="1:13" ht="15" x14ac:dyDescent="0.25">
      <c r="A325" t="str">
        <f t="shared" si="20"/>
        <v>Løbende priser (1.000 kr.)</v>
      </c>
      <c r="B325" t="str">
        <f t="shared" si="20"/>
        <v>I alt (netto)</v>
      </c>
      <c r="C325" t="str">
        <f t="shared" si="20"/>
        <v>1 Driftskonti</v>
      </c>
      <c r="D325" t="str">
        <f t="shared" si="20"/>
        <v>2018</v>
      </c>
      <c r="E325" s="2">
        <v>201</v>
      </c>
      <c r="F325" s="65" t="s">
        <v>9</v>
      </c>
      <c r="G325" s="25">
        <v>42761</v>
      </c>
      <c r="H325" s="25">
        <v>76395</v>
      </c>
      <c r="I325" s="25">
        <v>26619</v>
      </c>
      <c r="J325" s="25">
        <v>15193</v>
      </c>
      <c r="K325" s="25">
        <v>2988</v>
      </c>
      <c r="L325" s="25">
        <v>488</v>
      </c>
      <c r="M325" s="11">
        <f t="shared" si="19"/>
        <v>164444</v>
      </c>
    </row>
    <row r="326" spans="1:13" ht="15" x14ac:dyDescent="0.25">
      <c r="A326" t="str">
        <f t="shared" si="20"/>
        <v>Løbende priser (1.000 kr.)</v>
      </c>
      <c r="B326" t="str">
        <f t="shared" si="20"/>
        <v>I alt (netto)</v>
      </c>
      <c r="C326" t="str">
        <f t="shared" si="20"/>
        <v>1 Driftskonti</v>
      </c>
      <c r="D326" t="str">
        <f t="shared" si="20"/>
        <v>2018</v>
      </c>
      <c r="E326" s="2">
        <v>210</v>
      </c>
      <c r="F326" s="65" t="s">
        <v>35</v>
      </c>
      <c r="G326" s="25">
        <v>93282</v>
      </c>
      <c r="H326" s="25">
        <v>151467</v>
      </c>
      <c r="I326" s="25">
        <v>25371</v>
      </c>
      <c r="J326" s="25">
        <v>7183</v>
      </c>
      <c r="K326" s="25">
        <v>11932</v>
      </c>
      <c r="L326" s="25">
        <v>992</v>
      </c>
      <c r="M326" s="11">
        <f t="shared" si="19"/>
        <v>290227</v>
      </c>
    </row>
    <row r="327" spans="1:13" ht="15" x14ac:dyDescent="0.25">
      <c r="A327" t="str">
        <f t="shared" si="20"/>
        <v>Løbende priser (1.000 kr.)</v>
      </c>
      <c r="B327" t="str">
        <f t="shared" si="20"/>
        <v>I alt (netto)</v>
      </c>
      <c r="C327" t="str">
        <f t="shared" si="20"/>
        <v>1 Driftskonti</v>
      </c>
      <c r="D327" t="str">
        <f t="shared" si="20"/>
        <v>2018</v>
      </c>
      <c r="E327" s="2">
        <v>217</v>
      </c>
      <c r="F327" s="65" t="s">
        <v>67</v>
      </c>
      <c r="G327" s="25">
        <v>207685</v>
      </c>
      <c r="H327" s="25">
        <v>265395</v>
      </c>
      <c r="I327" s="25">
        <v>49611</v>
      </c>
      <c r="J327" s="25">
        <v>22815</v>
      </c>
      <c r="K327" s="25">
        <v>11784</v>
      </c>
      <c r="L327" s="25">
        <v>1365</v>
      </c>
      <c r="M327" s="11">
        <f t="shared" si="19"/>
        <v>558655</v>
      </c>
    </row>
    <row r="328" spans="1:13" ht="15" x14ac:dyDescent="0.25">
      <c r="A328" t="str">
        <f t="shared" si="20"/>
        <v>Løbende priser (1.000 kr.)</v>
      </c>
      <c r="B328" t="str">
        <f t="shared" si="20"/>
        <v>I alt (netto)</v>
      </c>
      <c r="C328" t="str">
        <f t="shared" si="20"/>
        <v>1 Driftskonti</v>
      </c>
      <c r="D328" t="str">
        <f t="shared" si="20"/>
        <v>2018</v>
      </c>
      <c r="E328" s="2">
        <v>219</v>
      </c>
      <c r="F328" s="65" t="s">
        <v>73</v>
      </c>
      <c r="G328" s="25">
        <v>53347</v>
      </c>
      <c r="H328" s="25">
        <v>194224</v>
      </c>
      <c r="I328" s="25">
        <v>57133</v>
      </c>
      <c r="J328" s="25">
        <v>35799</v>
      </c>
      <c r="K328" s="25">
        <v>13644</v>
      </c>
      <c r="L328" s="25">
        <v>881</v>
      </c>
      <c r="M328" s="11">
        <f t="shared" si="19"/>
        <v>355028</v>
      </c>
    </row>
    <row r="329" spans="1:13" ht="15" x14ac:dyDescent="0.25">
      <c r="A329" t="str">
        <f t="shared" si="20"/>
        <v>Løbende priser (1.000 kr.)</v>
      </c>
      <c r="B329" t="str">
        <f t="shared" si="20"/>
        <v>I alt (netto)</v>
      </c>
      <c r="C329" t="str">
        <f t="shared" si="20"/>
        <v>1 Driftskonti</v>
      </c>
      <c r="D329" t="str">
        <f t="shared" si="20"/>
        <v>2018</v>
      </c>
      <c r="E329" s="2">
        <v>223</v>
      </c>
      <c r="F329" s="65" t="s">
        <v>87</v>
      </c>
      <c r="G329" s="25">
        <v>66752</v>
      </c>
      <c r="H329" s="25">
        <v>117567</v>
      </c>
      <c r="I329" s="25">
        <v>15355</v>
      </c>
      <c r="J329" s="25">
        <v>19528</v>
      </c>
      <c r="K329" s="25">
        <v>16297</v>
      </c>
      <c r="L329" s="25">
        <v>721</v>
      </c>
      <c r="M329" s="11">
        <f t="shared" si="19"/>
        <v>236220</v>
      </c>
    </row>
    <row r="330" spans="1:13" ht="15" x14ac:dyDescent="0.25">
      <c r="A330" t="str">
        <f t="shared" si="20"/>
        <v>Løbende priser (1.000 kr.)</v>
      </c>
      <c r="B330" t="str">
        <f t="shared" si="20"/>
        <v>I alt (netto)</v>
      </c>
      <c r="C330" t="str">
        <f t="shared" si="20"/>
        <v>1 Driftskonti</v>
      </c>
      <c r="D330" t="str">
        <f t="shared" si="20"/>
        <v>2018</v>
      </c>
      <c r="E330" s="2">
        <v>230</v>
      </c>
      <c r="F330" s="65" t="s">
        <v>50</v>
      </c>
      <c r="G330" s="25">
        <v>128209</v>
      </c>
      <c r="H330" s="25">
        <v>297482</v>
      </c>
      <c r="I330" s="25">
        <v>71295</v>
      </c>
      <c r="J330" s="25">
        <v>45111</v>
      </c>
      <c r="K330" s="25">
        <v>28715</v>
      </c>
      <c r="L330" s="25">
        <v>1673</v>
      </c>
      <c r="M330" s="11">
        <f t="shared" si="19"/>
        <v>572485</v>
      </c>
    </row>
    <row r="331" spans="1:13" ht="15" x14ac:dyDescent="0.25">
      <c r="A331" t="str">
        <f t="shared" si="20"/>
        <v>Løbende priser (1.000 kr.)</v>
      </c>
      <c r="B331" t="str">
        <f t="shared" si="20"/>
        <v>I alt (netto)</v>
      </c>
      <c r="C331" t="str">
        <f t="shared" si="20"/>
        <v>1 Driftskonti</v>
      </c>
      <c r="D331" t="str">
        <f t="shared" si="20"/>
        <v>2018</v>
      </c>
      <c r="E331" s="2">
        <v>240</v>
      </c>
      <c r="F331" s="65" t="s">
        <v>25</v>
      </c>
      <c r="G331" s="25">
        <v>46443</v>
      </c>
      <c r="H331" s="25">
        <v>101716</v>
      </c>
      <c r="I331" s="25">
        <v>36842</v>
      </c>
      <c r="J331" s="25">
        <v>27190</v>
      </c>
      <c r="K331" s="25">
        <v>14175</v>
      </c>
      <c r="L331" s="25">
        <v>764</v>
      </c>
      <c r="M331" s="11">
        <f t="shared" si="19"/>
        <v>227130</v>
      </c>
    </row>
    <row r="332" spans="1:13" ht="15" x14ac:dyDescent="0.25">
      <c r="A332" t="str">
        <f t="shared" si="20"/>
        <v>Løbende priser (1.000 kr.)</v>
      </c>
      <c r="B332" t="str">
        <f t="shared" si="20"/>
        <v>I alt (netto)</v>
      </c>
      <c r="C332" t="str">
        <f t="shared" si="20"/>
        <v>1 Driftskonti</v>
      </c>
      <c r="D332" t="str">
        <f t="shared" si="20"/>
        <v>2018</v>
      </c>
      <c r="E332" s="2">
        <v>250</v>
      </c>
      <c r="F332" s="65" t="s">
        <v>43</v>
      </c>
      <c r="G332" s="25">
        <v>73274</v>
      </c>
      <c r="H332" s="25">
        <v>201785</v>
      </c>
      <c r="I332" s="25">
        <v>44000</v>
      </c>
      <c r="J332" s="25">
        <v>15027</v>
      </c>
      <c r="K332" s="25">
        <v>22821</v>
      </c>
      <c r="L332" s="25">
        <v>1193</v>
      </c>
      <c r="M332" s="11">
        <f t="shared" si="19"/>
        <v>358100</v>
      </c>
    </row>
    <row r="333" spans="1:13" ht="15" x14ac:dyDescent="0.25">
      <c r="A333" t="str">
        <f t="shared" si="20"/>
        <v>Løbende priser (1.000 kr.)</v>
      </c>
      <c r="B333" t="str">
        <f t="shared" si="20"/>
        <v>I alt (netto)</v>
      </c>
      <c r="C333" t="str">
        <f t="shared" si="20"/>
        <v>1 Driftskonti</v>
      </c>
      <c r="D333" t="str">
        <f t="shared" si="20"/>
        <v>2018</v>
      </c>
      <c r="E333" s="2">
        <v>253</v>
      </c>
      <c r="F333" s="65" t="s">
        <v>55</v>
      </c>
      <c r="G333" s="25">
        <v>110383</v>
      </c>
      <c r="H333" s="25">
        <v>118012</v>
      </c>
      <c r="I333" s="25">
        <v>19492</v>
      </c>
      <c r="J333" s="25">
        <v>39151</v>
      </c>
      <c r="K333" s="25">
        <v>18911</v>
      </c>
      <c r="L333" s="25">
        <v>1997</v>
      </c>
      <c r="M333" s="11">
        <f t="shared" si="19"/>
        <v>307946</v>
      </c>
    </row>
    <row r="334" spans="1:13" ht="15" x14ac:dyDescent="0.25">
      <c r="A334" t="str">
        <f t="shared" si="20"/>
        <v>Løbende priser (1.000 kr.)</v>
      </c>
      <c r="B334" t="str">
        <f t="shared" si="20"/>
        <v>I alt (netto)</v>
      </c>
      <c r="C334" t="str">
        <f t="shared" si="20"/>
        <v>1 Driftskonti</v>
      </c>
      <c r="D334" t="str">
        <f t="shared" si="20"/>
        <v>2018</v>
      </c>
      <c r="E334" s="2">
        <v>259</v>
      </c>
      <c r="F334" s="65" t="s">
        <v>103</v>
      </c>
      <c r="G334" s="25">
        <v>125912</v>
      </c>
      <c r="H334" s="25">
        <v>203322</v>
      </c>
      <c r="I334" s="25">
        <v>67486</v>
      </c>
      <c r="J334" s="25">
        <v>16736</v>
      </c>
      <c r="K334" s="25">
        <v>21252</v>
      </c>
      <c r="L334" s="25">
        <v>1206</v>
      </c>
      <c r="M334" s="11">
        <f t="shared" si="19"/>
        <v>435914</v>
      </c>
    </row>
    <row r="335" spans="1:13" ht="15" x14ac:dyDescent="0.25">
      <c r="A335" t="str">
        <f t="shared" si="20"/>
        <v>Løbende priser (1.000 kr.)</v>
      </c>
      <c r="B335" t="str">
        <f t="shared" si="20"/>
        <v>I alt (netto)</v>
      </c>
      <c r="C335" t="str">
        <f t="shared" si="20"/>
        <v>1 Driftskonti</v>
      </c>
      <c r="D335" t="str">
        <f t="shared" si="20"/>
        <v>2018</v>
      </c>
      <c r="E335" s="2">
        <v>260</v>
      </c>
      <c r="F335" s="65" t="s">
        <v>63</v>
      </c>
      <c r="G335" s="25">
        <v>55233</v>
      </c>
      <c r="H335" s="25">
        <v>134570</v>
      </c>
      <c r="I335" s="25">
        <v>26623</v>
      </c>
      <c r="J335" s="25">
        <v>26754</v>
      </c>
      <c r="K335" s="25">
        <v>15998</v>
      </c>
      <c r="L335" s="25">
        <v>286</v>
      </c>
      <c r="M335" s="11">
        <f t="shared" si="19"/>
        <v>259464</v>
      </c>
    </row>
    <row r="336" spans="1:13" ht="15" x14ac:dyDescent="0.25">
      <c r="A336" t="str">
        <f t="shared" si="20"/>
        <v>Løbende priser (1.000 kr.)</v>
      </c>
      <c r="B336" t="str">
        <f t="shared" si="20"/>
        <v>I alt (netto)</v>
      </c>
      <c r="C336" t="str">
        <f t="shared" si="20"/>
        <v>1 Driftskonti</v>
      </c>
      <c r="D336" t="str">
        <f t="shared" si="20"/>
        <v>2018</v>
      </c>
      <c r="E336" s="2">
        <v>265</v>
      </c>
      <c r="F336" s="65" t="s">
        <v>48</v>
      </c>
      <c r="G336" s="25">
        <v>179230</v>
      </c>
      <c r="H336" s="25">
        <v>305350</v>
      </c>
      <c r="I336" s="25">
        <v>79277</v>
      </c>
      <c r="J336" s="25">
        <v>26387</v>
      </c>
      <c r="K336" s="25">
        <v>22684</v>
      </c>
      <c r="L336" s="25">
        <v>2745</v>
      </c>
      <c r="M336" s="11">
        <f t="shared" si="19"/>
        <v>615673</v>
      </c>
    </row>
    <row r="337" spans="1:13" ht="15" x14ac:dyDescent="0.25">
      <c r="A337" t="str">
        <f t="shared" si="20"/>
        <v>Løbende priser (1.000 kr.)</v>
      </c>
      <c r="B337" t="str">
        <f t="shared" si="20"/>
        <v>I alt (netto)</v>
      </c>
      <c r="C337" t="str">
        <f t="shared" si="20"/>
        <v>1 Driftskonti</v>
      </c>
      <c r="D337" t="str">
        <f t="shared" si="20"/>
        <v>2018</v>
      </c>
      <c r="E337" s="2">
        <v>269</v>
      </c>
      <c r="F337" s="65" t="s">
        <v>64</v>
      </c>
      <c r="G337" s="25">
        <v>44395</v>
      </c>
      <c r="H337" s="25">
        <v>58738</v>
      </c>
      <c r="I337" s="25">
        <v>16830</v>
      </c>
      <c r="J337" s="25">
        <v>10036</v>
      </c>
      <c r="K337" s="25">
        <v>9261</v>
      </c>
      <c r="L337" s="25">
        <v>292</v>
      </c>
      <c r="M337" s="11">
        <f t="shared" si="19"/>
        <v>139552</v>
      </c>
    </row>
    <row r="338" spans="1:13" ht="15" x14ac:dyDescent="0.25">
      <c r="A338" t="str">
        <f t="shared" si="20"/>
        <v>Løbende priser (1.000 kr.)</v>
      </c>
      <c r="B338" t="str">
        <f t="shared" si="20"/>
        <v>I alt (netto)</v>
      </c>
      <c r="C338" t="str">
        <f t="shared" si="20"/>
        <v>1 Driftskonti</v>
      </c>
      <c r="D338" t="str">
        <f t="shared" si="20"/>
        <v>2018</v>
      </c>
      <c r="E338" s="2">
        <v>270</v>
      </c>
      <c r="F338" s="65" t="s">
        <v>57</v>
      </c>
      <c r="G338" s="25">
        <v>73391</v>
      </c>
      <c r="H338" s="25">
        <v>196598</v>
      </c>
      <c r="I338" s="25">
        <v>42092</v>
      </c>
      <c r="J338" s="25">
        <v>26027</v>
      </c>
      <c r="K338" s="25">
        <v>22073</v>
      </c>
      <c r="L338" s="25">
        <v>1676</v>
      </c>
      <c r="M338" s="11">
        <f t="shared" si="19"/>
        <v>361857</v>
      </c>
    </row>
    <row r="339" spans="1:13" ht="15" x14ac:dyDescent="0.25">
      <c r="A339" t="str">
        <f t="shared" si="20"/>
        <v>Løbende priser (1.000 kr.)</v>
      </c>
      <c r="B339" t="str">
        <f t="shared" si="20"/>
        <v>I alt (netto)</v>
      </c>
      <c r="C339" t="str">
        <f t="shared" si="20"/>
        <v>1 Driftskonti</v>
      </c>
      <c r="D339" t="str">
        <f t="shared" si="20"/>
        <v>2018</v>
      </c>
      <c r="E339" s="2">
        <v>306</v>
      </c>
      <c r="F339" s="65" t="s">
        <v>38</v>
      </c>
      <c r="G339" s="25">
        <v>79438</v>
      </c>
      <c r="H339" s="25">
        <v>184483</v>
      </c>
      <c r="I339" s="25">
        <v>35895</v>
      </c>
      <c r="J339" s="25">
        <v>12638</v>
      </c>
      <c r="K339" s="25">
        <v>17056</v>
      </c>
      <c r="L339" s="25">
        <v>1582</v>
      </c>
      <c r="M339" s="11">
        <f t="shared" si="19"/>
        <v>331092</v>
      </c>
    </row>
    <row r="340" spans="1:13" ht="15" x14ac:dyDescent="0.25">
      <c r="A340" t="str">
        <f t="shared" si="20"/>
        <v>Løbende priser (1.000 kr.)</v>
      </c>
      <c r="B340" t="str">
        <f t="shared" si="20"/>
        <v>I alt (netto)</v>
      </c>
      <c r="C340" t="str">
        <f t="shared" si="20"/>
        <v>1 Driftskonti</v>
      </c>
      <c r="D340" t="str">
        <f t="shared" si="20"/>
        <v>2018</v>
      </c>
      <c r="E340" s="2">
        <v>316</v>
      </c>
      <c r="F340" s="65" t="s">
        <v>77</v>
      </c>
      <c r="G340" s="25">
        <v>140660</v>
      </c>
      <c r="H340" s="25">
        <v>180330</v>
      </c>
      <c r="I340" s="25">
        <v>87710</v>
      </c>
      <c r="J340" s="25">
        <v>22751</v>
      </c>
      <c r="K340" s="25">
        <v>22576</v>
      </c>
      <c r="L340" s="25">
        <v>2769</v>
      </c>
      <c r="M340" s="11">
        <f t="shared" si="19"/>
        <v>456796</v>
      </c>
    </row>
    <row r="341" spans="1:13" ht="15" x14ac:dyDescent="0.25">
      <c r="A341" t="str">
        <f t="shared" si="20"/>
        <v>Løbende priser (1.000 kr.)</v>
      </c>
      <c r="B341" t="str">
        <f t="shared" si="20"/>
        <v>I alt (netto)</v>
      </c>
      <c r="C341" t="str">
        <f t="shared" si="20"/>
        <v>1 Driftskonti</v>
      </c>
      <c r="D341" t="str">
        <f t="shared" si="20"/>
        <v>2018</v>
      </c>
      <c r="E341" s="2">
        <v>320</v>
      </c>
      <c r="F341" s="65" t="s">
        <v>33</v>
      </c>
      <c r="G341" s="25">
        <v>69584</v>
      </c>
      <c r="H341" s="25">
        <v>137788</v>
      </c>
      <c r="I341" s="25">
        <v>14361</v>
      </c>
      <c r="J341" s="25">
        <v>17763</v>
      </c>
      <c r="K341" s="25">
        <v>13948</v>
      </c>
      <c r="L341" s="25">
        <v>1071</v>
      </c>
      <c r="M341" s="11">
        <f t="shared" si="19"/>
        <v>254515</v>
      </c>
    </row>
    <row r="342" spans="1:13" ht="15" x14ac:dyDescent="0.25">
      <c r="A342" t="str">
        <f t="shared" si="20"/>
        <v>Løbende priser (1.000 kr.)</v>
      </c>
      <c r="B342" t="str">
        <f t="shared" si="20"/>
        <v>I alt (netto)</v>
      </c>
      <c r="C342" t="str">
        <f t="shared" si="20"/>
        <v>1 Driftskonti</v>
      </c>
      <c r="D342" t="str">
        <f t="shared" si="20"/>
        <v>2018</v>
      </c>
      <c r="E342" s="2">
        <v>326</v>
      </c>
      <c r="F342" s="65" t="s">
        <v>95</v>
      </c>
      <c r="G342" s="25">
        <v>155070</v>
      </c>
      <c r="H342" s="25">
        <v>154527</v>
      </c>
      <c r="I342" s="25">
        <v>36032</v>
      </c>
      <c r="J342" s="25">
        <v>7374</v>
      </c>
      <c r="K342" s="25">
        <v>0</v>
      </c>
      <c r="L342" s="25">
        <v>1535</v>
      </c>
      <c r="M342" s="11">
        <f t="shared" si="19"/>
        <v>354538</v>
      </c>
    </row>
    <row r="343" spans="1:13" ht="15" x14ac:dyDescent="0.25">
      <c r="A343" t="str">
        <f t="shared" si="20"/>
        <v>Løbende priser (1.000 kr.)</v>
      </c>
      <c r="B343" t="str">
        <f t="shared" si="20"/>
        <v>I alt (netto)</v>
      </c>
      <c r="C343" t="str">
        <f t="shared" si="20"/>
        <v>1 Driftskonti</v>
      </c>
      <c r="D343" t="str">
        <f t="shared" si="20"/>
        <v>2018</v>
      </c>
      <c r="E343" s="2">
        <v>329</v>
      </c>
      <c r="F343" s="65" t="s">
        <v>46</v>
      </c>
      <c r="G343" s="25">
        <v>75525</v>
      </c>
      <c r="H343" s="25">
        <v>117561</v>
      </c>
      <c r="I343" s="25">
        <v>15407</v>
      </c>
      <c r="J343" s="25">
        <v>3139</v>
      </c>
      <c r="K343" s="25">
        <v>6346</v>
      </c>
      <c r="L343" s="25">
        <v>1748</v>
      </c>
      <c r="M343" s="11">
        <f t="shared" si="19"/>
        <v>219726</v>
      </c>
    </row>
    <row r="344" spans="1:13" ht="15" x14ac:dyDescent="0.25">
      <c r="A344" t="str">
        <f t="shared" si="20"/>
        <v>Løbende priser (1.000 kr.)</v>
      </c>
      <c r="B344" t="str">
        <f t="shared" si="20"/>
        <v>I alt (netto)</v>
      </c>
      <c r="C344" t="str">
        <f t="shared" si="20"/>
        <v>1 Driftskonti</v>
      </c>
      <c r="D344" t="str">
        <f t="shared" si="20"/>
        <v>2018</v>
      </c>
      <c r="E344" s="2">
        <v>330</v>
      </c>
      <c r="F344" s="65" t="s">
        <v>62</v>
      </c>
      <c r="G344" s="25">
        <v>240388</v>
      </c>
      <c r="H344" s="25">
        <v>235748</v>
      </c>
      <c r="I344" s="25">
        <v>66057</v>
      </c>
      <c r="J344" s="25">
        <v>44366</v>
      </c>
      <c r="K344" s="25">
        <v>20516</v>
      </c>
      <c r="L344" s="25">
        <v>1853</v>
      </c>
      <c r="M344" s="11">
        <f t="shared" si="19"/>
        <v>608928</v>
      </c>
    </row>
    <row r="345" spans="1:13" ht="15" x14ac:dyDescent="0.25">
      <c r="A345" t="str">
        <f t="shared" si="20"/>
        <v>Løbende priser (1.000 kr.)</v>
      </c>
      <c r="B345" t="str">
        <f t="shared" si="20"/>
        <v>I alt (netto)</v>
      </c>
      <c r="C345" t="str">
        <f t="shared" si="20"/>
        <v>1 Driftskonti</v>
      </c>
      <c r="D345" t="str">
        <f t="shared" si="20"/>
        <v>2018</v>
      </c>
      <c r="E345" s="2">
        <v>336</v>
      </c>
      <c r="F345" s="65" t="s">
        <v>68</v>
      </c>
      <c r="G345" s="25">
        <v>52077</v>
      </c>
      <c r="H345" s="25">
        <v>68807</v>
      </c>
      <c r="I345" s="25">
        <v>22164</v>
      </c>
      <c r="J345" s="25">
        <v>12329</v>
      </c>
      <c r="K345" s="25">
        <v>9481</v>
      </c>
      <c r="L345" s="25">
        <v>866</v>
      </c>
      <c r="M345" s="11">
        <f t="shared" si="19"/>
        <v>165724</v>
      </c>
    </row>
    <row r="346" spans="1:13" ht="15" x14ac:dyDescent="0.25">
      <c r="A346" t="str">
        <f t="shared" si="20"/>
        <v>Løbende priser (1.000 kr.)</v>
      </c>
      <c r="B346" t="str">
        <f t="shared" si="20"/>
        <v>I alt (netto)</v>
      </c>
      <c r="C346" t="str">
        <f t="shared" si="20"/>
        <v>1 Driftskonti</v>
      </c>
      <c r="D346" t="str">
        <f t="shared" si="20"/>
        <v>2018</v>
      </c>
      <c r="E346" s="2">
        <v>340</v>
      </c>
      <c r="F346" s="65" t="s">
        <v>66</v>
      </c>
      <c r="G346" s="25">
        <v>2843</v>
      </c>
      <c r="H346" s="25">
        <v>183520</v>
      </c>
      <c r="I346" s="25">
        <v>18339</v>
      </c>
      <c r="J346" s="25">
        <v>10327</v>
      </c>
      <c r="K346" s="25">
        <v>7377</v>
      </c>
      <c r="L346" s="25">
        <v>1072</v>
      </c>
      <c r="M346" s="11">
        <f t="shared" si="19"/>
        <v>223478</v>
      </c>
    </row>
    <row r="347" spans="1:13" ht="15" x14ac:dyDescent="0.25">
      <c r="A347" t="str">
        <f t="shared" si="20"/>
        <v>Løbende priser (1.000 kr.)</v>
      </c>
      <c r="B347" t="str">
        <f t="shared" si="20"/>
        <v>I alt (netto)</v>
      </c>
      <c r="C347" t="str">
        <f t="shared" si="20"/>
        <v>1 Driftskonti</v>
      </c>
      <c r="D347" t="str">
        <f t="shared" si="20"/>
        <v>2018</v>
      </c>
      <c r="E347" s="2">
        <v>350</v>
      </c>
      <c r="F347" s="65" t="s">
        <v>10</v>
      </c>
      <c r="G347" s="25">
        <v>66240</v>
      </c>
      <c r="H347" s="25">
        <v>98164</v>
      </c>
      <c r="I347" s="25">
        <v>18302</v>
      </c>
      <c r="J347" s="25">
        <v>7373</v>
      </c>
      <c r="K347" s="25">
        <v>8185</v>
      </c>
      <c r="L347" s="25">
        <v>1587</v>
      </c>
      <c r="M347" s="11">
        <f t="shared" si="19"/>
        <v>199851</v>
      </c>
    </row>
    <row r="348" spans="1:13" ht="15" x14ac:dyDescent="0.25">
      <c r="A348" t="str">
        <f t="shared" si="20"/>
        <v>Løbende priser (1.000 kr.)</v>
      </c>
      <c r="B348" t="str">
        <f t="shared" si="20"/>
        <v>I alt (netto)</v>
      </c>
      <c r="C348" t="str">
        <f t="shared" si="20"/>
        <v>1 Driftskonti</v>
      </c>
      <c r="D348" t="str">
        <f t="shared" si="20"/>
        <v>2018</v>
      </c>
      <c r="E348" s="2">
        <v>360</v>
      </c>
      <c r="F348" s="65" t="s">
        <v>14</v>
      </c>
      <c r="G348" s="25">
        <v>125292</v>
      </c>
      <c r="H348" s="25">
        <v>225985</v>
      </c>
      <c r="I348" s="25">
        <v>78441</v>
      </c>
      <c r="J348" s="25">
        <v>15180</v>
      </c>
      <c r="K348" s="25">
        <v>11823</v>
      </c>
      <c r="L348" s="25">
        <v>2776</v>
      </c>
      <c r="M348" s="11">
        <f t="shared" si="19"/>
        <v>459497</v>
      </c>
    </row>
    <row r="349" spans="1:13" ht="15" x14ac:dyDescent="0.25">
      <c r="A349" t="str">
        <f t="shared" si="20"/>
        <v>Løbende priser (1.000 kr.)</v>
      </c>
      <c r="B349" t="str">
        <f t="shared" si="20"/>
        <v>I alt (netto)</v>
      </c>
      <c r="C349" t="str">
        <f t="shared" si="20"/>
        <v>1 Driftskonti</v>
      </c>
      <c r="D349" t="str">
        <f t="shared" si="20"/>
        <v>2018</v>
      </c>
      <c r="E349" s="2">
        <v>370</v>
      </c>
      <c r="F349" s="65" t="s">
        <v>32</v>
      </c>
      <c r="G349" s="25">
        <v>252453</v>
      </c>
      <c r="H349" s="25">
        <v>319185</v>
      </c>
      <c r="I349" s="25">
        <v>237</v>
      </c>
      <c r="J349" s="25">
        <v>2812</v>
      </c>
      <c r="K349" s="25">
        <v>23600</v>
      </c>
      <c r="L349" s="25">
        <v>2055</v>
      </c>
      <c r="M349" s="11">
        <f t="shared" si="19"/>
        <v>600342</v>
      </c>
    </row>
    <row r="350" spans="1:13" ht="15" x14ac:dyDescent="0.25">
      <c r="A350" t="str">
        <f t="shared" si="20"/>
        <v>Løbende priser (1.000 kr.)</v>
      </c>
      <c r="B350" t="str">
        <f t="shared" si="20"/>
        <v>I alt (netto)</v>
      </c>
      <c r="C350" t="str">
        <f t="shared" si="20"/>
        <v>1 Driftskonti</v>
      </c>
      <c r="D350" t="str">
        <f t="shared" si="20"/>
        <v>2018</v>
      </c>
      <c r="E350" s="2">
        <v>376</v>
      </c>
      <c r="F350" s="65" t="s">
        <v>59</v>
      </c>
      <c r="G350" s="25">
        <v>205211</v>
      </c>
      <c r="H350" s="25">
        <v>139598</v>
      </c>
      <c r="I350" s="25">
        <v>100818</v>
      </c>
      <c r="J350" s="25">
        <v>54502</v>
      </c>
      <c r="K350" s="25">
        <v>45820</v>
      </c>
      <c r="L350" s="25">
        <v>1939</v>
      </c>
      <c r="M350" s="11">
        <f t="shared" si="19"/>
        <v>547888</v>
      </c>
    </row>
    <row r="351" spans="1:13" ht="15" x14ac:dyDescent="0.25">
      <c r="A351" t="str">
        <f t="shared" si="20"/>
        <v>Løbende priser (1.000 kr.)</v>
      </c>
      <c r="B351" t="str">
        <f t="shared" si="20"/>
        <v>I alt (netto)</v>
      </c>
      <c r="C351" t="str">
        <f t="shared" si="20"/>
        <v>1 Driftskonti</v>
      </c>
      <c r="D351" t="str">
        <f t="shared" si="20"/>
        <v>2018</v>
      </c>
      <c r="E351" s="2">
        <v>390</v>
      </c>
      <c r="F351" s="65" t="s">
        <v>96</v>
      </c>
      <c r="G351" s="25">
        <v>155051</v>
      </c>
      <c r="H351" s="25">
        <v>189076</v>
      </c>
      <c r="I351" s="25">
        <v>30917</v>
      </c>
      <c r="J351" s="25">
        <v>17624</v>
      </c>
      <c r="K351" s="25">
        <v>25555</v>
      </c>
      <c r="L351" s="25">
        <v>2614</v>
      </c>
      <c r="M351" s="11">
        <f t="shared" si="19"/>
        <v>420837</v>
      </c>
    </row>
    <row r="352" spans="1:13" ht="15" x14ac:dyDescent="0.25">
      <c r="A352" t="str">
        <f t="shared" si="20"/>
        <v>Løbende priser (1.000 kr.)</v>
      </c>
      <c r="B352" t="str">
        <f t="shared" si="20"/>
        <v>I alt (netto)</v>
      </c>
      <c r="C352" t="str">
        <f t="shared" si="20"/>
        <v>1 Driftskonti</v>
      </c>
      <c r="D352" t="str">
        <f t="shared" si="20"/>
        <v>2018</v>
      </c>
      <c r="E352" s="2">
        <v>400</v>
      </c>
      <c r="F352" s="65" t="s">
        <v>17</v>
      </c>
      <c r="G352" s="25">
        <v>132855</v>
      </c>
      <c r="H352" s="25">
        <v>220564</v>
      </c>
      <c r="I352" s="25">
        <v>62764</v>
      </c>
      <c r="J352" s="25">
        <v>35744</v>
      </c>
      <c r="K352" s="25">
        <v>17056</v>
      </c>
      <c r="L352" s="25">
        <v>1987</v>
      </c>
      <c r="M352" s="11">
        <f t="shared" si="19"/>
        <v>470970</v>
      </c>
    </row>
    <row r="353" spans="1:13" ht="15" x14ac:dyDescent="0.25">
      <c r="A353" t="str">
        <f t="shared" si="20"/>
        <v>Løbende priser (1.000 kr.)</v>
      </c>
      <c r="B353" t="str">
        <f t="shared" si="20"/>
        <v>I alt (netto)</v>
      </c>
      <c r="C353" t="str">
        <f t="shared" si="20"/>
        <v>1 Driftskonti</v>
      </c>
      <c r="D353" t="str">
        <f t="shared" si="20"/>
        <v>2018</v>
      </c>
      <c r="E353" s="2">
        <v>410</v>
      </c>
      <c r="F353" s="65" t="s">
        <v>22</v>
      </c>
      <c r="G353" s="25">
        <v>68437</v>
      </c>
      <c r="H353" s="25">
        <v>151282</v>
      </c>
      <c r="I353" s="25">
        <v>39552</v>
      </c>
      <c r="J353" s="25">
        <v>6122</v>
      </c>
      <c r="K353" s="25">
        <v>4488</v>
      </c>
      <c r="L353" s="25">
        <v>1732</v>
      </c>
      <c r="M353" s="11">
        <f t="shared" si="19"/>
        <v>271613</v>
      </c>
    </row>
    <row r="354" spans="1:13" ht="15" x14ac:dyDescent="0.25">
      <c r="A354" t="str">
        <f t="shared" si="20"/>
        <v>Løbende priser (1.000 kr.)</v>
      </c>
      <c r="B354" t="str">
        <f t="shared" si="20"/>
        <v>I alt (netto)</v>
      </c>
      <c r="C354" t="str">
        <f t="shared" si="20"/>
        <v>1 Driftskonti</v>
      </c>
      <c r="D354" t="str">
        <f t="shared" si="20"/>
        <v>2018</v>
      </c>
      <c r="E354" s="2">
        <v>420</v>
      </c>
      <c r="F354" s="65" t="s">
        <v>11</v>
      </c>
      <c r="G354" s="25">
        <v>103953</v>
      </c>
      <c r="H354" s="25">
        <v>140918</v>
      </c>
      <c r="I354" s="25">
        <v>29172</v>
      </c>
      <c r="J354" s="25">
        <v>27034</v>
      </c>
      <c r="K354" s="25">
        <v>12681</v>
      </c>
      <c r="L354" s="25">
        <v>2304</v>
      </c>
      <c r="M354" s="11">
        <f t="shared" si="19"/>
        <v>316062</v>
      </c>
    </row>
    <row r="355" spans="1:13" ht="15" x14ac:dyDescent="0.25">
      <c r="A355" t="str">
        <f t="shared" si="20"/>
        <v>Løbende priser (1.000 kr.)</v>
      </c>
      <c r="B355" t="str">
        <f t="shared" si="20"/>
        <v>I alt (netto)</v>
      </c>
      <c r="C355" t="str">
        <f t="shared" si="20"/>
        <v>1 Driftskonti</v>
      </c>
      <c r="D355" t="str">
        <f t="shared" si="20"/>
        <v>2018</v>
      </c>
      <c r="E355" s="2">
        <v>430</v>
      </c>
      <c r="F355" s="65" t="s">
        <v>47</v>
      </c>
      <c r="G355" s="25">
        <v>121620</v>
      </c>
      <c r="H355" s="25">
        <v>175901</v>
      </c>
      <c r="I355" s="25">
        <v>84102</v>
      </c>
      <c r="J355" s="25">
        <v>18738</v>
      </c>
      <c r="K355" s="25">
        <v>21742</v>
      </c>
      <c r="L355" s="25">
        <v>1964</v>
      </c>
      <c r="M355" s="11">
        <f t="shared" si="19"/>
        <v>424067</v>
      </c>
    </row>
    <row r="356" spans="1:13" ht="15" x14ac:dyDescent="0.25">
      <c r="A356" t="str">
        <f t="shared" si="20"/>
        <v>Løbende priser (1.000 kr.)</v>
      </c>
      <c r="B356" t="str">
        <f t="shared" si="20"/>
        <v>I alt (netto)</v>
      </c>
      <c r="C356" t="str">
        <f t="shared" si="20"/>
        <v>1 Driftskonti</v>
      </c>
      <c r="D356" t="str">
        <f t="shared" si="20"/>
        <v>2018</v>
      </c>
      <c r="E356" s="2">
        <v>440</v>
      </c>
      <c r="F356" s="65" t="s">
        <v>97</v>
      </c>
      <c r="G356" s="25">
        <v>71211</v>
      </c>
      <c r="H356" s="25">
        <v>104058</v>
      </c>
      <c r="I356" s="25">
        <v>16932</v>
      </c>
      <c r="J356" s="25">
        <v>6594</v>
      </c>
      <c r="K356" s="25">
        <v>9628</v>
      </c>
      <c r="L356" s="25">
        <v>832</v>
      </c>
      <c r="M356" s="11">
        <f t="shared" si="19"/>
        <v>209255</v>
      </c>
    </row>
    <row r="357" spans="1:13" ht="15" x14ac:dyDescent="0.25">
      <c r="A357" t="str">
        <f t="shared" si="20"/>
        <v>Løbende priser (1.000 kr.)</v>
      </c>
      <c r="B357" t="str">
        <f t="shared" si="20"/>
        <v>I alt (netto)</v>
      </c>
      <c r="C357" t="str">
        <f t="shared" si="20"/>
        <v>1 Driftskonti</v>
      </c>
      <c r="D357" t="str">
        <f t="shared" si="20"/>
        <v>2018</v>
      </c>
      <c r="E357" s="2">
        <v>450</v>
      </c>
      <c r="F357" s="65" t="s">
        <v>30</v>
      </c>
      <c r="G357" s="25">
        <v>101437</v>
      </c>
      <c r="H357" s="25">
        <v>92172</v>
      </c>
      <c r="I357" s="25">
        <v>21398</v>
      </c>
      <c r="J357" s="25">
        <v>39169</v>
      </c>
      <c r="K357" s="25">
        <v>14480</v>
      </c>
      <c r="L357" s="25">
        <v>1631</v>
      </c>
      <c r="M357" s="11">
        <f t="shared" si="19"/>
        <v>270287</v>
      </c>
    </row>
    <row r="358" spans="1:13" ht="15" x14ac:dyDescent="0.25">
      <c r="A358" t="str">
        <f t="shared" si="20"/>
        <v>Løbende priser (1.000 kr.)</v>
      </c>
      <c r="B358" t="str">
        <f t="shared" si="20"/>
        <v>I alt (netto)</v>
      </c>
      <c r="C358" t="str">
        <f t="shared" si="20"/>
        <v>1 Driftskonti</v>
      </c>
      <c r="D358" t="str">
        <f t="shared" si="20"/>
        <v>2018</v>
      </c>
      <c r="E358" s="2">
        <v>461</v>
      </c>
      <c r="F358" s="65" t="s">
        <v>36</v>
      </c>
      <c r="G358" s="25">
        <v>409774</v>
      </c>
      <c r="H358" s="25">
        <v>578929</v>
      </c>
      <c r="I358" s="25">
        <v>124766</v>
      </c>
      <c r="J358" s="25">
        <v>63852</v>
      </c>
      <c r="K358" s="25">
        <v>98210</v>
      </c>
      <c r="L358" s="25">
        <v>7001</v>
      </c>
      <c r="M358" s="11">
        <f t="shared" si="19"/>
        <v>1282532</v>
      </c>
    </row>
    <row r="359" spans="1:13" ht="15" x14ac:dyDescent="0.25">
      <c r="A359" t="str">
        <f t="shared" si="20"/>
        <v>Løbende priser (1.000 kr.)</v>
      </c>
      <c r="B359" t="str">
        <f t="shared" si="20"/>
        <v>I alt (netto)</v>
      </c>
      <c r="C359" t="str">
        <f t="shared" si="20"/>
        <v>1 Driftskonti</v>
      </c>
      <c r="D359" t="str">
        <f t="shared" si="20"/>
        <v>2018</v>
      </c>
      <c r="E359" s="2">
        <v>479</v>
      </c>
      <c r="F359" s="65" t="s">
        <v>72</v>
      </c>
      <c r="G359" s="25">
        <v>119375</v>
      </c>
      <c r="H359" s="25">
        <v>285345</v>
      </c>
      <c r="I359" s="25">
        <v>42383</v>
      </c>
      <c r="J359" s="25">
        <v>24673</v>
      </c>
      <c r="K359" s="25">
        <v>17585</v>
      </c>
      <c r="L359" s="25">
        <v>1927</v>
      </c>
      <c r="M359" s="11">
        <f t="shared" si="19"/>
        <v>491288</v>
      </c>
    </row>
    <row r="360" spans="1:13" ht="15" x14ac:dyDescent="0.25">
      <c r="A360" t="str">
        <f t="shared" si="20"/>
        <v>Løbende priser (1.000 kr.)</v>
      </c>
      <c r="B360" t="str">
        <f t="shared" si="20"/>
        <v>I alt (netto)</v>
      </c>
      <c r="C360" t="str">
        <f t="shared" si="20"/>
        <v>1 Driftskonti</v>
      </c>
      <c r="D360" t="str">
        <f t="shared" si="20"/>
        <v>2018</v>
      </c>
      <c r="E360" s="2">
        <v>480</v>
      </c>
      <c r="F360" s="65" t="s">
        <v>226</v>
      </c>
      <c r="G360" s="25">
        <v>74038</v>
      </c>
      <c r="H360" s="25">
        <v>104084</v>
      </c>
      <c r="I360" s="25">
        <v>18280</v>
      </c>
      <c r="J360" s="25">
        <v>11490</v>
      </c>
      <c r="K360" s="25">
        <v>4933</v>
      </c>
      <c r="L360" s="25">
        <v>763</v>
      </c>
      <c r="M360" s="11">
        <f t="shared" si="19"/>
        <v>213588</v>
      </c>
    </row>
    <row r="361" spans="1:13" ht="15" x14ac:dyDescent="0.25">
      <c r="A361" t="str">
        <f t="shared" si="20"/>
        <v>Løbende priser (1.000 kr.)</v>
      </c>
      <c r="B361" t="str">
        <f t="shared" si="20"/>
        <v>I alt (netto)</v>
      </c>
      <c r="C361" t="str">
        <f t="shared" si="20"/>
        <v>1 Driftskonti</v>
      </c>
      <c r="D361" t="str">
        <f t="shared" si="20"/>
        <v>2018</v>
      </c>
      <c r="E361" s="2">
        <v>482</v>
      </c>
      <c r="F361" s="65" t="s">
        <v>8</v>
      </c>
      <c r="G361" s="25">
        <v>59787</v>
      </c>
      <c r="H361" s="25">
        <v>100361</v>
      </c>
      <c r="I361" s="25">
        <v>24506</v>
      </c>
      <c r="J361" s="25">
        <v>2478</v>
      </c>
      <c r="K361" s="25">
        <v>6826</v>
      </c>
      <c r="L361" s="25">
        <v>834</v>
      </c>
      <c r="M361" s="11">
        <f t="shared" si="19"/>
        <v>194792</v>
      </c>
    </row>
    <row r="362" spans="1:13" ht="15" x14ac:dyDescent="0.25">
      <c r="A362" t="str">
        <f t="shared" si="20"/>
        <v>Løbende priser (1.000 kr.)</v>
      </c>
      <c r="B362" t="str">
        <f t="shared" si="20"/>
        <v>I alt (netto)</v>
      </c>
      <c r="C362" t="str">
        <f t="shared" si="20"/>
        <v>1 Driftskonti</v>
      </c>
      <c r="D362" t="str">
        <f t="shared" si="20"/>
        <v>2018</v>
      </c>
      <c r="E362" s="2">
        <v>492</v>
      </c>
      <c r="F362" s="65" t="s">
        <v>98</v>
      </c>
      <c r="G362" s="25">
        <v>18398</v>
      </c>
      <c r="H362" s="25">
        <v>62152</v>
      </c>
      <c r="I362" s="25">
        <v>8079</v>
      </c>
      <c r="J362" s="25">
        <v>1398</v>
      </c>
      <c r="K362" s="25">
        <v>4680</v>
      </c>
      <c r="L362" s="25">
        <v>234</v>
      </c>
      <c r="M362" s="11">
        <f t="shared" si="19"/>
        <v>94941</v>
      </c>
    </row>
    <row r="363" spans="1:13" ht="15" x14ac:dyDescent="0.25">
      <c r="A363" t="str">
        <f t="shared" si="20"/>
        <v>Løbende priser (1.000 kr.)</v>
      </c>
      <c r="B363" t="str">
        <f t="shared" si="20"/>
        <v>I alt (netto)</v>
      </c>
      <c r="C363" t="str">
        <f t="shared" si="20"/>
        <v>1 Driftskonti</v>
      </c>
      <c r="D363" t="str">
        <f t="shared" si="20"/>
        <v>2018</v>
      </c>
      <c r="E363" s="2">
        <v>510</v>
      </c>
      <c r="F363" s="65" t="s">
        <v>61</v>
      </c>
      <c r="G363" s="25">
        <v>161427</v>
      </c>
      <c r="H363" s="25">
        <v>187964</v>
      </c>
      <c r="I363" s="25">
        <v>47318</v>
      </c>
      <c r="J363" s="25">
        <v>11266</v>
      </c>
      <c r="K363" s="25">
        <v>25428</v>
      </c>
      <c r="L363" s="25">
        <v>2814</v>
      </c>
      <c r="M363" s="11">
        <f t="shared" si="19"/>
        <v>436217</v>
      </c>
    </row>
    <row r="364" spans="1:13" ht="15" x14ac:dyDescent="0.25">
      <c r="A364" t="str">
        <f t="shared" si="20"/>
        <v>Løbende priser (1.000 kr.)</v>
      </c>
      <c r="B364" t="str">
        <f t="shared" si="20"/>
        <v>I alt (netto)</v>
      </c>
      <c r="C364" t="str">
        <f t="shared" si="20"/>
        <v>1 Driftskonti</v>
      </c>
      <c r="D364" t="str">
        <f t="shared" si="20"/>
        <v>2018</v>
      </c>
      <c r="E364" s="2">
        <v>530</v>
      </c>
      <c r="F364" s="65" t="s">
        <v>15</v>
      </c>
      <c r="G364" s="25">
        <v>27394</v>
      </c>
      <c r="H364" s="25">
        <v>149800</v>
      </c>
      <c r="I364" s="25">
        <v>29857</v>
      </c>
      <c r="J364" s="25">
        <v>1824</v>
      </c>
      <c r="K364" s="25">
        <v>15896</v>
      </c>
      <c r="L364" s="25">
        <v>1091</v>
      </c>
      <c r="M364" s="11">
        <f t="shared" si="19"/>
        <v>225862</v>
      </c>
    </row>
    <row r="365" spans="1:13" ht="15" x14ac:dyDescent="0.25">
      <c r="A365" t="str">
        <f t="shared" si="20"/>
        <v>Løbende priser (1.000 kr.)</v>
      </c>
      <c r="B365" t="str">
        <f t="shared" si="20"/>
        <v>I alt (netto)</v>
      </c>
      <c r="C365" t="str">
        <f t="shared" si="20"/>
        <v>1 Driftskonti</v>
      </c>
      <c r="D365" t="str">
        <f t="shared" si="20"/>
        <v>2018</v>
      </c>
      <c r="E365" s="2">
        <v>540</v>
      </c>
      <c r="F365" s="65" t="s">
        <v>76</v>
      </c>
      <c r="G365" s="25">
        <v>278178</v>
      </c>
      <c r="H365" s="25">
        <v>286317</v>
      </c>
      <c r="I365" s="25">
        <v>74655</v>
      </c>
      <c r="J365" s="25">
        <v>22960</v>
      </c>
      <c r="K365" s="25">
        <v>55271</v>
      </c>
      <c r="L365" s="25">
        <v>3352</v>
      </c>
      <c r="M365" s="11">
        <f t="shared" si="19"/>
        <v>720733</v>
      </c>
    </row>
    <row r="366" spans="1:13" ht="15" x14ac:dyDescent="0.25">
      <c r="A366" t="str">
        <f t="shared" si="20"/>
        <v>Løbende priser (1.000 kr.)</v>
      </c>
      <c r="B366" t="str">
        <f t="shared" si="20"/>
        <v>I alt (netto)</v>
      </c>
      <c r="C366" t="str">
        <f t="shared" si="20"/>
        <v>1 Driftskonti</v>
      </c>
      <c r="D366" t="str">
        <f t="shared" si="20"/>
        <v>2018</v>
      </c>
      <c r="E366" s="2">
        <v>550</v>
      </c>
      <c r="F366" s="65" t="s">
        <v>80</v>
      </c>
      <c r="G366" s="25">
        <v>77106</v>
      </c>
      <c r="H366" s="25">
        <v>142094</v>
      </c>
      <c r="I366" s="25">
        <v>39646</v>
      </c>
      <c r="J366" s="25">
        <v>22382</v>
      </c>
      <c r="K366" s="25">
        <v>16100</v>
      </c>
      <c r="L366" s="25">
        <v>1353</v>
      </c>
      <c r="M366" s="11">
        <f t="shared" si="19"/>
        <v>298681</v>
      </c>
    </row>
    <row r="367" spans="1:13" ht="15" x14ac:dyDescent="0.25">
      <c r="A367" t="str">
        <f t="shared" si="20"/>
        <v>Løbende priser (1.000 kr.)</v>
      </c>
      <c r="B367" t="str">
        <f t="shared" si="20"/>
        <v>I alt (netto)</v>
      </c>
      <c r="C367" t="str">
        <f t="shared" si="20"/>
        <v>1 Driftskonti</v>
      </c>
      <c r="D367" t="str">
        <f t="shared" si="20"/>
        <v>2018</v>
      </c>
      <c r="E367" s="2">
        <v>561</v>
      </c>
      <c r="F367" s="65" t="s">
        <v>27</v>
      </c>
      <c r="G367" s="25">
        <v>294559</v>
      </c>
      <c r="H367" s="25">
        <v>461838</v>
      </c>
      <c r="I367" s="25">
        <v>144237</v>
      </c>
      <c r="J367" s="25">
        <v>12710</v>
      </c>
      <c r="K367" s="25">
        <v>67699</v>
      </c>
      <c r="L367" s="25">
        <v>4598</v>
      </c>
      <c r="M367" s="11">
        <f t="shared" si="19"/>
        <v>985641</v>
      </c>
    </row>
    <row r="368" spans="1:13" ht="15" x14ac:dyDescent="0.25">
      <c r="A368" t="str">
        <f t="shared" si="20"/>
        <v>Løbende priser (1.000 kr.)</v>
      </c>
      <c r="B368" t="str">
        <f t="shared" si="20"/>
        <v>I alt (netto)</v>
      </c>
      <c r="C368" t="str">
        <f t="shared" si="20"/>
        <v>1 Driftskonti</v>
      </c>
      <c r="D368" t="str">
        <f t="shared" si="20"/>
        <v>2018</v>
      </c>
      <c r="E368" s="2">
        <v>563</v>
      </c>
      <c r="F368" s="65" t="s">
        <v>29</v>
      </c>
      <c r="G368" s="25">
        <v>7166</v>
      </c>
      <c r="H368" s="25">
        <v>12361</v>
      </c>
      <c r="I368" s="25">
        <v>8118</v>
      </c>
      <c r="J368" s="25">
        <v>2544</v>
      </c>
      <c r="K368" s="25">
        <v>2281</v>
      </c>
      <c r="L368" s="25">
        <v>60</v>
      </c>
      <c r="M368" s="11">
        <f t="shared" si="19"/>
        <v>32530</v>
      </c>
    </row>
    <row r="369" spans="1:13" ht="15" x14ac:dyDescent="0.25">
      <c r="A369" t="str">
        <f t="shared" si="20"/>
        <v>Løbende priser (1.000 kr.)</v>
      </c>
      <c r="B369" t="str">
        <f t="shared" si="20"/>
        <v>I alt (netto)</v>
      </c>
      <c r="C369" t="str">
        <f t="shared" si="20"/>
        <v>1 Driftskonti</v>
      </c>
      <c r="D369" t="str">
        <f t="shared" si="20"/>
        <v>2018</v>
      </c>
      <c r="E369" s="2">
        <v>573</v>
      </c>
      <c r="F369" s="65" t="s">
        <v>86</v>
      </c>
      <c r="G369" s="25">
        <v>107751</v>
      </c>
      <c r="H369" s="25">
        <v>194190</v>
      </c>
      <c r="I369" s="25">
        <v>37659</v>
      </c>
      <c r="J369" s="25">
        <v>17730</v>
      </c>
      <c r="K369" s="25">
        <v>24421</v>
      </c>
      <c r="L369" s="25">
        <v>2303</v>
      </c>
      <c r="M369" s="11">
        <f t="shared" si="19"/>
        <v>384054</v>
      </c>
    </row>
    <row r="370" spans="1:13" ht="15" x14ac:dyDescent="0.25">
      <c r="A370" t="str">
        <f t="shared" si="20"/>
        <v>Løbende priser (1.000 kr.)</v>
      </c>
      <c r="B370" t="str">
        <f t="shared" si="20"/>
        <v>I alt (netto)</v>
      </c>
      <c r="C370" t="str">
        <f t="shared" si="20"/>
        <v>1 Driftskonti</v>
      </c>
      <c r="D370" t="str">
        <f t="shared" si="20"/>
        <v>2018</v>
      </c>
      <c r="E370" s="2">
        <v>575</v>
      </c>
      <c r="F370" s="65" t="s">
        <v>88</v>
      </c>
      <c r="G370" s="25">
        <v>104678</v>
      </c>
      <c r="H370" s="25">
        <v>138513</v>
      </c>
      <c r="I370" s="25">
        <v>28777</v>
      </c>
      <c r="J370" s="25">
        <v>33062</v>
      </c>
      <c r="K370" s="25">
        <v>23904</v>
      </c>
      <c r="L370" s="25">
        <v>1541</v>
      </c>
      <c r="M370" s="11">
        <f t="shared" si="19"/>
        <v>330475</v>
      </c>
    </row>
    <row r="371" spans="1:13" ht="15" x14ac:dyDescent="0.25">
      <c r="A371" t="str">
        <f t="shared" si="20"/>
        <v>Løbende priser (1.000 kr.)</v>
      </c>
      <c r="B371" t="str">
        <f t="shared" si="20"/>
        <v>I alt (netto)</v>
      </c>
      <c r="C371" t="str">
        <f t="shared" si="20"/>
        <v>1 Driftskonti</v>
      </c>
      <c r="D371" t="str">
        <f t="shared" si="20"/>
        <v>2018</v>
      </c>
      <c r="E371" s="2">
        <v>580</v>
      </c>
      <c r="F371" s="65" t="s">
        <v>100</v>
      </c>
      <c r="G371" s="25">
        <v>145554</v>
      </c>
      <c r="H371" s="25">
        <v>203033</v>
      </c>
      <c r="I371" s="25">
        <v>81274</v>
      </c>
      <c r="J371" s="25">
        <v>3983</v>
      </c>
      <c r="K371" s="25">
        <v>34538</v>
      </c>
      <c r="L371" s="25">
        <v>3353</v>
      </c>
      <c r="M371" s="11">
        <f t="shared" si="19"/>
        <v>471735</v>
      </c>
    </row>
    <row r="372" spans="1:13" ht="15" x14ac:dyDescent="0.25">
      <c r="A372" t="str">
        <f t="shared" si="20"/>
        <v>Løbende priser (1.000 kr.)</v>
      </c>
      <c r="B372" t="str">
        <f t="shared" si="20"/>
        <v>I alt (netto)</v>
      </c>
      <c r="C372" t="str">
        <f t="shared" si="20"/>
        <v>1 Driftskonti</v>
      </c>
      <c r="D372" t="str">
        <f t="shared" si="20"/>
        <v>2018</v>
      </c>
      <c r="E372" s="2">
        <v>607</v>
      </c>
      <c r="F372" s="65" t="s">
        <v>37</v>
      </c>
      <c r="G372" s="25">
        <v>146964</v>
      </c>
      <c r="H372" s="25">
        <v>193708</v>
      </c>
      <c r="I372" s="25">
        <v>57615</v>
      </c>
      <c r="J372" s="25">
        <v>27500</v>
      </c>
      <c r="K372" s="25">
        <v>14806</v>
      </c>
      <c r="L372" s="25">
        <v>2853</v>
      </c>
      <c r="M372" s="11">
        <f t="shared" ref="M372:M404" si="21">SUM(G372:L372)</f>
        <v>443446</v>
      </c>
    </row>
    <row r="373" spans="1:13" ht="15" x14ac:dyDescent="0.25">
      <c r="A373" t="str">
        <f t="shared" ref="A373:D404" si="22">A372</f>
        <v>Løbende priser (1.000 kr.)</v>
      </c>
      <c r="B373" t="str">
        <f t="shared" si="22"/>
        <v>I alt (netto)</v>
      </c>
      <c r="C373" t="str">
        <f t="shared" si="22"/>
        <v>1 Driftskonti</v>
      </c>
      <c r="D373" t="str">
        <f t="shared" si="22"/>
        <v>2018</v>
      </c>
      <c r="E373" s="2">
        <v>615</v>
      </c>
      <c r="F373" s="65" t="s">
        <v>81</v>
      </c>
      <c r="G373" s="25">
        <v>174662</v>
      </c>
      <c r="H373" s="25">
        <v>278337</v>
      </c>
      <c r="I373" s="25">
        <v>58842</v>
      </c>
      <c r="J373" s="25">
        <v>6459</v>
      </c>
      <c r="K373" s="25">
        <v>39105</v>
      </c>
      <c r="L373" s="25">
        <v>3072</v>
      </c>
      <c r="M373" s="11">
        <f t="shared" si="21"/>
        <v>560477</v>
      </c>
    </row>
    <row r="374" spans="1:13" ht="15" x14ac:dyDescent="0.25">
      <c r="A374" t="str">
        <f t="shared" si="22"/>
        <v>Løbende priser (1.000 kr.)</v>
      </c>
      <c r="B374" t="str">
        <f t="shared" si="22"/>
        <v>I alt (netto)</v>
      </c>
      <c r="C374" t="str">
        <f t="shared" si="22"/>
        <v>1 Driftskonti</v>
      </c>
      <c r="D374" t="str">
        <f t="shared" si="22"/>
        <v>2018</v>
      </c>
      <c r="E374" s="2">
        <v>621</v>
      </c>
      <c r="F374" s="65" t="s">
        <v>99</v>
      </c>
      <c r="G374" s="25">
        <v>136881</v>
      </c>
      <c r="H374" s="25">
        <v>299468</v>
      </c>
      <c r="I374" s="25">
        <v>140811</v>
      </c>
      <c r="J374" s="25">
        <v>43323</v>
      </c>
      <c r="K374" s="25">
        <v>25231</v>
      </c>
      <c r="L374" s="25">
        <v>2883</v>
      </c>
      <c r="M374" s="11">
        <f t="shared" si="21"/>
        <v>648597</v>
      </c>
    </row>
    <row r="375" spans="1:13" ht="15" x14ac:dyDescent="0.25">
      <c r="A375" t="str">
        <f t="shared" si="22"/>
        <v>Løbende priser (1.000 kr.)</v>
      </c>
      <c r="B375" t="str">
        <f t="shared" si="22"/>
        <v>I alt (netto)</v>
      </c>
      <c r="C375" t="str">
        <f t="shared" si="22"/>
        <v>1 Driftskonti</v>
      </c>
      <c r="D375" t="str">
        <f t="shared" si="22"/>
        <v>2018</v>
      </c>
      <c r="E375" s="2">
        <v>630</v>
      </c>
      <c r="F375" s="65" t="s">
        <v>90</v>
      </c>
      <c r="G375" s="25">
        <v>216681</v>
      </c>
      <c r="H375" s="25">
        <v>304670</v>
      </c>
      <c r="I375" s="25">
        <v>110959</v>
      </c>
      <c r="J375" s="25">
        <v>49870</v>
      </c>
      <c r="K375" s="25">
        <v>29768</v>
      </c>
      <c r="L375" s="25">
        <v>4326</v>
      </c>
      <c r="M375" s="11">
        <f t="shared" si="21"/>
        <v>716274</v>
      </c>
    </row>
    <row r="376" spans="1:13" ht="15" x14ac:dyDescent="0.25">
      <c r="A376" t="str">
        <f t="shared" si="22"/>
        <v>Løbende priser (1.000 kr.)</v>
      </c>
      <c r="B376" t="str">
        <f t="shared" si="22"/>
        <v>I alt (netto)</v>
      </c>
      <c r="C376" t="str">
        <f t="shared" si="22"/>
        <v>1 Driftskonti</v>
      </c>
      <c r="D376" t="str">
        <f t="shared" si="22"/>
        <v>2018</v>
      </c>
      <c r="E376" s="2">
        <v>657</v>
      </c>
      <c r="F376" s="65" t="s">
        <v>71</v>
      </c>
      <c r="G376" s="25">
        <v>123185</v>
      </c>
      <c r="H376" s="25">
        <v>262357</v>
      </c>
      <c r="I376" s="25">
        <v>64723</v>
      </c>
      <c r="J376" s="25">
        <v>71351</v>
      </c>
      <c r="K376" s="25">
        <v>22028</v>
      </c>
      <c r="L376" s="25">
        <v>1293</v>
      </c>
      <c r="M376" s="11">
        <f t="shared" si="21"/>
        <v>544937</v>
      </c>
    </row>
    <row r="377" spans="1:13" ht="15" x14ac:dyDescent="0.25">
      <c r="A377" t="str">
        <f t="shared" si="22"/>
        <v>Løbende priser (1.000 kr.)</v>
      </c>
      <c r="B377" t="str">
        <f t="shared" si="22"/>
        <v>I alt (netto)</v>
      </c>
      <c r="C377" t="str">
        <f t="shared" si="22"/>
        <v>1 Driftskonti</v>
      </c>
      <c r="D377" t="str">
        <f t="shared" si="22"/>
        <v>2018</v>
      </c>
      <c r="E377" s="2">
        <v>661</v>
      </c>
      <c r="F377" s="65" t="s">
        <v>79</v>
      </c>
      <c r="G377" s="25">
        <v>119279</v>
      </c>
      <c r="H377" s="25">
        <v>206183</v>
      </c>
      <c r="I377" s="25">
        <v>34225</v>
      </c>
      <c r="J377" s="25">
        <v>12592</v>
      </c>
      <c r="K377" s="25">
        <v>29028</v>
      </c>
      <c r="L377" s="25">
        <v>2892</v>
      </c>
      <c r="M377" s="11">
        <f t="shared" si="21"/>
        <v>404199</v>
      </c>
    </row>
    <row r="378" spans="1:13" ht="15" x14ac:dyDescent="0.25">
      <c r="A378" t="str">
        <f t="shared" si="22"/>
        <v>Løbende priser (1.000 kr.)</v>
      </c>
      <c r="B378" t="str">
        <f t="shared" si="22"/>
        <v>I alt (netto)</v>
      </c>
      <c r="C378" t="str">
        <f t="shared" si="22"/>
        <v>1 Driftskonti</v>
      </c>
      <c r="D378" t="str">
        <f t="shared" si="22"/>
        <v>2018</v>
      </c>
      <c r="E378" s="2">
        <v>665</v>
      </c>
      <c r="F378" s="65" t="s">
        <v>12</v>
      </c>
      <c r="G378" s="25">
        <v>38129</v>
      </c>
      <c r="H378" s="25">
        <v>83101</v>
      </c>
      <c r="I378" s="25">
        <v>27156</v>
      </c>
      <c r="J378" s="25">
        <v>12385</v>
      </c>
      <c r="K378" s="25">
        <v>4995</v>
      </c>
      <c r="L378" s="25">
        <v>998</v>
      </c>
      <c r="M378" s="11">
        <f t="shared" si="21"/>
        <v>166764</v>
      </c>
    </row>
    <row r="379" spans="1:13" ht="15" x14ac:dyDescent="0.25">
      <c r="A379" t="str">
        <f t="shared" si="22"/>
        <v>Løbende priser (1.000 kr.)</v>
      </c>
      <c r="B379" t="str">
        <f t="shared" si="22"/>
        <v>I alt (netto)</v>
      </c>
      <c r="C379" t="str">
        <f t="shared" si="22"/>
        <v>1 Driftskonti</v>
      </c>
      <c r="D379" t="str">
        <f t="shared" si="22"/>
        <v>2018</v>
      </c>
      <c r="E379" s="2">
        <v>671</v>
      </c>
      <c r="F379" s="65" t="s">
        <v>70</v>
      </c>
      <c r="G379" s="25">
        <v>47404</v>
      </c>
      <c r="H379" s="25">
        <v>101388</v>
      </c>
      <c r="I379" s="25">
        <v>27006</v>
      </c>
      <c r="J379" s="25">
        <v>8489</v>
      </c>
      <c r="K379" s="25">
        <v>7294</v>
      </c>
      <c r="L379" s="25">
        <v>433</v>
      </c>
      <c r="M379" s="11">
        <f t="shared" si="21"/>
        <v>192014</v>
      </c>
    </row>
    <row r="380" spans="1:13" ht="15" x14ac:dyDescent="0.25">
      <c r="A380" t="str">
        <f t="shared" si="22"/>
        <v>Løbende priser (1.000 kr.)</v>
      </c>
      <c r="B380" t="str">
        <f t="shared" si="22"/>
        <v>I alt (netto)</v>
      </c>
      <c r="C380" t="str">
        <f t="shared" si="22"/>
        <v>1 Driftskonti</v>
      </c>
      <c r="D380" t="str">
        <f t="shared" si="22"/>
        <v>2018</v>
      </c>
      <c r="E380" s="2">
        <v>706</v>
      </c>
      <c r="F380" s="65" t="s">
        <v>74</v>
      </c>
      <c r="G380" s="25">
        <v>117033</v>
      </c>
      <c r="H380" s="25">
        <v>129000</v>
      </c>
      <c r="I380" s="25">
        <v>52830</v>
      </c>
      <c r="J380" s="25">
        <v>11083</v>
      </c>
      <c r="K380" s="25">
        <v>12180</v>
      </c>
      <c r="L380" s="25">
        <v>1862</v>
      </c>
      <c r="M380" s="11">
        <f t="shared" si="21"/>
        <v>323988</v>
      </c>
    </row>
    <row r="381" spans="1:13" ht="15" x14ac:dyDescent="0.25">
      <c r="A381" t="str">
        <f t="shared" si="22"/>
        <v>Løbende priser (1.000 kr.)</v>
      </c>
      <c r="B381" t="str">
        <f t="shared" si="22"/>
        <v>I alt (netto)</v>
      </c>
      <c r="C381" t="str">
        <f t="shared" si="22"/>
        <v>1 Driftskonti</v>
      </c>
      <c r="D381" t="str">
        <f t="shared" si="22"/>
        <v>2018</v>
      </c>
      <c r="E381" s="2">
        <v>707</v>
      </c>
      <c r="F381" s="65" t="s">
        <v>26</v>
      </c>
      <c r="G381" s="25">
        <v>86846</v>
      </c>
      <c r="H381" s="25">
        <v>161670</v>
      </c>
      <c r="I381" s="25">
        <v>36908</v>
      </c>
      <c r="J381" s="25">
        <v>1049</v>
      </c>
      <c r="K381" s="25">
        <v>14171</v>
      </c>
      <c r="L381" s="25">
        <v>1772</v>
      </c>
      <c r="M381" s="11">
        <f t="shared" si="21"/>
        <v>302416</v>
      </c>
    </row>
    <row r="382" spans="1:13" ht="15" x14ac:dyDescent="0.25">
      <c r="A382" t="str">
        <f t="shared" si="22"/>
        <v>Løbende priser (1.000 kr.)</v>
      </c>
      <c r="B382" t="str">
        <f t="shared" si="22"/>
        <v>I alt (netto)</v>
      </c>
      <c r="C382" t="str">
        <f t="shared" si="22"/>
        <v>1 Driftskonti</v>
      </c>
      <c r="D382" t="str">
        <f t="shared" si="22"/>
        <v>2018</v>
      </c>
      <c r="E382" s="2">
        <v>710</v>
      </c>
      <c r="F382" s="65" t="s">
        <v>31</v>
      </c>
      <c r="G382" s="25">
        <v>56910</v>
      </c>
      <c r="H382" s="25">
        <v>154018</v>
      </c>
      <c r="I382" s="25">
        <v>46932</v>
      </c>
      <c r="J382" s="25">
        <v>19811</v>
      </c>
      <c r="K382" s="25">
        <v>11064</v>
      </c>
      <c r="L382" s="25">
        <v>2422</v>
      </c>
      <c r="M382" s="11">
        <f t="shared" si="21"/>
        <v>291157</v>
      </c>
    </row>
    <row r="383" spans="1:13" ht="15" x14ac:dyDescent="0.25">
      <c r="A383" t="str">
        <f t="shared" si="22"/>
        <v>Løbende priser (1.000 kr.)</v>
      </c>
      <c r="B383" t="str">
        <f t="shared" si="22"/>
        <v>I alt (netto)</v>
      </c>
      <c r="C383" t="str">
        <f t="shared" si="22"/>
        <v>1 Driftskonti</v>
      </c>
      <c r="D383" t="str">
        <f t="shared" si="22"/>
        <v>2018</v>
      </c>
      <c r="E383" s="2">
        <v>727</v>
      </c>
      <c r="F383" s="65" t="s">
        <v>34</v>
      </c>
      <c r="G383" s="25">
        <v>55254</v>
      </c>
      <c r="H383" s="25">
        <v>82954</v>
      </c>
      <c r="I383" s="25">
        <v>20724</v>
      </c>
      <c r="J383" s="25">
        <v>12506</v>
      </c>
      <c r="K383" s="25">
        <v>7374</v>
      </c>
      <c r="L383" s="25">
        <v>944</v>
      </c>
      <c r="M383" s="11">
        <f t="shared" si="21"/>
        <v>179756</v>
      </c>
    </row>
    <row r="384" spans="1:13" ht="15" x14ac:dyDescent="0.25">
      <c r="A384" t="str">
        <f t="shared" si="22"/>
        <v>Løbende priser (1.000 kr.)</v>
      </c>
      <c r="B384" t="str">
        <f t="shared" si="22"/>
        <v>I alt (netto)</v>
      </c>
      <c r="C384" t="str">
        <f t="shared" si="22"/>
        <v>1 Driftskonti</v>
      </c>
      <c r="D384" t="str">
        <f t="shared" si="22"/>
        <v>2018</v>
      </c>
      <c r="E384" s="2">
        <v>730</v>
      </c>
      <c r="F384" s="65" t="s">
        <v>40</v>
      </c>
      <c r="G384" s="25">
        <v>103968</v>
      </c>
      <c r="H384" s="25">
        <v>490782</v>
      </c>
      <c r="I384" s="25">
        <v>112605</v>
      </c>
      <c r="J384" s="25">
        <v>3979</v>
      </c>
      <c r="K384" s="25">
        <v>43993</v>
      </c>
      <c r="L384" s="25">
        <v>3729</v>
      </c>
      <c r="M384" s="11">
        <f t="shared" si="21"/>
        <v>759056</v>
      </c>
    </row>
    <row r="385" spans="1:13" ht="15" x14ac:dyDescent="0.25">
      <c r="A385" t="str">
        <f t="shared" si="22"/>
        <v>Løbende priser (1.000 kr.)</v>
      </c>
      <c r="B385" t="str">
        <f t="shared" si="22"/>
        <v>I alt (netto)</v>
      </c>
      <c r="C385" t="str">
        <f t="shared" si="22"/>
        <v>1 Driftskonti</v>
      </c>
      <c r="D385" t="str">
        <f t="shared" si="22"/>
        <v>2018</v>
      </c>
      <c r="E385" s="2">
        <v>740</v>
      </c>
      <c r="F385" s="65" t="s">
        <v>56</v>
      </c>
      <c r="G385" s="25">
        <v>177004</v>
      </c>
      <c r="H385" s="25">
        <v>364430</v>
      </c>
      <c r="I385" s="25">
        <v>58383</v>
      </c>
      <c r="J385" s="25">
        <v>26982</v>
      </c>
      <c r="K385" s="25">
        <v>23915</v>
      </c>
      <c r="L385" s="25">
        <v>4776</v>
      </c>
      <c r="M385" s="11">
        <f t="shared" si="21"/>
        <v>655490</v>
      </c>
    </row>
    <row r="386" spans="1:13" ht="15" x14ac:dyDescent="0.25">
      <c r="A386" t="str">
        <f t="shared" si="22"/>
        <v>Løbende priser (1.000 kr.)</v>
      </c>
      <c r="B386" t="str">
        <f t="shared" si="22"/>
        <v>I alt (netto)</v>
      </c>
      <c r="C386" t="str">
        <f t="shared" si="22"/>
        <v>1 Driftskonti</v>
      </c>
      <c r="D386" t="str">
        <f t="shared" si="22"/>
        <v>2018</v>
      </c>
      <c r="E386" s="2">
        <v>741</v>
      </c>
      <c r="F386" s="65" t="s">
        <v>54</v>
      </c>
      <c r="G386" s="25">
        <v>20516</v>
      </c>
      <c r="H386" s="25">
        <v>27125</v>
      </c>
      <c r="I386" s="25">
        <v>3</v>
      </c>
      <c r="J386" s="25">
        <v>37</v>
      </c>
      <c r="K386" s="25">
        <v>4125</v>
      </c>
      <c r="L386" s="25">
        <v>121</v>
      </c>
      <c r="M386" s="11">
        <f t="shared" si="21"/>
        <v>51927</v>
      </c>
    </row>
    <row r="387" spans="1:13" ht="15" x14ac:dyDescent="0.25">
      <c r="A387" t="str">
        <f t="shared" si="22"/>
        <v>Løbende priser (1.000 kr.)</v>
      </c>
      <c r="B387" t="str">
        <f t="shared" si="22"/>
        <v>I alt (netto)</v>
      </c>
      <c r="C387" t="str">
        <f t="shared" si="22"/>
        <v>1 Driftskonti</v>
      </c>
      <c r="D387" t="str">
        <f t="shared" si="22"/>
        <v>2018</v>
      </c>
      <c r="E387" s="2">
        <v>746</v>
      </c>
      <c r="F387" s="65" t="s">
        <v>58</v>
      </c>
      <c r="G387" s="25">
        <v>98612</v>
      </c>
      <c r="H387" s="25">
        <v>216323</v>
      </c>
      <c r="I387" s="25">
        <v>39520</v>
      </c>
      <c r="J387" s="25">
        <v>7653</v>
      </c>
      <c r="K387" s="25">
        <v>11685</v>
      </c>
      <c r="L387" s="25">
        <v>2777</v>
      </c>
      <c r="M387" s="11">
        <f t="shared" si="21"/>
        <v>376570</v>
      </c>
    </row>
    <row r="388" spans="1:13" ht="15" x14ac:dyDescent="0.25">
      <c r="A388" t="str">
        <f t="shared" si="22"/>
        <v>Løbende priser (1.000 kr.)</v>
      </c>
      <c r="B388" t="str">
        <f t="shared" si="22"/>
        <v>I alt (netto)</v>
      </c>
      <c r="C388" t="str">
        <f t="shared" si="22"/>
        <v>1 Driftskonti</v>
      </c>
      <c r="D388" t="str">
        <f t="shared" si="22"/>
        <v>2018</v>
      </c>
      <c r="E388" s="2">
        <v>751</v>
      </c>
      <c r="F388" s="65" t="s">
        <v>104</v>
      </c>
      <c r="G388" s="25">
        <v>482764</v>
      </c>
      <c r="H388" s="25">
        <v>997335</v>
      </c>
      <c r="I388" s="25">
        <v>201540</v>
      </c>
      <c r="J388" s="25">
        <v>102632</v>
      </c>
      <c r="K388" s="25">
        <v>68217</v>
      </c>
      <c r="L388" s="25">
        <v>8271</v>
      </c>
      <c r="M388" s="11">
        <f t="shared" si="21"/>
        <v>1860759</v>
      </c>
    </row>
    <row r="389" spans="1:13" ht="15" x14ac:dyDescent="0.25">
      <c r="A389" t="str">
        <f t="shared" si="22"/>
        <v>Løbende priser (1.000 kr.)</v>
      </c>
      <c r="B389" t="str">
        <f t="shared" si="22"/>
        <v>I alt (netto)</v>
      </c>
      <c r="C389" t="str">
        <f t="shared" si="22"/>
        <v>1 Driftskonti</v>
      </c>
      <c r="D389" t="str">
        <f t="shared" si="22"/>
        <v>2018</v>
      </c>
      <c r="E389" s="2">
        <v>756</v>
      </c>
      <c r="F389" s="65" t="s">
        <v>89</v>
      </c>
      <c r="G389" s="25">
        <v>87581</v>
      </c>
      <c r="H389" s="25">
        <v>144972</v>
      </c>
      <c r="I389" s="25">
        <v>31734</v>
      </c>
      <c r="J389" s="25">
        <v>31673</v>
      </c>
      <c r="K389" s="25">
        <v>17779</v>
      </c>
      <c r="L389" s="25">
        <v>1514</v>
      </c>
      <c r="M389" s="11">
        <f t="shared" si="21"/>
        <v>315253</v>
      </c>
    </row>
    <row r="390" spans="1:13" ht="15" x14ac:dyDescent="0.25">
      <c r="A390" t="str">
        <f t="shared" si="22"/>
        <v>Løbende priser (1.000 kr.)</v>
      </c>
      <c r="B390" t="str">
        <f t="shared" si="22"/>
        <v>I alt (netto)</v>
      </c>
      <c r="C390" t="str">
        <f t="shared" si="22"/>
        <v>1 Driftskonti</v>
      </c>
      <c r="D390" t="str">
        <f t="shared" si="22"/>
        <v>2018</v>
      </c>
      <c r="E390" s="2">
        <v>760</v>
      </c>
      <c r="F390" s="65" t="s">
        <v>44</v>
      </c>
      <c r="G390" s="25">
        <v>129735</v>
      </c>
      <c r="H390" s="25">
        <v>216644</v>
      </c>
      <c r="I390" s="25">
        <v>36214</v>
      </c>
      <c r="J390" s="25">
        <v>12852</v>
      </c>
      <c r="K390" s="25">
        <v>17901</v>
      </c>
      <c r="L390" s="25">
        <v>2612</v>
      </c>
      <c r="M390" s="11">
        <f t="shared" si="21"/>
        <v>415958</v>
      </c>
    </row>
    <row r="391" spans="1:13" ht="15" x14ac:dyDescent="0.25">
      <c r="A391" t="str">
        <f t="shared" si="22"/>
        <v>Løbende priser (1.000 kr.)</v>
      </c>
      <c r="B391" t="str">
        <f t="shared" si="22"/>
        <v>I alt (netto)</v>
      </c>
      <c r="C391" t="str">
        <f t="shared" si="22"/>
        <v>1 Driftskonti</v>
      </c>
      <c r="D391" t="str">
        <f t="shared" si="22"/>
        <v>2018</v>
      </c>
      <c r="E391" s="2">
        <v>766</v>
      </c>
      <c r="F391" s="65" t="s">
        <v>65</v>
      </c>
      <c r="G391" s="25">
        <v>92167</v>
      </c>
      <c r="H391" s="25">
        <v>133539</v>
      </c>
      <c r="I391" s="25">
        <v>47669</v>
      </c>
      <c r="J391" s="25">
        <v>19892</v>
      </c>
      <c r="K391" s="25">
        <v>11390</v>
      </c>
      <c r="L391" s="25">
        <v>1183</v>
      </c>
      <c r="M391" s="11">
        <f t="shared" si="21"/>
        <v>305840</v>
      </c>
    </row>
    <row r="392" spans="1:13" ht="15" x14ac:dyDescent="0.25">
      <c r="A392" t="str">
        <f t="shared" si="22"/>
        <v>Løbende priser (1.000 kr.)</v>
      </c>
      <c r="B392" t="str">
        <f t="shared" si="22"/>
        <v>I alt (netto)</v>
      </c>
      <c r="C392" t="str">
        <f t="shared" si="22"/>
        <v>1 Driftskonti</v>
      </c>
      <c r="D392" t="str">
        <f t="shared" si="22"/>
        <v>2018</v>
      </c>
      <c r="E392" s="2">
        <v>773</v>
      </c>
      <c r="F392" s="65" t="s">
        <v>24</v>
      </c>
      <c r="G392" s="25">
        <v>59531</v>
      </c>
      <c r="H392" s="25">
        <v>126013</v>
      </c>
      <c r="I392" s="25">
        <v>20182</v>
      </c>
      <c r="J392" s="25">
        <v>16763</v>
      </c>
      <c r="K392" s="25">
        <v>7644</v>
      </c>
      <c r="L392" s="25">
        <v>771</v>
      </c>
      <c r="M392" s="11">
        <f t="shared" si="21"/>
        <v>230904</v>
      </c>
    </row>
    <row r="393" spans="1:13" ht="15" x14ac:dyDescent="0.25">
      <c r="A393" t="str">
        <f t="shared" si="22"/>
        <v>Løbende priser (1.000 kr.)</v>
      </c>
      <c r="B393" t="str">
        <f t="shared" si="22"/>
        <v>I alt (netto)</v>
      </c>
      <c r="C393" t="str">
        <f t="shared" si="22"/>
        <v>1 Driftskonti</v>
      </c>
      <c r="D393" t="str">
        <f t="shared" si="22"/>
        <v>2018</v>
      </c>
      <c r="E393" s="2">
        <v>779</v>
      </c>
      <c r="F393" s="65" t="s">
        <v>60</v>
      </c>
      <c r="G393" s="25">
        <v>98092</v>
      </c>
      <c r="H393" s="25">
        <v>191163</v>
      </c>
      <c r="I393" s="25">
        <v>96820</v>
      </c>
      <c r="J393" s="25">
        <v>4780</v>
      </c>
      <c r="K393" s="25">
        <v>18542</v>
      </c>
      <c r="L393" s="25">
        <v>2500</v>
      </c>
      <c r="M393" s="11">
        <f t="shared" si="21"/>
        <v>411897</v>
      </c>
    </row>
    <row r="394" spans="1:13" ht="15" x14ac:dyDescent="0.25">
      <c r="A394" t="str">
        <f t="shared" si="22"/>
        <v>Løbende priser (1.000 kr.)</v>
      </c>
      <c r="B394" t="str">
        <f t="shared" si="22"/>
        <v>I alt (netto)</v>
      </c>
      <c r="C394" t="str">
        <f t="shared" si="22"/>
        <v>1 Driftskonti</v>
      </c>
      <c r="D394" t="str">
        <f t="shared" si="22"/>
        <v>2018</v>
      </c>
      <c r="E394" s="2">
        <v>787</v>
      </c>
      <c r="F394" s="65" t="s">
        <v>78</v>
      </c>
      <c r="G394" s="25">
        <v>116543</v>
      </c>
      <c r="H394" s="25">
        <v>192445</v>
      </c>
      <c r="I394" s="25">
        <v>40732</v>
      </c>
      <c r="J394" s="25">
        <v>33876</v>
      </c>
      <c r="K394" s="25">
        <v>15266</v>
      </c>
      <c r="L394" s="25">
        <v>2413</v>
      </c>
      <c r="M394" s="11">
        <f t="shared" si="21"/>
        <v>401275</v>
      </c>
    </row>
    <row r="395" spans="1:13" ht="15" x14ac:dyDescent="0.25">
      <c r="A395" t="str">
        <f t="shared" si="22"/>
        <v>Løbende priser (1.000 kr.)</v>
      </c>
      <c r="B395" t="str">
        <f t="shared" si="22"/>
        <v>I alt (netto)</v>
      </c>
      <c r="C395" t="str">
        <f t="shared" si="22"/>
        <v>1 Driftskonti</v>
      </c>
      <c r="D395" t="str">
        <f t="shared" si="22"/>
        <v>2018</v>
      </c>
      <c r="E395" s="2">
        <v>791</v>
      </c>
      <c r="F395" s="65" t="s">
        <v>94</v>
      </c>
      <c r="G395" s="25">
        <v>221709</v>
      </c>
      <c r="H395" s="25">
        <v>344427</v>
      </c>
      <c r="I395" s="25">
        <v>85595</v>
      </c>
      <c r="J395" s="25">
        <v>34976</v>
      </c>
      <c r="K395" s="25">
        <v>22911</v>
      </c>
      <c r="L395" s="25">
        <v>2954</v>
      </c>
      <c r="M395" s="11">
        <f t="shared" si="21"/>
        <v>712572</v>
      </c>
    </row>
    <row r="396" spans="1:13" ht="15" x14ac:dyDescent="0.25">
      <c r="A396" t="str">
        <f t="shared" si="22"/>
        <v>Løbende priser (1.000 kr.)</v>
      </c>
      <c r="B396" t="str">
        <f t="shared" si="22"/>
        <v>I alt (netto)</v>
      </c>
      <c r="C396" t="str">
        <f t="shared" si="22"/>
        <v>1 Driftskonti</v>
      </c>
      <c r="D396" t="str">
        <f t="shared" si="22"/>
        <v>2018</v>
      </c>
      <c r="E396" s="2">
        <v>810</v>
      </c>
      <c r="F396" s="65" t="s">
        <v>21</v>
      </c>
      <c r="G396" s="25">
        <v>62053</v>
      </c>
      <c r="H396" s="25">
        <v>153623</v>
      </c>
      <c r="I396" s="25">
        <v>39556</v>
      </c>
      <c r="J396" s="25">
        <v>7451</v>
      </c>
      <c r="K396" s="25">
        <v>16294</v>
      </c>
      <c r="L396" s="25">
        <v>1140</v>
      </c>
      <c r="M396" s="11">
        <f t="shared" si="21"/>
        <v>280117</v>
      </c>
    </row>
    <row r="397" spans="1:13" ht="15" x14ac:dyDescent="0.25">
      <c r="A397" t="str">
        <f t="shared" si="22"/>
        <v>Løbende priser (1.000 kr.)</v>
      </c>
      <c r="B397" t="str">
        <f t="shared" si="22"/>
        <v>I alt (netto)</v>
      </c>
      <c r="C397" t="str">
        <f t="shared" si="22"/>
        <v>1 Driftskonti</v>
      </c>
      <c r="D397" t="str">
        <f t="shared" si="22"/>
        <v>2018</v>
      </c>
      <c r="E397" s="2">
        <v>813</v>
      </c>
      <c r="F397" s="65" t="s">
        <v>41</v>
      </c>
      <c r="G397" s="25">
        <v>146690</v>
      </c>
      <c r="H397" s="25">
        <v>263468</v>
      </c>
      <c r="I397" s="25">
        <v>54569</v>
      </c>
      <c r="J397" s="25">
        <v>42046</v>
      </c>
      <c r="K397" s="25">
        <v>30097</v>
      </c>
      <c r="L397" s="25">
        <v>3016</v>
      </c>
      <c r="M397" s="11">
        <f t="shared" si="21"/>
        <v>539886</v>
      </c>
    </row>
    <row r="398" spans="1:13" ht="15" x14ac:dyDescent="0.25">
      <c r="A398" t="str">
        <f t="shared" si="22"/>
        <v>Løbende priser (1.000 kr.)</v>
      </c>
      <c r="B398" t="str">
        <f t="shared" si="22"/>
        <v>I alt (netto)</v>
      </c>
      <c r="C398" t="str">
        <f t="shared" si="22"/>
        <v>1 Driftskonti</v>
      </c>
      <c r="D398" t="str">
        <f t="shared" si="22"/>
        <v>2018</v>
      </c>
      <c r="E398" s="2">
        <v>820</v>
      </c>
      <c r="F398" s="65" t="s">
        <v>227</v>
      </c>
      <c r="G398" s="25">
        <v>71149</v>
      </c>
      <c r="H398" s="25">
        <v>173598</v>
      </c>
      <c r="I398" s="25">
        <v>47452</v>
      </c>
      <c r="J398" s="25">
        <v>6737</v>
      </c>
      <c r="K398" s="25">
        <v>11873</v>
      </c>
      <c r="L398" s="25">
        <v>1315</v>
      </c>
      <c r="M398" s="11">
        <f t="shared" si="21"/>
        <v>312124</v>
      </c>
    </row>
    <row r="399" spans="1:13" ht="15" x14ac:dyDescent="0.25">
      <c r="A399" t="str">
        <f t="shared" si="22"/>
        <v>Løbende priser (1.000 kr.)</v>
      </c>
      <c r="B399" t="str">
        <f t="shared" si="22"/>
        <v>I alt (netto)</v>
      </c>
      <c r="C399" t="str">
        <f t="shared" si="22"/>
        <v>1 Driftskonti</v>
      </c>
      <c r="D399" t="str">
        <f t="shared" si="22"/>
        <v>2018</v>
      </c>
      <c r="E399" s="2">
        <v>825</v>
      </c>
      <c r="F399" s="65" t="s">
        <v>18</v>
      </c>
      <c r="G399" s="25">
        <v>3762</v>
      </c>
      <c r="H399" s="25">
        <v>19473</v>
      </c>
      <c r="I399" s="25">
        <v>7100</v>
      </c>
      <c r="J399" s="25">
        <v>59</v>
      </c>
      <c r="K399" s="25">
        <v>574</v>
      </c>
      <c r="L399" s="25">
        <v>84</v>
      </c>
      <c r="M399" s="11">
        <f t="shared" si="21"/>
        <v>31052</v>
      </c>
    </row>
    <row r="400" spans="1:13" ht="15" x14ac:dyDescent="0.25">
      <c r="A400" t="str">
        <f t="shared" si="22"/>
        <v>Løbende priser (1.000 kr.)</v>
      </c>
      <c r="B400" t="str">
        <f t="shared" si="22"/>
        <v>I alt (netto)</v>
      </c>
      <c r="C400" t="str">
        <f t="shared" si="22"/>
        <v>1 Driftskonti</v>
      </c>
      <c r="D400" t="str">
        <f t="shared" si="22"/>
        <v>2018</v>
      </c>
      <c r="E400" s="2">
        <v>840</v>
      </c>
      <c r="F400" s="65" t="s">
        <v>42</v>
      </c>
      <c r="G400" s="25">
        <v>60962</v>
      </c>
      <c r="H400" s="25">
        <v>112887</v>
      </c>
      <c r="I400" s="25">
        <v>19830</v>
      </c>
      <c r="J400" s="25">
        <v>10439</v>
      </c>
      <c r="K400" s="25">
        <v>9865</v>
      </c>
      <c r="L400" s="25">
        <v>1432</v>
      </c>
      <c r="M400" s="11">
        <f t="shared" si="21"/>
        <v>215415</v>
      </c>
    </row>
    <row r="401" spans="1:13" ht="15" x14ac:dyDescent="0.25">
      <c r="A401" t="str">
        <f t="shared" si="22"/>
        <v>Løbende priser (1.000 kr.)</v>
      </c>
      <c r="B401" t="str">
        <f t="shared" si="22"/>
        <v>I alt (netto)</v>
      </c>
      <c r="C401" t="str">
        <f t="shared" si="22"/>
        <v>1 Driftskonti</v>
      </c>
      <c r="D401" t="str">
        <f t="shared" si="22"/>
        <v>2018</v>
      </c>
      <c r="E401" s="2">
        <v>846</v>
      </c>
      <c r="F401" s="65" t="s">
        <v>20</v>
      </c>
      <c r="G401" s="25">
        <v>104453</v>
      </c>
      <c r="H401" s="25">
        <v>177457</v>
      </c>
      <c r="I401" s="25">
        <v>28147</v>
      </c>
      <c r="J401" s="25">
        <v>4394</v>
      </c>
      <c r="K401" s="25">
        <v>12169</v>
      </c>
      <c r="L401" s="25">
        <v>1445</v>
      </c>
      <c r="M401" s="11">
        <f t="shared" si="21"/>
        <v>328065</v>
      </c>
    </row>
    <row r="402" spans="1:13" ht="15" x14ac:dyDescent="0.25">
      <c r="A402" t="str">
        <f t="shared" si="22"/>
        <v>Løbende priser (1.000 kr.)</v>
      </c>
      <c r="B402" t="str">
        <f t="shared" si="22"/>
        <v>I alt (netto)</v>
      </c>
      <c r="C402" t="str">
        <f t="shared" si="22"/>
        <v>1 Driftskonti</v>
      </c>
      <c r="D402" t="str">
        <f t="shared" si="22"/>
        <v>2018</v>
      </c>
      <c r="E402" s="2">
        <v>849</v>
      </c>
      <c r="F402" s="65" t="s">
        <v>93</v>
      </c>
      <c r="G402" s="25">
        <v>116851</v>
      </c>
      <c r="H402" s="25">
        <v>130625</v>
      </c>
      <c r="I402" s="25">
        <v>25469</v>
      </c>
      <c r="J402" s="25">
        <v>14687</v>
      </c>
      <c r="K402" s="25">
        <v>14433</v>
      </c>
      <c r="L402" s="25">
        <v>2387</v>
      </c>
      <c r="M402" s="11">
        <f t="shared" si="21"/>
        <v>304452</v>
      </c>
    </row>
    <row r="403" spans="1:13" ht="15" x14ac:dyDescent="0.25">
      <c r="A403" t="str">
        <f t="shared" si="22"/>
        <v>Løbende priser (1.000 kr.)</v>
      </c>
      <c r="B403" t="str">
        <f t="shared" si="22"/>
        <v>I alt (netto)</v>
      </c>
      <c r="C403" t="str">
        <f t="shared" si="22"/>
        <v>1 Driftskonti</v>
      </c>
      <c r="D403" t="str">
        <f t="shared" si="22"/>
        <v>2018</v>
      </c>
      <c r="E403" s="2">
        <v>851</v>
      </c>
      <c r="F403" s="65" t="s">
        <v>102</v>
      </c>
      <c r="G403" s="25">
        <v>399238</v>
      </c>
      <c r="H403" s="25">
        <v>768861</v>
      </c>
      <c r="I403" s="25">
        <v>177579</v>
      </c>
      <c r="J403" s="25">
        <v>82374</v>
      </c>
      <c r="K403" s="25">
        <v>79163</v>
      </c>
      <c r="L403" s="25">
        <v>6221</v>
      </c>
      <c r="M403" s="11">
        <f t="shared" si="21"/>
        <v>1513436</v>
      </c>
    </row>
    <row r="404" spans="1:13" ht="15" x14ac:dyDescent="0.25">
      <c r="A404" t="str">
        <f t="shared" si="22"/>
        <v>Løbende priser (1.000 kr.)</v>
      </c>
      <c r="B404" t="str">
        <f t="shared" si="22"/>
        <v>I alt (netto)</v>
      </c>
      <c r="C404" t="str">
        <f t="shared" si="22"/>
        <v>1 Driftskonti</v>
      </c>
      <c r="D404" t="str">
        <f t="shared" si="22"/>
        <v>2018</v>
      </c>
      <c r="E404" s="2">
        <v>860</v>
      </c>
      <c r="F404" s="65" t="s">
        <v>75</v>
      </c>
      <c r="G404" s="25">
        <v>133652</v>
      </c>
      <c r="H404" s="25">
        <v>247446</v>
      </c>
      <c r="I404" s="25">
        <v>76351</v>
      </c>
      <c r="J404" s="25">
        <v>18191</v>
      </c>
      <c r="K404" s="25">
        <v>21844</v>
      </c>
      <c r="L404" s="25">
        <v>3327</v>
      </c>
      <c r="M404" s="11">
        <f t="shared" si="21"/>
        <v>500811</v>
      </c>
    </row>
    <row r="405" spans="1:13" x14ac:dyDescent="0.2">
      <c r="D405" s="27"/>
      <c r="E405" s="2"/>
      <c r="F405" s="3" t="s">
        <v>113</v>
      </c>
      <c r="G405" s="14">
        <f>SUM(G307:G404)</f>
        <v>12079893</v>
      </c>
      <c r="H405" s="14">
        <f t="shared" ref="H405:M405" si="23">SUM(H307:H404)</f>
        <v>21098513</v>
      </c>
      <c r="I405" s="14">
        <f t="shared" si="23"/>
        <v>4842967</v>
      </c>
      <c r="J405" s="14">
        <f t="shared" si="23"/>
        <v>2366261</v>
      </c>
      <c r="K405" s="14">
        <f t="shared" si="23"/>
        <v>2000059</v>
      </c>
      <c r="L405" s="14">
        <f t="shared" si="23"/>
        <v>194340</v>
      </c>
      <c r="M405" s="14">
        <f t="shared" si="23"/>
        <v>42582033</v>
      </c>
    </row>
    <row r="407" spans="1:13" x14ac:dyDescent="0.2">
      <c r="A407" t="s">
        <v>280</v>
      </c>
    </row>
  </sheetData>
  <pageMargins left="0.70866141732283472" right="0.70866141732283472" top="0.74803149606299213" bottom="0.74803149606299213" header="0.31496062992125984" footer="0.31496062992125984"/>
  <pageSetup paperSize="9" scale="67" fitToHeight="8" orientation="landscape" r:id="rId1"/>
  <headerFooter>
    <oddHeader>&amp;CDataark 7a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B523C-0374-4B5B-AEC7-30A75ED0C2EA}">
  <sheetPr>
    <pageSetUpPr fitToPage="1"/>
  </sheetPr>
  <dimension ref="A1:M408"/>
  <sheetViews>
    <sheetView zoomScaleNormal="100" workbookViewId="0"/>
  </sheetViews>
  <sheetFormatPr defaultColWidth="9.109375" defaultRowHeight="14.25" x14ac:dyDescent="0.2"/>
  <cols>
    <col min="1" max="1" width="17.33203125" style="11" customWidth="1"/>
    <col min="2" max="3" width="9.109375" style="11"/>
    <col min="4" max="4" width="9.109375" style="30"/>
    <col min="5" max="16384" width="9.109375" style="11"/>
  </cols>
  <sheetData>
    <row r="1" spans="1:13" ht="16.5" x14ac:dyDescent="0.25">
      <c r="A1" s="32" t="s">
        <v>281</v>
      </c>
    </row>
    <row r="2" spans="1:13" x14ac:dyDescent="0.2">
      <c r="A2" s="12" t="s">
        <v>282</v>
      </c>
    </row>
    <row r="3" spans="1:13" x14ac:dyDescent="0.2">
      <c r="A3" s="12"/>
      <c r="G3" s="13" t="s">
        <v>283</v>
      </c>
      <c r="H3" s="13" t="s">
        <v>284</v>
      </c>
      <c r="I3" s="13" t="s">
        <v>272</v>
      </c>
      <c r="J3" s="13" t="s">
        <v>273</v>
      </c>
      <c r="K3" s="13" t="s">
        <v>274</v>
      </c>
      <c r="L3" s="13" t="s">
        <v>275</v>
      </c>
      <c r="M3" s="13" t="s">
        <v>222</v>
      </c>
    </row>
    <row r="4" spans="1:13" x14ac:dyDescent="0.2">
      <c r="A4" s="3" t="s">
        <v>285</v>
      </c>
      <c r="B4" s="3" t="s">
        <v>277</v>
      </c>
      <c r="C4" s="3" t="s">
        <v>278</v>
      </c>
      <c r="D4" s="30">
        <v>2024</v>
      </c>
      <c r="E4" s="2">
        <v>101</v>
      </c>
      <c r="F4" s="3" t="s">
        <v>101</v>
      </c>
      <c r="G4" s="14">
        <f>Dataark7a!G4*Dataark9!$F$61/1000</f>
        <v>973.35619899999995</v>
      </c>
      <c r="H4" s="14">
        <f>Dataark7a!H4*Dataark9!$F$61/1000</f>
        <v>2686.0114749999998</v>
      </c>
      <c r="I4" s="14">
        <f>Dataark7a!I4*Dataark9!$F$61/1000</f>
        <v>449.22943699999996</v>
      </c>
      <c r="J4" s="14">
        <f>Dataark7a!J4*Dataark9!$F$61/1000</f>
        <v>319.45510899999999</v>
      </c>
      <c r="K4" s="14">
        <f>Dataark7a!K4*Dataark9!$F$61/1000</f>
        <v>195.81048799999999</v>
      </c>
      <c r="L4" s="14">
        <f>Dataark7a!L4*Dataark9!$F$61/1000</f>
        <v>10.682136999999999</v>
      </c>
      <c r="M4" s="14">
        <f>Dataark7a!M4*Dataark9!$F$61/1000</f>
        <v>4634.5448449999994</v>
      </c>
    </row>
    <row r="5" spans="1:13" x14ac:dyDescent="0.2">
      <c r="A5" s="3" t="s">
        <v>285</v>
      </c>
      <c r="B5" s="11" t="str">
        <f>B4</f>
        <v>I alt (netto)</v>
      </c>
      <c r="C5" s="11" t="str">
        <f>C4</f>
        <v>1 Driftskonti</v>
      </c>
      <c r="D5" s="30">
        <f>D4</f>
        <v>2024</v>
      </c>
      <c r="E5" s="2">
        <v>147</v>
      </c>
      <c r="F5" s="3" t="s">
        <v>39</v>
      </c>
      <c r="G5" s="14">
        <f>Dataark7a!G5*Dataark9!$F$61/1000</f>
        <v>270.54604099999995</v>
      </c>
      <c r="H5" s="14">
        <f>Dataark7a!H5*Dataark9!$F$61/1000</f>
        <v>568.25422300000002</v>
      </c>
      <c r="I5" s="14">
        <f>Dataark7a!I5*Dataark9!$F$61/1000</f>
        <v>58.307398999999997</v>
      </c>
      <c r="J5" s="14">
        <f>Dataark7a!J5*Dataark9!$F$61/1000</f>
        <v>63.791054999999993</v>
      </c>
      <c r="K5" s="14">
        <f>Dataark7a!K5*Dataark9!$F$61/1000</f>
        <v>37.014677999999996</v>
      </c>
      <c r="L5" s="14">
        <f>Dataark7a!L5*Dataark9!$F$61/1000</f>
        <v>1.5254269999999999</v>
      </c>
      <c r="M5" s="14">
        <f>Dataark7a!M5*Dataark9!$F$61/1000</f>
        <v>999.43882299999996</v>
      </c>
    </row>
    <row r="6" spans="1:13" x14ac:dyDescent="0.2">
      <c r="A6" s="11" t="str">
        <f>A5</f>
        <v>2025-priser (mio. kr.)</v>
      </c>
      <c r="B6" s="11" t="str">
        <f t="shared" ref="A6:D21" si="0">B5</f>
        <v>I alt (netto)</v>
      </c>
      <c r="C6" s="11" t="str">
        <f t="shared" si="0"/>
        <v>1 Driftskonti</v>
      </c>
      <c r="D6" s="30">
        <f t="shared" si="0"/>
        <v>2024</v>
      </c>
      <c r="E6" s="2">
        <v>151</v>
      </c>
      <c r="F6" s="3" t="s">
        <v>13</v>
      </c>
      <c r="G6" s="14">
        <f>Dataark7a!G6*Dataark9!$F$61/1000</f>
        <v>139.306432</v>
      </c>
      <c r="H6" s="14">
        <f>Dataark7a!H6*Dataark9!$F$61/1000</f>
        <v>281.79956500000003</v>
      </c>
      <c r="I6" s="14">
        <f>Dataark7a!I6*Dataark9!$F$61/1000</f>
        <v>82.350243999999989</v>
      </c>
      <c r="J6" s="14">
        <f>Dataark7a!J6*Dataark9!$F$61/1000</f>
        <v>30.230623999999995</v>
      </c>
      <c r="K6" s="14">
        <f>Dataark7a!K6*Dataark9!$F$61/1000</f>
        <v>25.650195</v>
      </c>
      <c r="L6" s="14">
        <f>Dataark7a!L6*Dataark9!$F$61/1000</f>
        <v>0.87211699999999992</v>
      </c>
      <c r="M6" s="14">
        <f>Dataark7a!M6*Dataark9!$F$61/1000</f>
        <v>560.20917699999995</v>
      </c>
    </row>
    <row r="7" spans="1:13" x14ac:dyDescent="0.2">
      <c r="A7" s="11" t="str">
        <f t="shared" si="0"/>
        <v>2025-priser (mio. kr.)</v>
      </c>
      <c r="B7" s="11" t="str">
        <f t="shared" si="0"/>
        <v>I alt (netto)</v>
      </c>
      <c r="C7" s="11" t="str">
        <f t="shared" si="0"/>
        <v>1 Driftskonti</v>
      </c>
      <c r="D7" s="30">
        <f t="shared" si="0"/>
        <v>2024</v>
      </c>
      <c r="E7" s="2">
        <v>153</v>
      </c>
      <c r="F7" s="3" t="s">
        <v>19</v>
      </c>
      <c r="G7" s="14">
        <f>Dataark7a!G7*Dataark9!$F$61/1000</f>
        <v>117.14055699999999</v>
      </c>
      <c r="H7" s="14">
        <f>Dataark7a!H7*Dataark9!$F$61/1000</f>
        <v>161.73155700000001</v>
      </c>
      <c r="I7" s="14">
        <f>Dataark7a!I7*Dataark9!$F$61/1000</f>
        <v>68.73236</v>
      </c>
      <c r="J7" s="14">
        <f>Dataark7a!J7*Dataark9!$F$61/1000</f>
        <v>53.086103999999999</v>
      </c>
      <c r="K7" s="14">
        <f>Dataark7a!K7*Dataark9!$F$61/1000</f>
        <v>14.243195</v>
      </c>
      <c r="L7" s="14">
        <f>Dataark7a!L7*Dataark9!$F$61/1000</f>
        <v>2.1569600000000002</v>
      </c>
      <c r="M7" s="14">
        <f>Dataark7a!M7*Dataark9!$F$61/1000</f>
        <v>417.09073299999994</v>
      </c>
    </row>
    <row r="8" spans="1:13" x14ac:dyDescent="0.2">
      <c r="A8" s="11" t="str">
        <f t="shared" si="0"/>
        <v>2025-priser (mio. kr.)</v>
      </c>
      <c r="B8" s="11" t="str">
        <f t="shared" si="0"/>
        <v>I alt (netto)</v>
      </c>
      <c r="C8" s="11" t="str">
        <f t="shared" si="0"/>
        <v>1 Driftskonti</v>
      </c>
      <c r="D8" s="30">
        <f t="shared" si="0"/>
        <v>2024</v>
      </c>
      <c r="E8" s="2">
        <v>155</v>
      </c>
      <c r="F8" s="3" t="s">
        <v>23</v>
      </c>
      <c r="G8" s="14">
        <f>Dataark7a!G8*Dataark9!$F$61/1000</f>
        <v>64.31785099999999</v>
      </c>
      <c r="H8" s="14">
        <f>Dataark7a!H8*Dataark9!$F$61/1000</f>
        <v>69.523590999999996</v>
      </c>
      <c r="I8" s="14">
        <f>Dataark7a!I8*Dataark9!$F$61/1000</f>
        <v>14.255638999999999</v>
      </c>
      <c r="J8" s="14">
        <f>Dataark7a!J8*Dataark9!$F$61/1000</f>
        <v>14.890283</v>
      </c>
      <c r="K8" s="14">
        <f>Dataark7a!K8*Dataark9!$F$61/1000</f>
        <v>9.2967049999999993</v>
      </c>
      <c r="L8" s="14">
        <f>Dataark7a!L8*Dataark9!$F$61/1000</f>
        <v>0.42413299999999998</v>
      </c>
      <c r="M8" s="14">
        <f>Dataark7a!M8*Dataark9!$F$61/1000</f>
        <v>172.708202</v>
      </c>
    </row>
    <row r="9" spans="1:13" x14ac:dyDescent="0.2">
      <c r="A9" s="11" t="str">
        <f t="shared" si="0"/>
        <v>2025-priser (mio. kr.)</v>
      </c>
      <c r="B9" s="11" t="str">
        <f t="shared" si="0"/>
        <v>I alt (netto)</v>
      </c>
      <c r="C9" s="11" t="str">
        <f t="shared" si="0"/>
        <v>1 Driftskonti</v>
      </c>
      <c r="D9" s="30">
        <f t="shared" si="0"/>
        <v>2024</v>
      </c>
      <c r="E9" s="2">
        <v>157</v>
      </c>
      <c r="F9" s="3" t="s">
        <v>49</v>
      </c>
      <c r="G9" s="14">
        <f>Dataark7a!G9*Dataark9!$F$61/1000</f>
        <v>194.50075699999999</v>
      </c>
      <c r="H9" s="14">
        <f>Dataark7a!H9*Dataark9!$F$61/1000</f>
        <v>504.14792</v>
      </c>
      <c r="I9" s="14">
        <f>Dataark7a!I9*Dataark9!$F$61/1000</f>
        <v>66.225931000000003</v>
      </c>
      <c r="J9" s="14">
        <f>Dataark7a!J9*Dataark9!$F$61/1000</f>
        <v>148.33144300000001</v>
      </c>
      <c r="K9" s="14">
        <f>Dataark7a!K9*Dataark9!$F$61/1000</f>
        <v>33.875678999999998</v>
      </c>
      <c r="L9" s="14">
        <f>Dataark7a!L9*Dataark9!$F$61/1000</f>
        <v>2.0781479999999997</v>
      </c>
      <c r="M9" s="14">
        <f>Dataark7a!M9*Dataark9!$F$61/1000</f>
        <v>949.15987799999994</v>
      </c>
    </row>
    <row r="10" spans="1:13" x14ac:dyDescent="0.2">
      <c r="A10" s="11" t="str">
        <f t="shared" si="0"/>
        <v>2025-priser (mio. kr.)</v>
      </c>
      <c r="B10" s="11" t="str">
        <f t="shared" si="0"/>
        <v>I alt (netto)</v>
      </c>
      <c r="C10" s="11" t="str">
        <f t="shared" si="0"/>
        <v>1 Driftskonti</v>
      </c>
      <c r="D10" s="30">
        <f t="shared" si="0"/>
        <v>2024</v>
      </c>
      <c r="E10" s="2">
        <v>159</v>
      </c>
      <c r="F10" s="3" t="s">
        <v>51</v>
      </c>
      <c r="G10" s="14">
        <f>Dataark7a!G10*Dataark9!$F$61/1000</f>
        <v>225.58068399999999</v>
      </c>
      <c r="H10" s="14">
        <f>Dataark7a!H10*Dataark9!$F$61/1000</f>
        <v>366.24040099999996</v>
      </c>
      <c r="I10" s="14">
        <f>Dataark7a!I10*Dataark9!$F$61/1000</f>
        <v>53.352612999999998</v>
      </c>
      <c r="J10" s="14">
        <f>Dataark7a!J10*Dataark9!$F$61/1000</f>
        <v>41.052755999999995</v>
      </c>
      <c r="K10" s="14">
        <f>Dataark7a!K10*Dataark9!$F$61/1000</f>
        <v>22.643931999999996</v>
      </c>
      <c r="L10" s="14">
        <f>Dataark7a!L10*Dataark9!$F$61/1000</f>
        <v>3.0923339999999997</v>
      </c>
      <c r="M10" s="14">
        <f>Dataark7a!M10*Dataark9!$F$61/1000</f>
        <v>711.96271999999999</v>
      </c>
    </row>
    <row r="11" spans="1:13" x14ac:dyDescent="0.2">
      <c r="A11" s="11" t="str">
        <f t="shared" si="0"/>
        <v>2025-priser (mio. kr.)</v>
      </c>
      <c r="B11" s="11" t="str">
        <f t="shared" si="0"/>
        <v>I alt (netto)</v>
      </c>
      <c r="C11" s="11" t="str">
        <f t="shared" si="0"/>
        <v>1 Driftskonti</v>
      </c>
      <c r="D11" s="30">
        <f t="shared" si="0"/>
        <v>2024</v>
      </c>
      <c r="E11" s="2">
        <v>161</v>
      </c>
      <c r="F11" s="3" t="s">
        <v>53</v>
      </c>
      <c r="G11" s="14">
        <f>Dataark7a!G11*Dataark9!$F$61/1000</f>
        <v>58.539687000000001</v>
      </c>
      <c r="H11" s="14">
        <f>Dataark7a!H11*Dataark9!$F$61/1000</f>
        <v>129.25582800000001</v>
      </c>
      <c r="I11" s="14">
        <f>Dataark7a!I11*Dataark9!$F$61/1000</f>
        <v>29.505761</v>
      </c>
      <c r="J11" s="14">
        <f>Dataark7a!J11*Dataark9!$F$61/1000</f>
        <v>19.164797</v>
      </c>
      <c r="K11" s="14">
        <f>Dataark7a!K11*Dataark9!$F$61/1000</f>
        <v>13.937279999999999</v>
      </c>
      <c r="L11" s="14">
        <f>Dataark7a!L11*Dataark9!$F$61/1000</f>
        <v>0.28724899999999998</v>
      </c>
      <c r="M11" s="14">
        <f>Dataark7a!M11*Dataark9!$F$61/1000</f>
        <v>250.69060199999998</v>
      </c>
    </row>
    <row r="12" spans="1:13" x14ac:dyDescent="0.2">
      <c r="A12" s="11" t="str">
        <f t="shared" si="0"/>
        <v>2025-priser (mio. kr.)</v>
      </c>
      <c r="B12" s="11" t="str">
        <f t="shared" si="0"/>
        <v>I alt (netto)</v>
      </c>
      <c r="C12" s="11" t="str">
        <f t="shared" si="0"/>
        <v>1 Driftskonti</v>
      </c>
      <c r="D12" s="30">
        <f t="shared" si="0"/>
        <v>2024</v>
      </c>
      <c r="E12" s="2">
        <v>163</v>
      </c>
      <c r="F12" s="3" t="s">
        <v>69</v>
      </c>
      <c r="G12" s="14">
        <f>Dataark7a!G12*Dataark9!$F$61/1000</f>
        <v>96.085308999999995</v>
      </c>
      <c r="H12" s="14">
        <f>Dataark7a!H12*Dataark9!$F$61/1000</f>
        <v>151.04423499999999</v>
      </c>
      <c r="I12" s="14">
        <f>Dataark7a!I12*Dataark9!$F$61/1000</f>
        <v>40.353817999999997</v>
      </c>
      <c r="J12" s="14">
        <f>Dataark7a!J12*Dataark9!$F$61/1000</f>
        <v>11.790689999999998</v>
      </c>
      <c r="K12" s="14">
        <f>Dataark7a!K12*Dataark9!$F$61/1000</f>
        <v>18.954286</v>
      </c>
      <c r="L12" s="14">
        <f>Dataark7a!L12*Dataark9!$F$61/1000</f>
        <v>0.9892979999999999</v>
      </c>
      <c r="M12" s="14">
        <f>Dataark7a!M12*Dataark9!$F$61/1000</f>
        <v>319.21763599999997</v>
      </c>
    </row>
    <row r="13" spans="1:13" x14ac:dyDescent="0.2">
      <c r="A13" s="11" t="str">
        <f t="shared" si="0"/>
        <v>2025-priser (mio. kr.)</v>
      </c>
      <c r="B13" s="11" t="str">
        <f t="shared" si="0"/>
        <v>I alt (netto)</v>
      </c>
      <c r="C13" s="11" t="str">
        <f t="shared" si="0"/>
        <v>1 Driftskonti</v>
      </c>
      <c r="D13" s="30">
        <f t="shared" si="0"/>
        <v>2024</v>
      </c>
      <c r="E13" s="2">
        <v>165</v>
      </c>
      <c r="F13" s="3" t="s">
        <v>7</v>
      </c>
      <c r="G13" s="14">
        <f>Dataark7a!G13*Dataark9!$F$61/1000</f>
        <v>93.331036999999995</v>
      </c>
      <c r="H13" s="14">
        <f>Dataark7a!H13*Dataark9!$F$61/1000</f>
        <v>142.301288</v>
      </c>
      <c r="I13" s="14">
        <f>Dataark7a!I13*Dataark9!$F$61/1000</f>
        <v>50.642931999999995</v>
      </c>
      <c r="J13" s="14">
        <f>Dataark7a!J13*Dataark9!$F$61/1000</f>
        <v>21.549896999999998</v>
      </c>
      <c r="K13" s="14">
        <f>Dataark7a!K13*Dataark9!$F$61/1000</f>
        <v>15.433670999999999</v>
      </c>
      <c r="L13" s="14">
        <f>Dataark7a!L13*Dataark9!$F$61/1000</f>
        <v>0.67197600000000002</v>
      </c>
      <c r="M13" s="14">
        <f>Dataark7a!M13*Dataark9!$F$61/1000</f>
        <v>323.93080099999997</v>
      </c>
    </row>
    <row r="14" spans="1:13" x14ac:dyDescent="0.2">
      <c r="A14" s="11" t="str">
        <f t="shared" si="0"/>
        <v>2025-priser (mio. kr.)</v>
      </c>
      <c r="B14" s="11" t="str">
        <f t="shared" si="0"/>
        <v>I alt (netto)</v>
      </c>
      <c r="C14" s="11" t="str">
        <f t="shared" si="0"/>
        <v>1 Driftskonti</v>
      </c>
      <c r="D14" s="30">
        <f t="shared" si="0"/>
        <v>2024</v>
      </c>
      <c r="E14" s="2">
        <v>167</v>
      </c>
      <c r="F14" s="3" t="s">
        <v>83</v>
      </c>
      <c r="G14" s="14">
        <f>Dataark7a!G14*Dataark9!$F$61/1000</f>
        <v>196.219066</v>
      </c>
      <c r="H14" s="14">
        <f>Dataark7a!H14*Dataark9!$F$61/1000</f>
        <v>275.226022</v>
      </c>
      <c r="I14" s="14">
        <f>Dataark7a!I14*Dataark9!$F$61/1000</f>
        <v>77.331163999999987</v>
      </c>
      <c r="J14" s="14">
        <f>Dataark7a!J14*Dataark9!$F$61/1000</f>
        <v>9.5995089999999994</v>
      </c>
      <c r="K14" s="14">
        <f>Dataark7a!K14*Dataark9!$F$61/1000</f>
        <v>16.180310999999996</v>
      </c>
      <c r="L14" s="14">
        <f>Dataark7a!L14*Dataark9!$F$61/1000</f>
        <v>1.2630659999999998</v>
      </c>
      <c r="M14" s="14">
        <f>Dataark7a!M14*Dataark9!$F$61/1000</f>
        <v>575.81913799999995</v>
      </c>
    </row>
    <row r="15" spans="1:13" x14ac:dyDescent="0.2">
      <c r="A15" s="11" t="str">
        <f t="shared" si="0"/>
        <v>2025-priser (mio. kr.)</v>
      </c>
      <c r="B15" s="11" t="str">
        <f t="shared" si="0"/>
        <v>I alt (netto)</v>
      </c>
      <c r="C15" s="11" t="str">
        <f t="shared" si="0"/>
        <v>1 Driftskonti</v>
      </c>
      <c r="D15" s="30">
        <f t="shared" si="0"/>
        <v>2024</v>
      </c>
      <c r="E15" s="2">
        <v>169</v>
      </c>
      <c r="F15" s="3" t="s">
        <v>85</v>
      </c>
      <c r="G15" s="14">
        <f>Dataark7a!G15*Dataark9!$F$61/1000</f>
        <v>169.338989</v>
      </c>
      <c r="H15" s="14">
        <f>Dataark7a!H15*Dataark9!$F$61/1000</f>
        <v>160.01947000000001</v>
      </c>
      <c r="I15" s="14">
        <f>Dataark7a!I15*Dataark9!$F$61/1000</f>
        <v>87.054075999999981</v>
      </c>
      <c r="J15" s="14">
        <f>Dataark7a!J15*Dataark9!$F$61/1000</f>
        <v>27.602865999999999</v>
      </c>
      <c r="K15" s="14">
        <f>Dataark7a!K15*Dataark9!$F$61/1000</f>
        <v>28.670976</v>
      </c>
      <c r="L15" s="14">
        <f>Dataark7a!L15*Dataark9!$F$61/1000</f>
        <v>1.4486889999999999</v>
      </c>
      <c r="M15" s="14">
        <f>Dataark7a!M15*Dataark9!$F$61/1000</f>
        <v>474.13506599999999</v>
      </c>
    </row>
    <row r="16" spans="1:13" x14ac:dyDescent="0.2">
      <c r="A16" s="11" t="str">
        <f t="shared" si="0"/>
        <v>2025-priser (mio. kr.)</v>
      </c>
      <c r="B16" s="11" t="str">
        <f t="shared" si="0"/>
        <v>I alt (netto)</v>
      </c>
      <c r="C16" s="11" t="str">
        <f t="shared" si="0"/>
        <v>1 Driftskonti</v>
      </c>
      <c r="D16" s="30">
        <f t="shared" si="0"/>
        <v>2024</v>
      </c>
      <c r="E16" s="2">
        <v>173</v>
      </c>
      <c r="F16" s="3" t="s">
        <v>16</v>
      </c>
      <c r="G16" s="14">
        <f>Dataark7a!G16*Dataark9!$F$61/1000</f>
        <v>141.78175099999999</v>
      </c>
      <c r="H16" s="14">
        <f>Dataark7a!H16*Dataark9!$F$61/1000</f>
        <v>362.50823799999995</v>
      </c>
      <c r="I16" s="14">
        <f>Dataark7a!I16*Dataark9!$F$61/1000</f>
        <v>70.858209999999985</v>
      </c>
      <c r="J16" s="14">
        <f>Dataark7a!J16*Dataark9!$F$61/1000</f>
        <v>60.431174999999996</v>
      </c>
      <c r="K16" s="14">
        <f>Dataark7a!K16*Dataark9!$F$61/1000</f>
        <v>3.8721579999999998</v>
      </c>
      <c r="L16" s="14">
        <f>Dataark7a!L16*Dataark9!$F$61/1000</f>
        <v>2.2689559999999998</v>
      </c>
      <c r="M16" s="14">
        <f>Dataark7a!M16*Dataark9!$F$61/1000</f>
        <v>641.72048799999993</v>
      </c>
    </row>
    <row r="17" spans="1:13" x14ac:dyDescent="0.2">
      <c r="A17" s="11" t="str">
        <f t="shared" si="0"/>
        <v>2025-priser (mio. kr.)</v>
      </c>
      <c r="B17" s="11" t="str">
        <f t="shared" si="0"/>
        <v>I alt (netto)</v>
      </c>
      <c r="C17" s="11" t="str">
        <f t="shared" si="0"/>
        <v>1 Driftskonti</v>
      </c>
      <c r="D17" s="30">
        <f t="shared" si="0"/>
        <v>2024</v>
      </c>
      <c r="E17" s="2">
        <v>175</v>
      </c>
      <c r="F17" s="3" t="s">
        <v>52</v>
      </c>
      <c r="G17" s="14">
        <f>Dataark7a!G17*Dataark9!$F$61/1000</f>
        <v>179.53995799999998</v>
      </c>
      <c r="H17" s="14">
        <f>Dataark7a!H17*Dataark9!$F$61/1000</f>
        <v>233.30840799999999</v>
      </c>
      <c r="I17" s="14">
        <f>Dataark7a!I17*Dataark9!$F$61/1000</f>
        <v>34.730166999999994</v>
      </c>
      <c r="J17" s="14">
        <f>Dataark7a!J17*Dataark9!$F$61/1000</f>
        <v>44.510113999999994</v>
      </c>
      <c r="K17" s="14">
        <f>Dataark7a!K17*Dataark9!$F$61/1000</f>
        <v>13.00398</v>
      </c>
      <c r="L17" s="14">
        <f>Dataark7a!L17*Dataark9!$F$61/1000</f>
        <v>2.5302799999999999</v>
      </c>
      <c r="M17" s="14">
        <f>Dataark7a!M17*Dataark9!$F$61/1000</f>
        <v>507.62290699999994</v>
      </c>
    </row>
    <row r="18" spans="1:13" x14ac:dyDescent="0.2">
      <c r="A18" s="11" t="str">
        <f t="shared" si="0"/>
        <v>2025-priser (mio. kr.)</v>
      </c>
      <c r="B18" s="11" t="str">
        <f t="shared" si="0"/>
        <v>I alt (netto)</v>
      </c>
      <c r="C18" s="11" t="str">
        <f t="shared" si="0"/>
        <v>1 Driftskonti</v>
      </c>
      <c r="D18" s="30">
        <f t="shared" si="0"/>
        <v>2024</v>
      </c>
      <c r="E18" s="2">
        <v>183</v>
      </c>
      <c r="F18" s="3" t="s">
        <v>91</v>
      </c>
      <c r="G18" s="14">
        <f>Dataark7a!G18*Dataark9!$F$61/1000</f>
        <v>55.34780099999999</v>
      </c>
      <c r="H18" s="14">
        <f>Dataark7a!H18*Dataark9!$F$61/1000</f>
        <v>106.71455899999999</v>
      </c>
      <c r="I18" s="14">
        <f>Dataark7a!I18*Dataark9!$F$61/1000</f>
        <v>16.967393999999999</v>
      </c>
      <c r="J18" s="14">
        <f>Dataark7a!J18*Dataark9!$F$61/1000</f>
        <v>24.733486999999997</v>
      </c>
      <c r="K18" s="14">
        <f>Dataark7a!K18*Dataark9!$F$61/1000</f>
        <v>7.9486049999999997</v>
      </c>
      <c r="L18" s="14">
        <f>Dataark7a!L18*Dataark9!$F$61/1000</f>
        <v>0.37124599999999996</v>
      </c>
      <c r="M18" s="14">
        <f>Dataark7a!M18*Dataark9!$F$61/1000</f>
        <v>212.08309199999997</v>
      </c>
    </row>
    <row r="19" spans="1:13" x14ac:dyDescent="0.2">
      <c r="A19" s="11" t="str">
        <f t="shared" si="0"/>
        <v>2025-priser (mio. kr.)</v>
      </c>
      <c r="B19" s="11" t="str">
        <f t="shared" si="0"/>
        <v>I alt (netto)</v>
      </c>
      <c r="C19" s="11" t="str">
        <f t="shared" si="0"/>
        <v>1 Driftskonti</v>
      </c>
      <c r="D19" s="30">
        <f t="shared" si="0"/>
        <v>2024</v>
      </c>
      <c r="E19" s="2">
        <v>185</v>
      </c>
      <c r="F19" s="3" t="s">
        <v>82</v>
      </c>
      <c r="G19" s="14">
        <f>Dataark7a!G19*Dataark9!$F$61/1000</f>
        <v>133.19020599999999</v>
      </c>
      <c r="H19" s="14">
        <f>Dataark7a!H19*Dataark9!$F$61/1000</f>
        <v>262.18367299999994</v>
      </c>
      <c r="I19" s="14">
        <f>Dataark7a!I19*Dataark9!$F$61/1000</f>
        <v>50.706189000000002</v>
      </c>
      <c r="J19" s="14">
        <f>Dataark7a!J19*Dataark9!$F$61/1000</f>
        <v>17.820844999999998</v>
      </c>
      <c r="K19" s="14">
        <f>Dataark7a!K19*Dataark9!$F$61/1000</f>
        <v>10.547326999999999</v>
      </c>
      <c r="L19" s="14">
        <f>Dataark7a!L19*Dataark9!$F$61/1000</f>
        <v>1.049444</v>
      </c>
      <c r="M19" s="14">
        <f>Dataark7a!M19*Dataark9!$F$61/1000</f>
        <v>475.49768399999994</v>
      </c>
    </row>
    <row r="20" spans="1:13" x14ac:dyDescent="0.2">
      <c r="A20" s="11" t="str">
        <f t="shared" si="0"/>
        <v>2025-priser (mio. kr.)</v>
      </c>
      <c r="B20" s="11" t="str">
        <f t="shared" si="0"/>
        <v>I alt (netto)</v>
      </c>
      <c r="C20" s="11" t="str">
        <f t="shared" si="0"/>
        <v>1 Driftskonti</v>
      </c>
      <c r="D20" s="30">
        <f t="shared" si="0"/>
        <v>2024</v>
      </c>
      <c r="E20" s="2">
        <v>187</v>
      </c>
      <c r="F20" s="3" t="s">
        <v>84</v>
      </c>
      <c r="G20" s="14">
        <f>Dataark7a!G20*Dataark9!$F$61/1000</f>
        <v>52.067769999999996</v>
      </c>
      <c r="H20" s="14">
        <f>Dataark7a!H20*Dataark9!$F$61/1000</f>
        <v>66.29955799999999</v>
      </c>
      <c r="I20" s="14">
        <f>Dataark7a!I20*Dataark9!$F$61/1000</f>
        <v>24.505346999999997</v>
      </c>
      <c r="J20" s="14">
        <f>Dataark7a!J20*Dataark9!$F$61/1000</f>
        <v>4.3346599999999995</v>
      </c>
      <c r="K20" s="14">
        <f>Dataark7a!K20*Dataark9!$F$61/1000</f>
        <v>6.6793169999999993</v>
      </c>
      <c r="L20" s="14">
        <f>Dataark7a!L20*Dataark9!$F$61/1000</f>
        <v>0.5579059999999999</v>
      </c>
      <c r="M20" s="14">
        <f>Dataark7a!M20*Dataark9!$F$61/1000</f>
        <v>154.444558</v>
      </c>
    </row>
    <row r="21" spans="1:13" x14ac:dyDescent="0.2">
      <c r="A21" s="11" t="str">
        <f t="shared" si="0"/>
        <v>2025-priser (mio. kr.)</v>
      </c>
      <c r="B21" s="11" t="str">
        <f t="shared" si="0"/>
        <v>I alt (netto)</v>
      </c>
      <c r="C21" s="11" t="str">
        <f t="shared" si="0"/>
        <v>1 Driftskonti</v>
      </c>
      <c r="D21" s="30">
        <f t="shared" si="0"/>
        <v>2024</v>
      </c>
      <c r="E21" s="2">
        <v>190</v>
      </c>
      <c r="F21" s="3" t="s">
        <v>45</v>
      </c>
      <c r="G21" s="14">
        <f>Dataark7a!G21*Dataark9!$F$61/1000</f>
        <v>127.38611699999998</v>
      </c>
      <c r="H21" s="14">
        <f>Dataark7a!H21*Dataark9!$F$61/1000</f>
        <v>215.53630200000001</v>
      </c>
      <c r="I21" s="14">
        <f>Dataark7a!I21*Dataark9!$F$61/1000</f>
        <v>41.845023999999995</v>
      </c>
      <c r="J21" s="14">
        <f>Dataark7a!J21*Dataark9!$F$61/1000</f>
        <v>11.333373</v>
      </c>
      <c r="K21" s="14">
        <f>Dataark7a!K21*Dataark9!$F$61/1000</f>
        <v>14.336525</v>
      </c>
      <c r="L21" s="14">
        <f>Dataark7a!L21*Dataark9!$F$61/1000</f>
        <v>2.0708889999999998</v>
      </c>
      <c r="M21" s="14">
        <f>Dataark7a!M21*Dataark9!$F$61/1000</f>
        <v>412.50822999999997</v>
      </c>
    </row>
    <row r="22" spans="1:13" x14ac:dyDescent="0.2">
      <c r="A22" s="11" t="str">
        <f t="shared" ref="A22:D37" si="1">A21</f>
        <v>2025-priser (mio. kr.)</v>
      </c>
      <c r="B22" s="11" t="str">
        <f t="shared" si="1"/>
        <v>I alt (netto)</v>
      </c>
      <c r="C22" s="11" t="str">
        <f t="shared" si="1"/>
        <v>1 Driftskonti</v>
      </c>
      <c r="D22" s="30">
        <f t="shared" si="1"/>
        <v>2024</v>
      </c>
      <c r="E22" s="2">
        <v>201</v>
      </c>
      <c r="F22" s="3" t="s">
        <v>9</v>
      </c>
      <c r="G22" s="14">
        <f>Dataark7a!G22*Dataark9!$F$61/1000</f>
        <v>69.032053000000005</v>
      </c>
      <c r="H22" s="14">
        <f>Dataark7a!H22*Dataark9!$F$61/1000</f>
        <v>126.000685</v>
      </c>
      <c r="I22" s="14">
        <f>Dataark7a!I22*Dataark9!$F$61/1000</f>
        <v>25.977886999999999</v>
      </c>
      <c r="J22" s="14">
        <f>Dataark7a!J22*Dataark9!$F$61/1000</f>
        <v>23.820927000000001</v>
      </c>
      <c r="K22" s="14">
        <f>Dataark7a!K22*Dataark9!$F$61/1000</f>
        <v>9.1007119999999997</v>
      </c>
      <c r="L22" s="14">
        <f>Dataark7a!L22*Dataark9!$F$61/1000</f>
        <v>0.43657699999999994</v>
      </c>
      <c r="M22" s="14">
        <f>Dataark7a!M22*Dataark9!$F$61/1000</f>
        <v>254.36884099999997</v>
      </c>
    </row>
    <row r="23" spans="1:13" x14ac:dyDescent="0.2">
      <c r="A23" s="11" t="str">
        <f t="shared" si="1"/>
        <v>2025-priser (mio. kr.)</v>
      </c>
      <c r="B23" s="11" t="str">
        <f t="shared" si="1"/>
        <v>I alt (netto)</v>
      </c>
      <c r="C23" s="11" t="str">
        <f t="shared" si="1"/>
        <v>1 Driftskonti</v>
      </c>
      <c r="D23" s="30">
        <f t="shared" si="1"/>
        <v>2024</v>
      </c>
      <c r="E23" s="2">
        <v>210</v>
      </c>
      <c r="F23" s="3" t="s">
        <v>35</v>
      </c>
      <c r="G23" s="14">
        <f>Dataark7a!G23*Dataark9!$F$61/1000</f>
        <v>171.66809099999998</v>
      </c>
      <c r="H23" s="14">
        <f>Dataark7a!H23*Dataark9!$F$61/1000</f>
        <v>242.611335</v>
      </c>
      <c r="I23" s="14">
        <f>Dataark7a!I23*Dataark9!$F$61/1000</f>
        <v>26.510904999999998</v>
      </c>
      <c r="J23" s="14">
        <f>Dataark7a!J23*Dataark9!$F$61/1000</f>
        <v>9.6233599999999981</v>
      </c>
      <c r="K23" s="14">
        <f>Dataark7a!K23*Dataark9!$F$61/1000</f>
        <v>15.032351999999999</v>
      </c>
      <c r="L23" s="14">
        <f>Dataark7a!L23*Dataark9!$F$61/1000</f>
        <v>1.867637</v>
      </c>
      <c r="M23" s="14">
        <f>Dataark7a!M23*Dataark9!$F$61/1000</f>
        <v>467.31367999999998</v>
      </c>
    </row>
    <row r="24" spans="1:13" x14ac:dyDescent="0.2">
      <c r="A24" s="11" t="str">
        <f t="shared" si="1"/>
        <v>2025-priser (mio. kr.)</v>
      </c>
      <c r="B24" s="11" t="str">
        <f t="shared" si="1"/>
        <v>I alt (netto)</v>
      </c>
      <c r="C24" s="11" t="str">
        <f t="shared" si="1"/>
        <v>1 Driftskonti</v>
      </c>
      <c r="D24" s="30">
        <f t="shared" si="1"/>
        <v>2024</v>
      </c>
      <c r="E24" s="2">
        <v>217</v>
      </c>
      <c r="F24" s="3" t="s">
        <v>67</v>
      </c>
      <c r="G24" s="14">
        <f>Dataark7a!G24*Dataark9!$F$61/1000</f>
        <v>252.93259599999999</v>
      </c>
      <c r="H24" s="14">
        <f>Dataark7a!H24*Dataark9!$F$61/1000</f>
        <v>363.08273599999995</v>
      </c>
      <c r="I24" s="14">
        <f>Dataark7a!I24*Dataark9!$F$61/1000</f>
        <v>127.95750399999999</v>
      </c>
      <c r="J24" s="14">
        <f>Dataark7a!J24*Dataark9!$F$61/1000</f>
        <v>29.506798</v>
      </c>
      <c r="K24" s="14">
        <f>Dataark7a!K24*Dataark9!$F$61/1000</f>
        <v>32.764014999999993</v>
      </c>
      <c r="L24" s="14">
        <f>Dataark7a!L24*Dataark9!$F$61/1000</f>
        <v>2.4950220000000001</v>
      </c>
      <c r="M24" s="14">
        <f>Dataark7a!M24*Dataark9!$F$61/1000</f>
        <v>808.73867099999995</v>
      </c>
    </row>
    <row r="25" spans="1:13" x14ac:dyDescent="0.2">
      <c r="A25" s="11" t="str">
        <f t="shared" si="1"/>
        <v>2025-priser (mio. kr.)</v>
      </c>
      <c r="B25" s="11" t="str">
        <f t="shared" si="1"/>
        <v>I alt (netto)</v>
      </c>
      <c r="C25" s="11" t="str">
        <f t="shared" si="1"/>
        <v>1 Driftskonti</v>
      </c>
      <c r="D25" s="30">
        <f t="shared" si="1"/>
        <v>2024</v>
      </c>
      <c r="E25" s="2">
        <v>219</v>
      </c>
      <c r="F25" s="3" t="s">
        <v>73</v>
      </c>
      <c r="G25" s="14">
        <f>Dataark7a!G25*Dataark9!$F$61/1000</f>
        <v>70.832284999999985</v>
      </c>
      <c r="H25" s="14">
        <f>Dataark7a!H25*Dataark9!$F$61/1000</f>
        <v>266.916541</v>
      </c>
      <c r="I25" s="14">
        <f>Dataark7a!I25*Dataark9!$F$61/1000</f>
        <v>83.991814999999988</v>
      </c>
      <c r="J25" s="14">
        <f>Dataark7a!J25*Dataark9!$F$61/1000</f>
        <v>55.618457999999997</v>
      </c>
      <c r="K25" s="14">
        <f>Dataark7a!K25*Dataark9!$F$61/1000</f>
        <v>17.467227999999999</v>
      </c>
      <c r="L25" s="14">
        <f>Dataark7a!L25*Dataark9!$F$61/1000</f>
        <v>1.308694</v>
      </c>
      <c r="M25" s="14">
        <f>Dataark7a!M25*Dataark9!$F$61/1000</f>
        <v>496.13502099999994</v>
      </c>
    </row>
    <row r="26" spans="1:13" x14ac:dyDescent="0.2">
      <c r="A26" s="11" t="str">
        <f t="shared" si="1"/>
        <v>2025-priser (mio. kr.)</v>
      </c>
      <c r="B26" s="11" t="str">
        <f t="shared" si="1"/>
        <v>I alt (netto)</v>
      </c>
      <c r="C26" s="11" t="str">
        <f t="shared" si="1"/>
        <v>1 Driftskonti</v>
      </c>
      <c r="D26" s="30">
        <f t="shared" si="1"/>
        <v>2024</v>
      </c>
      <c r="E26" s="2">
        <v>223</v>
      </c>
      <c r="F26" s="3" t="s">
        <v>87</v>
      </c>
      <c r="G26" s="14">
        <f>Dataark7a!G26*Dataark9!$F$61/1000</f>
        <v>103.910511</v>
      </c>
      <c r="H26" s="14">
        <f>Dataark7a!H26*Dataark9!$F$61/1000</f>
        <v>184.25934499999997</v>
      </c>
      <c r="I26" s="14">
        <f>Dataark7a!I26*Dataark9!$F$61/1000</f>
        <v>21.918032</v>
      </c>
      <c r="J26" s="14">
        <f>Dataark7a!J26*Dataark9!$F$61/1000</f>
        <v>17.274345999999998</v>
      </c>
      <c r="K26" s="14">
        <f>Dataark7a!K26*Dataark9!$F$61/1000</f>
        <v>15.781065999999999</v>
      </c>
      <c r="L26" s="14">
        <f>Dataark7a!L26*Dataark9!$F$61/1000</f>
        <v>1.0421849999999999</v>
      </c>
      <c r="M26" s="14">
        <f>Dataark7a!M26*Dataark9!$F$61/1000</f>
        <v>344.18548499999997</v>
      </c>
    </row>
    <row r="27" spans="1:13" x14ac:dyDescent="0.2">
      <c r="A27" s="11" t="str">
        <f t="shared" si="1"/>
        <v>2025-priser (mio. kr.)</v>
      </c>
      <c r="B27" s="11" t="str">
        <f t="shared" si="1"/>
        <v>I alt (netto)</v>
      </c>
      <c r="C27" s="11" t="str">
        <f t="shared" si="1"/>
        <v>1 Driftskonti</v>
      </c>
      <c r="D27" s="30">
        <f t="shared" si="1"/>
        <v>2024</v>
      </c>
      <c r="E27" s="2">
        <v>230</v>
      </c>
      <c r="F27" s="3" t="s">
        <v>50</v>
      </c>
      <c r="G27" s="14">
        <f>Dataark7a!G27*Dataark9!$F$61/1000</f>
        <v>191.322352</v>
      </c>
      <c r="H27" s="14">
        <f>Dataark7a!H27*Dataark9!$F$61/1000</f>
        <v>390.15258399999999</v>
      </c>
      <c r="I27" s="14">
        <f>Dataark7a!I27*Dataark9!$F$61/1000</f>
        <v>67.959795</v>
      </c>
      <c r="J27" s="14">
        <f>Dataark7a!J27*Dataark9!$F$61/1000</f>
        <v>78.104765999999984</v>
      </c>
      <c r="K27" s="14">
        <f>Dataark7a!K27*Dataark9!$F$61/1000</f>
        <v>22.816073999999997</v>
      </c>
      <c r="L27" s="14">
        <f>Dataark7a!L27*Dataark9!$F$61/1000</f>
        <v>2.1341459999999999</v>
      </c>
      <c r="M27" s="14">
        <f>Dataark7a!M27*Dataark9!$F$61/1000</f>
        <v>752.48971699999993</v>
      </c>
    </row>
    <row r="28" spans="1:13" x14ac:dyDescent="0.2">
      <c r="A28" s="11" t="str">
        <f t="shared" si="1"/>
        <v>2025-priser (mio. kr.)</v>
      </c>
      <c r="B28" s="11" t="str">
        <f t="shared" si="1"/>
        <v>I alt (netto)</v>
      </c>
      <c r="C28" s="11" t="str">
        <f t="shared" si="1"/>
        <v>1 Driftskonti</v>
      </c>
      <c r="D28" s="30">
        <f t="shared" si="1"/>
        <v>2024</v>
      </c>
      <c r="E28" s="2">
        <v>240</v>
      </c>
      <c r="F28" s="3" t="s">
        <v>25</v>
      </c>
      <c r="G28" s="14">
        <f>Dataark7a!G28*Dataark9!$F$61/1000</f>
        <v>122.95501599999999</v>
      </c>
      <c r="H28" s="14">
        <f>Dataark7a!H28*Dataark9!$F$61/1000</f>
        <v>156.29352899999998</v>
      </c>
      <c r="I28" s="14">
        <f>Dataark7a!I28*Dataark9!$F$61/1000</f>
        <v>42.710918999999997</v>
      </c>
      <c r="J28" s="14">
        <f>Dataark7a!J28*Dataark9!$F$61/1000</f>
        <v>38.491365999999992</v>
      </c>
      <c r="K28" s="14">
        <f>Dataark7a!K28*Dataark9!$F$61/1000</f>
        <v>20.811553</v>
      </c>
      <c r="L28" s="14">
        <f>Dataark7a!L28*Dataark9!$F$61/1000</f>
        <v>1.4144679999999998</v>
      </c>
      <c r="M28" s="14">
        <f>Dataark7a!M28*Dataark9!$F$61/1000</f>
        <v>382.67685099999994</v>
      </c>
    </row>
    <row r="29" spans="1:13" x14ac:dyDescent="0.2">
      <c r="A29" s="11" t="str">
        <f t="shared" si="1"/>
        <v>2025-priser (mio. kr.)</v>
      </c>
      <c r="B29" s="11" t="str">
        <f t="shared" si="1"/>
        <v>I alt (netto)</v>
      </c>
      <c r="C29" s="11" t="str">
        <f t="shared" si="1"/>
        <v>1 Driftskonti</v>
      </c>
      <c r="D29" s="30">
        <f t="shared" si="1"/>
        <v>2024</v>
      </c>
      <c r="E29" s="2">
        <v>250</v>
      </c>
      <c r="F29" s="3" t="s">
        <v>43</v>
      </c>
      <c r="G29" s="14">
        <f>Dataark7a!G29*Dataark9!$F$61/1000</f>
        <v>125.44174199999999</v>
      </c>
      <c r="H29" s="14">
        <f>Dataark7a!H29*Dataark9!$F$61/1000</f>
        <v>286.89849400000003</v>
      </c>
      <c r="I29" s="14">
        <f>Dataark7a!I29*Dataark9!$F$61/1000</f>
        <v>64.786574999999999</v>
      </c>
      <c r="J29" s="14">
        <f>Dataark7a!J29*Dataark9!$F$61/1000</f>
        <v>17.883064999999998</v>
      </c>
      <c r="K29" s="14">
        <f>Dataark7a!K29*Dataark9!$F$61/1000</f>
        <v>20.137502999999995</v>
      </c>
      <c r="L29" s="14">
        <f>Dataark7a!L29*Dataark9!$F$61/1000</f>
        <v>3.1711459999999998</v>
      </c>
      <c r="M29" s="14">
        <f>Dataark7a!M29*Dataark9!$F$61/1000</f>
        <v>518.31852499999991</v>
      </c>
    </row>
    <row r="30" spans="1:13" x14ac:dyDescent="0.2">
      <c r="A30" s="11" t="str">
        <f t="shared" si="1"/>
        <v>2025-priser (mio. kr.)</v>
      </c>
      <c r="B30" s="11" t="str">
        <f t="shared" si="1"/>
        <v>I alt (netto)</v>
      </c>
      <c r="C30" s="11" t="str">
        <f t="shared" si="1"/>
        <v>1 Driftskonti</v>
      </c>
      <c r="D30" s="30">
        <f t="shared" si="1"/>
        <v>2024</v>
      </c>
      <c r="E30" s="2">
        <v>253</v>
      </c>
      <c r="F30" s="3" t="s">
        <v>55</v>
      </c>
      <c r="G30" s="14">
        <f>Dataark7a!G30*Dataark9!$F$61/1000</f>
        <v>203.51332399999998</v>
      </c>
      <c r="H30" s="14">
        <f>Dataark7a!H30*Dataark9!$F$61/1000</f>
        <v>188.738148</v>
      </c>
      <c r="I30" s="14">
        <f>Dataark7a!I30*Dataark9!$F$61/1000</f>
        <v>34.300848999999992</v>
      </c>
      <c r="J30" s="14">
        <f>Dataark7a!J30*Dataark9!$F$61/1000</f>
        <v>56.028072999999999</v>
      </c>
      <c r="K30" s="14">
        <f>Dataark7a!K30*Dataark9!$F$61/1000</f>
        <v>24.788447999999995</v>
      </c>
      <c r="L30" s="14">
        <f>Dataark7a!L30*Dataark9!$F$61/1000</f>
        <v>1.8095649999999999</v>
      </c>
      <c r="M30" s="14">
        <f>Dataark7a!M30*Dataark9!$F$61/1000</f>
        <v>509.17840699999994</v>
      </c>
    </row>
    <row r="31" spans="1:13" x14ac:dyDescent="0.2">
      <c r="A31" s="11" t="str">
        <f t="shared" si="1"/>
        <v>2025-priser (mio. kr.)</v>
      </c>
      <c r="B31" s="11" t="str">
        <f t="shared" si="1"/>
        <v>I alt (netto)</v>
      </c>
      <c r="C31" s="11" t="str">
        <f t="shared" si="1"/>
        <v>1 Driftskonti</v>
      </c>
      <c r="D31" s="30">
        <f t="shared" si="1"/>
        <v>2024</v>
      </c>
      <c r="E31" s="2">
        <v>259</v>
      </c>
      <c r="F31" s="3" t="s">
        <v>103</v>
      </c>
      <c r="G31" s="14">
        <f>Dataark7a!G31*Dataark9!$F$61/1000</f>
        <v>255.041854</v>
      </c>
      <c r="H31" s="14">
        <f>Dataark7a!H31*Dataark9!$F$61/1000</f>
        <v>297.32449199999996</v>
      </c>
      <c r="I31" s="14">
        <f>Dataark7a!I31*Dataark9!$F$61/1000</f>
        <v>49.354977999999996</v>
      </c>
      <c r="J31" s="14">
        <f>Dataark7a!J31*Dataark9!$F$61/1000</f>
        <v>46.398490999999993</v>
      </c>
      <c r="K31" s="14">
        <f>Dataark7a!K31*Dataark9!$F$61/1000</f>
        <v>34.104855999999998</v>
      </c>
      <c r="L31" s="14">
        <f>Dataark7a!L31*Dataark9!$F$61/1000</f>
        <v>1.5399449999999999</v>
      </c>
      <c r="M31" s="14">
        <f>Dataark7a!M31*Dataark9!$F$61/1000</f>
        <v>683.76461599999993</v>
      </c>
    </row>
    <row r="32" spans="1:13" x14ac:dyDescent="0.2">
      <c r="A32" s="11" t="str">
        <f t="shared" si="1"/>
        <v>2025-priser (mio. kr.)</v>
      </c>
      <c r="B32" s="11" t="str">
        <f t="shared" si="1"/>
        <v>I alt (netto)</v>
      </c>
      <c r="C32" s="11" t="str">
        <f t="shared" si="1"/>
        <v>1 Driftskonti</v>
      </c>
      <c r="D32" s="30">
        <f t="shared" si="1"/>
        <v>2024</v>
      </c>
      <c r="E32" s="2">
        <v>260</v>
      </c>
      <c r="F32" s="3" t="s">
        <v>63</v>
      </c>
      <c r="G32" s="14">
        <f>Dataark7a!G32*Dataark9!$F$61/1000</f>
        <v>78.525788000000006</v>
      </c>
      <c r="H32" s="14">
        <f>Dataark7a!H32*Dataark9!$F$61/1000</f>
        <v>195.887226</v>
      </c>
      <c r="I32" s="14">
        <f>Dataark7a!I32*Dataark9!$F$61/1000</f>
        <v>41.729916999999993</v>
      </c>
      <c r="J32" s="14">
        <f>Dataark7a!J32*Dataark9!$F$61/1000</f>
        <v>33.239998</v>
      </c>
      <c r="K32" s="14">
        <f>Dataark7a!K32*Dataark9!$F$61/1000</f>
        <v>18.311345999999997</v>
      </c>
      <c r="L32" s="14">
        <f>Dataark7a!L32*Dataark9!$F$61/1000</f>
        <v>0.86070999999999998</v>
      </c>
      <c r="M32" s="14">
        <f>Dataark7a!M32*Dataark9!$F$61/1000</f>
        <v>368.55498499999999</v>
      </c>
    </row>
    <row r="33" spans="1:13" x14ac:dyDescent="0.2">
      <c r="A33" s="11" t="str">
        <f t="shared" si="1"/>
        <v>2025-priser (mio. kr.)</v>
      </c>
      <c r="B33" s="11" t="str">
        <f t="shared" si="1"/>
        <v>I alt (netto)</v>
      </c>
      <c r="C33" s="11" t="str">
        <f t="shared" si="1"/>
        <v>1 Driftskonti</v>
      </c>
      <c r="D33" s="30">
        <f t="shared" si="1"/>
        <v>2024</v>
      </c>
      <c r="E33" s="2">
        <v>265</v>
      </c>
      <c r="F33" s="3" t="s">
        <v>48</v>
      </c>
      <c r="G33" s="14">
        <f>Dataark7a!G33*Dataark9!$F$61/1000</f>
        <v>314.32714399999998</v>
      </c>
      <c r="H33" s="14">
        <f>Dataark7a!H33*Dataark9!$F$61/1000</f>
        <v>391.30780199999998</v>
      </c>
      <c r="I33" s="14">
        <f>Dataark7a!I33*Dataark9!$F$61/1000</f>
        <v>67.562624</v>
      </c>
      <c r="J33" s="14">
        <f>Dataark7a!J33*Dataark9!$F$61/1000</f>
        <v>25.831669999999999</v>
      </c>
      <c r="K33" s="14">
        <f>Dataark7a!K33*Dataark9!$F$61/1000</f>
        <v>35.990121999999992</v>
      </c>
      <c r="L33" s="14">
        <f>Dataark7a!L33*Dataark9!$F$61/1000</f>
        <v>3.6502399999999997</v>
      </c>
      <c r="M33" s="14">
        <f>Dataark7a!M33*Dataark9!$F$61/1000</f>
        <v>838.66960199999994</v>
      </c>
    </row>
    <row r="34" spans="1:13" x14ac:dyDescent="0.2">
      <c r="A34" s="11" t="str">
        <f t="shared" si="1"/>
        <v>2025-priser (mio. kr.)</v>
      </c>
      <c r="B34" s="11" t="str">
        <f t="shared" si="1"/>
        <v>I alt (netto)</v>
      </c>
      <c r="C34" s="11" t="str">
        <f t="shared" si="1"/>
        <v>1 Driftskonti</v>
      </c>
      <c r="D34" s="30">
        <f t="shared" si="1"/>
        <v>2024</v>
      </c>
      <c r="E34" s="2">
        <v>269</v>
      </c>
      <c r="F34" s="3" t="s">
        <v>64</v>
      </c>
      <c r="G34" s="14">
        <f>Dataark7a!G34*Dataark9!$F$61/1000</f>
        <v>73.610407999999993</v>
      </c>
      <c r="H34" s="14">
        <f>Dataark7a!H34*Dataark9!$F$61/1000</f>
        <v>104.988991</v>
      </c>
      <c r="I34" s="14">
        <f>Dataark7a!I34*Dataark9!$F$61/1000</f>
        <v>17.118796</v>
      </c>
      <c r="J34" s="14">
        <f>Dataark7a!J34*Dataark9!$F$61/1000</f>
        <v>12.713619999999999</v>
      </c>
      <c r="K34" s="14">
        <f>Dataark7a!K34*Dataark9!$F$61/1000</f>
        <v>9.7291340000000002</v>
      </c>
      <c r="L34" s="14">
        <f>Dataark7a!L34*Dataark9!$F$61/1000</f>
        <v>1.5015759999999998</v>
      </c>
      <c r="M34" s="14">
        <f>Dataark7a!M34*Dataark9!$F$61/1000</f>
        <v>219.66252499999999</v>
      </c>
    </row>
    <row r="35" spans="1:13" x14ac:dyDescent="0.2">
      <c r="A35" s="11" t="str">
        <f t="shared" si="1"/>
        <v>2025-priser (mio. kr.)</v>
      </c>
      <c r="B35" s="11" t="str">
        <f t="shared" si="1"/>
        <v>I alt (netto)</v>
      </c>
      <c r="C35" s="11" t="str">
        <f t="shared" si="1"/>
        <v>1 Driftskonti</v>
      </c>
      <c r="D35" s="30">
        <f t="shared" si="1"/>
        <v>2024</v>
      </c>
      <c r="E35" s="2">
        <v>270</v>
      </c>
      <c r="F35" s="3" t="s">
        <v>57</v>
      </c>
      <c r="G35" s="14">
        <f>Dataark7a!G35*Dataark9!$F$61/1000</f>
        <v>115.762384</v>
      </c>
      <c r="H35" s="14">
        <f>Dataark7a!H35*Dataark9!$F$61/1000</f>
        <v>256.44595199999998</v>
      </c>
      <c r="I35" s="14">
        <f>Dataark7a!I35*Dataark9!$F$61/1000</f>
        <v>106.68448599999999</v>
      </c>
      <c r="J35" s="14">
        <f>Dataark7a!J35*Dataark9!$F$61/1000</f>
        <v>35.933087</v>
      </c>
      <c r="K35" s="14">
        <f>Dataark7a!K35*Dataark9!$F$61/1000</f>
        <v>27.778119</v>
      </c>
      <c r="L35" s="14">
        <f>Dataark7a!L35*Dataark9!$F$61/1000</f>
        <v>2.3166579999999999</v>
      </c>
      <c r="M35" s="14">
        <f>Dataark7a!M35*Dataark9!$F$61/1000</f>
        <v>544.92068599999993</v>
      </c>
    </row>
    <row r="36" spans="1:13" x14ac:dyDescent="0.2">
      <c r="A36" s="11" t="str">
        <f t="shared" si="1"/>
        <v>2025-priser (mio. kr.)</v>
      </c>
      <c r="B36" s="11" t="str">
        <f t="shared" si="1"/>
        <v>I alt (netto)</v>
      </c>
      <c r="C36" s="11" t="str">
        <f t="shared" si="1"/>
        <v>1 Driftskonti</v>
      </c>
      <c r="D36" s="30">
        <f t="shared" si="1"/>
        <v>2024</v>
      </c>
      <c r="E36" s="2">
        <v>306</v>
      </c>
      <c r="F36" s="3" t="s">
        <v>38</v>
      </c>
      <c r="G36" s="14">
        <f>Dataark7a!G36*Dataark9!$F$61/1000</f>
        <v>150.794318</v>
      </c>
      <c r="H36" s="14">
        <f>Dataark7a!H36*Dataark9!$F$61/1000</f>
        <v>234.82761299999999</v>
      </c>
      <c r="I36" s="14">
        <f>Dataark7a!I36*Dataark9!$F$61/1000</f>
        <v>38.001901999999994</v>
      </c>
      <c r="J36" s="14">
        <f>Dataark7a!J36*Dataark9!$F$61/1000</f>
        <v>12.829763999999999</v>
      </c>
      <c r="K36" s="14">
        <f>Dataark7a!K36*Dataark9!$F$61/1000</f>
        <v>24.326982999999995</v>
      </c>
      <c r="L36" s="14">
        <f>Dataark7a!L36*Dataark9!$F$61/1000</f>
        <v>2.4462829999999998</v>
      </c>
      <c r="M36" s="14">
        <f>Dataark7a!M36*Dataark9!$F$61/1000</f>
        <v>463.22686299999998</v>
      </c>
    </row>
    <row r="37" spans="1:13" x14ac:dyDescent="0.2">
      <c r="A37" s="11" t="str">
        <f t="shared" si="1"/>
        <v>2025-priser (mio. kr.)</v>
      </c>
      <c r="B37" s="11" t="str">
        <f t="shared" si="1"/>
        <v>I alt (netto)</v>
      </c>
      <c r="C37" s="11" t="str">
        <f t="shared" si="1"/>
        <v>1 Driftskonti</v>
      </c>
      <c r="D37" s="30">
        <f t="shared" si="1"/>
        <v>2024</v>
      </c>
      <c r="E37" s="2">
        <v>316</v>
      </c>
      <c r="F37" s="3" t="s">
        <v>77</v>
      </c>
      <c r="G37" s="14">
        <f>Dataark7a!G37*Dataark9!$F$61/1000</f>
        <v>226.94744999999998</v>
      </c>
      <c r="H37" s="14">
        <f>Dataark7a!H37*Dataark9!$F$61/1000</f>
        <v>252.87763499999997</v>
      </c>
      <c r="I37" s="14">
        <f>Dataark7a!I37*Dataark9!$F$61/1000</f>
        <v>121.06352799999999</v>
      </c>
      <c r="J37" s="14">
        <f>Dataark7a!J37*Dataark9!$F$61/1000</f>
        <v>19.788034</v>
      </c>
      <c r="K37" s="14">
        <f>Dataark7a!K37*Dataark9!$F$61/1000</f>
        <v>28.088181999999996</v>
      </c>
      <c r="L37" s="14">
        <f>Dataark7a!L37*Dataark9!$F$61/1000</f>
        <v>3.7580879999999999</v>
      </c>
      <c r="M37" s="14">
        <f>Dataark7a!M37*Dataark9!$F$61/1000</f>
        <v>652.52291699999989</v>
      </c>
    </row>
    <row r="38" spans="1:13" x14ac:dyDescent="0.2">
      <c r="A38" s="11" t="str">
        <f t="shared" ref="A38:D53" si="2">A37</f>
        <v>2025-priser (mio. kr.)</v>
      </c>
      <c r="B38" s="11" t="str">
        <f t="shared" si="2"/>
        <v>I alt (netto)</v>
      </c>
      <c r="C38" s="11" t="str">
        <f t="shared" si="2"/>
        <v>1 Driftskonti</v>
      </c>
      <c r="D38" s="30">
        <f t="shared" si="2"/>
        <v>2024</v>
      </c>
      <c r="E38" s="2">
        <v>320</v>
      </c>
      <c r="F38" s="3" t="s">
        <v>33</v>
      </c>
      <c r="G38" s="14">
        <f>Dataark7a!G38*Dataark9!$F$61/1000</f>
        <v>112.68249399999999</v>
      </c>
      <c r="H38" s="14">
        <f>Dataark7a!H38*Dataark9!$F$61/1000</f>
        <v>185.59188999999998</v>
      </c>
      <c r="I38" s="14">
        <f>Dataark7a!I38*Dataark9!$F$61/1000</f>
        <v>23.553380999999998</v>
      </c>
      <c r="J38" s="14">
        <f>Dataark7a!J38*Dataark9!$F$61/1000</f>
        <v>19.413677</v>
      </c>
      <c r="K38" s="14">
        <f>Dataark7a!K38*Dataark9!$F$61/1000</f>
        <v>17.430932999999996</v>
      </c>
      <c r="L38" s="14">
        <f>Dataark7a!L38*Dataark9!$F$61/1000</f>
        <v>0.69582699999999997</v>
      </c>
      <c r="M38" s="14">
        <f>Dataark7a!M38*Dataark9!$F$61/1000</f>
        <v>359.368202</v>
      </c>
    </row>
    <row r="39" spans="1:13" x14ac:dyDescent="0.2">
      <c r="A39" s="11" t="str">
        <f t="shared" si="2"/>
        <v>2025-priser (mio. kr.)</v>
      </c>
      <c r="B39" s="11" t="str">
        <f t="shared" si="2"/>
        <v>I alt (netto)</v>
      </c>
      <c r="C39" s="11" t="str">
        <f t="shared" si="2"/>
        <v>1 Driftskonti</v>
      </c>
      <c r="D39" s="30">
        <f t="shared" si="2"/>
        <v>2024</v>
      </c>
      <c r="E39" s="2">
        <v>326</v>
      </c>
      <c r="F39" s="3" t="s">
        <v>95</v>
      </c>
      <c r="G39" s="14">
        <f>Dataark7a!G39*Dataark9!$F$61/1000</f>
        <v>223.42268699999997</v>
      </c>
      <c r="H39" s="14">
        <f>Dataark7a!H39*Dataark9!$F$61/1000</f>
        <v>232.29837000000001</v>
      </c>
      <c r="I39" s="14">
        <f>Dataark7a!I39*Dataark9!$F$61/1000</f>
        <v>56.719751999999993</v>
      </c>
      <c r="J39" s="14">
        <f>Dataark7a!J39*Dataark9!$F$61/1000</f>
        <v>10.520365</v>
      </c>
      <c r="K39" s="14">
        <f>Dataark7a!K39*Dataark9!$F$61/1000</f>
        <v>1.6218679999999999</v>
      </c>
      <c r="L39" s="14">
        <f>Dataark7a!L39*Dataark9!$F$61/1000</f>
        <v>1.7089759999999998</v>
      </c>
      <c r="M39" s="14">
        <f>Dataark7a!M39*Dataark9!$F$61/1000</f>
        <v>526.29201799999987</v>
      </c>
    </row>
    <row r="40" spans="1:13" x14ac:dyDescent="0.2">
      <c r="A40" s="11" t="str">
        <f t="shared" si="2"/>
        <v>2025-priser (mio. kr.)</v>
      </c>
      <c r="B40" s="11" t="str">
        <f t="shared" si="2"/>
        <v>I alt (netto)</v>
      </c>
      <c r="C40" s="11" t="str">
        <f t="shared" si="2"/>
        <v>1 Driftskonti</v>
      </c>
      <c r="D40" s="30">
        <f t="shared" si="2"/>
        <v>2024</v>
      </c>
      <c r="E40" s="2">
        <v>329</v>
      </c>
      <c r="F40" s="3" t="s">
        <v>46</v>
      </c>
      <c r="G40" s="14">
        <f>Dataark7a!G40*Dataark9!$F$61/1000</f>
        <v>109.73533999999999</v>
      </c>
      <c r="H40" s="14">
        <f>Dataark7a!H40*Dataark9!$F$61/1000</f>
        <v>167.68186299999999</v>
      </c>
      <c r="I40" s="14">
        <f>Dataark7a!I40*Dataark9!$F$61/1000</f>
        <v>19.821217999999998</v>
      </c>
      <c r="J40" s="14">
        <f>Dataark7a!J40*Dataark9!$F$61/1000</f>
        <v>5.3353649999999995</v>
      </c>
      <c r="K40" s="14">
        <f>Dataark7a!K40*Dataark9!$F$61/1000</f>
        <v>10.755763999999999</v>
      </c>
      <c r="L40" s="14">
        <f>Dataark7a!L40*Dataark9!$F$61/1000</f>
        <v>1.7888249999999999</v>
      </c>
      <c r="M40" s="14">
        <f>Dataark7a!M40*Dataark9!$F$61/1000</f>
        <v>315.11837500000001</v>
      </c>
    </row>
    <row r="41" spans="1:13" x14ac:dyDescent="0.2">
      <c r="A41" s="11" t="str">
        <f t="shared" si="2"/>
        <v>2025-priser (mio. kr.)</v>
      </c>
      <c r="B41" s="11" t="str">
        <f t="shared" si="2"/>
        <v>I alt (netto)</v>
      </c>
      <c r="C41" s="11" t="str">
        <f t="shared" si="2"/>
        <v>1 Driftskonti</v>
      </c>
      <c r="D41" s="30">
        <f t="shared" si="2"/>
        <v>2024</v>
      </c>
      <c r="E41" s="2">
        <v>330</v>
      </c>
      <c r="F41" s="3" t="s">
        <v>62</v>
      </c>
      <c r="G41" s="14">
        <f>Dataark7a!G41*Dataark9!$F$61/1000</f>
        <v>278.87937299999999</v>
      </c>
      <c r="H41" s="14">
        <f>Dataark7a!H41*Dataark9!$F$61/1000</f>
        <v>324.85787899999997</v>
      </c>
      <c r="I41" s="14">
        <f>Dataark7a!I41*Dataark9!$F$61/1000</f>
        <v>100.70307</v>
      </c>
      <c r="J41" s="14">
        <f>Dataark7a!J41*Dataark9!$F$61/1000</f>
        <v>87.294659999999993</v>
      </c>
      <c r="K41" s="14">
        <f>Dataark7a!K41*Dataark9!$F$61/1000</f>
        <v>32.304623999999997</v>
      </c>
      <c r="L41" s="14">
        <f>Dataark7a!L41*Dataark9!$F$61/1000</f>
        <v>2.176663</v>
      </c>
      <c r="M41" s="14">
        <f>Dataark7a!M41*Dataark9!$F$61/1000</f>
        <v>826.21626900000001</v>
      </c>
    </row>
    <row r="42" spans="1:13" x14ac:dyDescent="0.2">
      <c r="A42" s="11" t="str">
        <f t="shared" si="2"/>
        <v>2025-priser (mio. kr.)</v>
      </c>
      <c r="B42" s="11" t="str">
        <f t="shared" si="2"/>
        <v>I alt (netto)</v>
      </c>
      <c r="C42" s="11" t="str">
        <f t="shared" si="2"/>
        <v>1 Driftskonti</v>
      </c>
      <c r="D42" s="30">
        <f t="shared" si="2"/>
        <v>2024</v>
      </c>
      <c r="E42" s="2">
        <v>336</v>
      </c>
      <c r="F42" s="3" t="s">
        <v>68</v>
      </c>
      <c r="G42" s="14">
        <f>Dataark7a!G42*Dataark9!$F$61/1000</f>
        <v>105.48675099999998</v>
      </c>
      <c r="H42" s="14">
        <f>Dataark7a!H42*Dataark9!$F$61/1000</f>
        <v>90.183741999999995</v>
      </c>
      <c r="I42" s="14">
        <f>Dataark7a!I42*Dataark9!$F$61/1000</f>
        <v>26.380243</v>
      </c>
      <c r="J42" s="14">
        <f>Dataark7a!J42*Dataark9!$F$61/1000</f>
        <v>22.409569999999999</v>
      </c>
      <c r="K42" s="14">
        <f>Dataark7a!K42*Dataark9!$F$61/1000</f>
        <v>10.673840999999998</v>
      </c>
      <c r="L42" s="14">
        <f>Dataark7a!L42*Dataark9!$F$61/1000</f>
        <v>1.5627589999999998</v>
      </c>
      <c r="M42" s="14">
        <f>Dataark7a!M42*Dataark9!$F$61/1000</f>
        <v>256.69690600000001</v>
      </c>
    </row>
    <row r="43" spans="1:13" x14ac:dyDescent="0.2">
      <c r="A43" s="11" t="str">
        <f t="shared" si="2"/>
        <v>2025-priser (mio. kr.)</v>
      </c>
      <c r="B43" s="11" t="str">
        <f t="shared" si="2"/>
        <v>I alt (netto)</v>
      </c>
      <c r="C43" s="11" t="str">
        <f t="shared" si="2"/>
        <v>1 Driftskonti</v>
      </c>
      <c r="D43" s="30">
        <f t="shared" si="2"/>
        <v>2024</v>
      </c>
      <c r="E43" s="2">
        <v>340</v>
      </c>
      <c r="F43" s="3" t="s">
        <v>66</v>
      </c>
      <c r="G43" s="14">
        <f>Dataark7a!G43*Dataark9!$F$61/1000</f>
        <v>76.540970000000002</v>
      </c>
      <c r="H43" s="14">
        <f>Dataark7a!H43*Dataark9!$F$61/1000</f>
        <v>152.00242299999999</v>
      </c>
      <c r="I43" s="14">
        <f>Dataark7a!I43*Dataark9!$F$61/1000</f>
        <v>46.166202999999996</v>
      </c>
      <c r="J43" s="14">
        <f>Dataark7a!J43*Dataark9!$F$61/1000</f>
        <v>16.300602999999999</v>
      </c>
      <c r="K43" s="14">
        <f>Dataark7a!K43*Dataark9!$F$61/1000</f>
        <v>9.075823999999999</v>
      </c>
      <c r="L43" s="14">
        <f>Dataark7a!L43*Dataark9!$F$61/1000</f>
        <v>2.3591749999999996</v>
      </c>
      <c r="M43" s="14">
        <f>Dataark7a!M43*Dataark9!$F$61/1000</f>
        <v>302.44519799999995</v>
      </c>
    </row>
    <row r="44" spans="1:13" x14ac:dyDescent="0.2">
      <c r="A44" s="11" t="str">
        <f t="shared" si="2"/>
        <v>2025-priser (mio. kr.)</v>
      </c>
      <c r="B44" s="11" t="str">
        <f t="shared" si="2"/>
        <v>I alt (netto)</v>
      </c>
      <c r="C44" s="11" t="str">
        <f t="shared" si="2"/>
        <v>1 Driftskonti</v>
      </c>
      <c r="D44" s="30">
        <f t="shared" si="2"/>
        <v>2024</v>
      </c>
      <c r="E44" s="2">
        <v>350</v>
      </c>
      <c r="F44" s="3" t="s">
        <v>10</v>
      </c>
      <c r="G44" s="14">
        <f>Dataark7a!G44*Dataark9!$F$61/1000</f>
        <v>54.095104999999997</v>
      </c>
      <c r="H44" s="14">
        <f>Dataark7a!H44*Dataark9!$F$61/1000</f>
        <v>136.37586999999999</v>
      </c>
      <c r="I44" s="14">
        <f>Dataark7a!I44*Dataark9!$F$61/1000</f>
        <v>38.302631999999996</v>
      </c>
      <c r="J44" s="14">
        <f>Dataark7a!J44*Dataark9!$F$61/1000</f>
        <v>5.8071999999999999</v>
      </c>
      <c r="K44" s="14">
        <f>Dataark7a!K44*Dataark9!$F$61/1000</f>
        <v>11.367593999999999</v>
      </c>
      <c r="L44" s="14">
        <f>Dataark7a!L44*Dataark9!$F$61/1000</f>
        <v>0.85448799999999991</v>
      </c>
      <c r="M44" s="14">
        <f>Dataark7a!M44*Dataark9!$F$61/1000</f>
        <v>246.80288899999999</v>
      </c>
    </row>
    <row r="45" spans="1:13" x14ac:dyDescent="0.2">
      <c r="A45" s="11" t="str">
        <f t="shared" si="2"/>
        <v>2025-priser (mio. kr.)</v>
      </c>
      <c r="B45" s="11" t="str">
        <f t="shared" si="2"/>
        <v>I alt (netto)</v>
      </c>
      <c r="C45" s="11" t="str">
        <f t="shared" si="2"/>
        <v>1 Driftskonti</v>
      </c>
      <c r="D45" s="30">
        <f t="shared" si="2"/>
        <v>2024</v>
      </c>
      <c r="E45" s="2">
        <v>360</v>
      </c>
      <c r="F45" s="3" t="s">
        <v>14</v>
      </c>
      <c r="G45" s="14">
        <f>Dataark7a!G45*Dataark9!$F$61/1000</f>
        <v>149.75939199999999</v>
      </c>
      <c r="H45" s="14">
        <f>Dataark7a!H45*Dataark9!$F$61/1000</f>
        <v>283.45357999999993</v>
      </c>
      <c r="I45" s="14">
        <f>Dataark7a!I45*Dataark9!$F$61/1000</f>
        <v>103.02802399999999</v>
      </c>
      <c r="J45" s="14">
        <f>Dataark7a!J45*Dataark9!$F$61/1000</f>
        <v>20.616596999999999</v>
      </c>
      <c r="K45" s="14">
        <f>Dataark7a!K45*Dataark9!$F$61/1000</f>
        <v>24.830964999999996</v>
      </c>
      <c r="L45" s="14">
        <f>Dataark7a!L45*Dataark9!$F$61/1000</f>
        <v>1.948523</v>
      </c>
      <c r="M45" s="14">
        <f>Dataark7a!M45*Dataark9!$F$61/1000</f>
        <v>583.63708099999997</v>
      </c>
    </row>
    <row r="46" spans="1:13" x14ac:dyDescent="0.2">
      <c r="A46" s="11" t="str">
        <f t="shared" si="2"/>
        <v>2025-priser (mio. kr.)</v>
      </c>
      <c r="B46" s="11" t="str">
        <f t="shared" si="2"/>
        <v>I alt (netto)</v>
      </c>
      <c r="C46" s="11" t="str">
        <f t="shared" si="2"/>
        <v>1 Driftskonti</v>
      </c>
      <c r="D46" s="30">
        <f t="shared" si="2"/>
        <v>2024</v>
      </c>
      <c r="E46" s="2">
        <v>370</v>
      </c>
      <c r="F46" s="3" t="s">
        <v>32</v>
      </c>
      <c r="G46" s="14">
        <f>Dataark7a!G46*Dataark9!$F$61/1000</f>
        <v>441.55563699999999</v>
      </c>
      <c r="H46" s="14">
        <f>Dataark7a!H46*Dataark9!$F$61/1000</f>
        <v>394.68531100000001</v>
      </c>
      <c r="I46" s="14">
        <f>Dataark7a!I46*Dataark9!$F$61/1000</f>
        <v>0</v>
      </c>
      <c r="J46" s="14">
        <f>Dataark7a!J46*Dataark9!$F$61/1000</f>
        <v>0.70723399999999992</v>
      </c>
      <c r="K46" s="14">
        <f>Dataark7a!K46*Dataark9!$F$61/1000</f>
        <v>32.904009999999992</v>
      </c>
      <c r="L46" s="14">
        <f>Dataark7a!L46*Dataark9!$F$61/1000</f>
        <v>3.7881609999999997</v>
      </c>
      <c r="M46" s="14">
        <f>Dataark7a!M46*Dataark9!$F$61/1000</f>
        <v>873.64035299999989</v>
      </c>
    </row>
    <row r="47" spans="1:13" x14ac:dyDescent="0.2">
      <c r="A47" s="11" t="str">
        <f t="shared" si="2"/>
        <v>2025-priser (mio. kr.)</v>
      </c>
      <c r="B47" s="11" t="str">
        <f t="shared" si="2"/>
        <v>I alt (netto)</v>
      </c>
      <c r="C47" s="11" t="str">
        <f t="shared" si="2"/>
        <v>1 Driftskonti</v>
      </c>
      <c r="D47" s="30">
        <f t="shared" si="2"/>
        <v>2024</v>
      </c>
      <c r="E47" s="2">
        <v>376</v>
      </c>
      <c r="F47" s="3" t="s">
        <v>59</v>
      </c>
      <c r="G47" s="14">
        <f>Dataark7a!G47*Dataark9!$F$61/1000</f>
        <v>167.25461899999999</v>
      </c>
      <c r="H47" s="14">
        <f>Dataark7a!H47*Dataark9!$F$61/1000</f>
        <v>271.25431199999997</v>
      </c>
      <c r="I47" s="14">
        <f>Dataark7a!I47*Dataark9!$F$61/1000</f>
        <v>169.32343399999999</v>
      </c>
      <c r="J47" s="14">
        <f>Dataark7a!J47*Dataark9!$F$61/1000</f>
        <v>42.415373999999993</v>
      </c>
      <c r="K47" s="14">
        <f>Dataark7a!K47*Dataark9!$F$61/1000</f>
        <v>30.368544999999997</v>
      </c>
      <c r="L47" s="14">
        <f>Dataark7a!L47*Dataark9!$F$61/1000</f>
        <v>3.0166329999999997</v>
      </c>
      <c r="M47" s="14">
        <f>Dataark7a!M47*Dataark9!$F$61/1000</f>
        <v>683.63291699999991</v>
      </c>
    </row>
    <row r="48" spans="1:13" x14ac:dyDescent="0.2">
      <c r="A48" s="11" t="str">
        <f t="shared" si="2"/>
        <v>2025-priser (mio. kr.)</v>
      </c>
      <c r="B48" s="11" t="str">
        <f t="shared" si="2"/>
        <v>I alt (netto)</v>
      </c>
      <c r="C48" s="11" t="str">
        <f t="shared" si="2"/>
        <v>1 Driftskonti</v>
      </c>
      <c r="D48" s="30">
        <f t="shared" si="2"/>
        <v>2024</v>
      </c>
      <c r="E48" s="2">
        <v>390</v>
      </c>
      <c r="F48" s="3" t="s">
        <v>96</v>
      </c>
      <c r="G48" s="14">
        <f>Dataark7a!G48*Dataark9!$F$61/1000</f>
        <v>197.26436200000001</v>
      </c>
      <c r="H48" s="14">
        <f>Dataark7a!H48*Dataark9!$F$61/1000</f>
        <v>255.98344999999998</v>
      </c>
      <c r="I48" s="14">
        <f>Dataark7a!I48*Dataark9!$F$61/1000</f>
        <v>55.440093999999995</v>
      </c>
      <c r="J48" s="14">
        <f>Dataark7a!J48*Dataark9!$F$61/1000</f>
        <v>20.960880999999997</v>
      </c>
      <c r="K48" s="14">
        <f>Dataark7a!K48*Dataark9!$F$61/1000</f>
        <v>24.160025999999998</v>
      </c>
      <c r="L48" s="14">
        <f>Dataark7a!L48*Dataark9!$F$61/1000</f>
        <v>2.6153139999999997</v>
      </c>
      <c r="M48" s="14">
        <f>Dataark7a!M48*Dataark9!$F$61/1000</f>
        <v>556.424127</v>
      </c>
    </row>
    <row r="49" spans="1:13" x14ac:dyDescent="0.2">
      <c r="A49" s="11" t="str">
        <f t="shared" si="2"/>
        <v>2025-priser (mio. kr.)</v>
      </c>
      <c r="B49" s="11" t="str">
        <f t="shared" si="2"/>
        <v>I alt (netto)</v>
      </c>
      <c r="C49" s="11" t="str">
        <f t="shared" si="2"/>
        <v>1 Driftskonti</v>
      </c>
      <c r="D49" s="30">
        <f t="shared" si="2"/>
        <v>2024</v>
      </c>
      <c r="E49" s="2">
        <v>400</v>
      </c>
      <c r="F49" s="3" t="s">
        <v>17</v>
      </c>
      <c r="G49" s="14">
        <f>Dataark7a!G49*Dataark9!$F$61/1000</f>
        <v>129.02872499999998</v>
      </c>
      <c r="H49" s="14">
        <f>Dataark7a!H49*Dataark9!$F$61/1000</f>
        <v>262.899203</v>
      </c>
      <c r="I49" s="14">
        <f>Dataark7a!I49*Dataark9!$F$61/1000</f>
        <v>102.56967</v>
      </c>
      <c r="J49" s="14">
        <f>Dataark7a!J49*Dataark9!$F$61/1000</f>
        <v>49.416160999999995</v>
      </c>
      <c r="K49" s="14">
        <f>Dataark7a!K49*Dataark9!$F$61/1000</f>
        <v>18.178609999999995</v>
      </c>
      <c r="L49" s="14">
        <f>Dataark7a!L49*Dataark9!$F$61/1000</f>
        <v>2.0771109999999999</v>
      </c>
      <c r="M49" s="14">
        <f>Dataark7a!M49*Dataark9!$F$61/1000</f>
        <v>564.16948000000002</v>
      </c>
    </row>
    <row r="50" spans="1:13" x14ac:dyDescent="0.2">
      <c r="A50" s="11" t="str">
        <f t="shared" si="2"/>
        <v>2025-priser (mio. kr.)</v>
      </c>
      <c r="B50" s="11" t="str">
        <f t="shared" si="2"/>
        <v>I alt (netto)</v>
      </c>
      <c r="C50" s="11" t="str">
        <f t="shared" si="2"/>
        <v>1 Driftskonti</v>
      </c>
      <c r="D50" s="30">
        <f t="shared" si="2"/>
        <v>2024</v>
      </c>
      <c r="E50" s="2">
        <v>410</v>
      </c>
      <c r="F50" s="3" t="s">
        <v>22</v>
      </c>
      <c r="G50" s="14">
        <f>Dataark7a!G50*Dataark9!$F$61/1000</f>
        <v>120.507696</v>
      </c>
      <c r="H50" s="14">
        <f>Dataark7a!H50*Dataark9!$F$61/1000</f>
        <v>191.16887599999998</v>
      </c>
      <c r="I50" s="14">
        <f>Dataark7a!I50*Dataark9!$F$61/1000</f>
        <v>55.38617</v>
      </c>
      <c r="J50" s="14">
        <f>Dataark7a!J50*Dataark9!$F$61/1000</f>
        <v>11.101084999999999</v>
      </c>
      <c r="K50" s="14">
        <f>Dataark7a!K50*Dataark9!$F$61/1000</f>
        <v>8.2037069999999979</v>
      </c>
      <c r="L50" s="14">
        <f>Dataark7a!L50*Dataark9!$F$61/1000</f>
        <v>1.7898619999999998</v>
      </c>
      <c r="M50" s="14">
        <f>Dataark7a!M50*Dataark9!$F$61/1000</f>
        <v>388.15739599999995</v>
      </c>
    </row>
    <row r="51" spans="1:13" x14ac:dyDescent="0.2">
      <c r="A51" s="11" t="str">
        <f t="shared" si="2"/>
        <v>2025-priser (mio. kr.)</v>
      </c>
      <c r="B51" s="11" t="str">
        <f t="shared" si="2"/>
        <v>I alt (netto)</v>
      </c>
      <c r="C51" s="11" t="str">
        <f t="shared" si="2"/>
        <v>1 Driftskonti</v>
      </c>
      <c r="D51" s="30">
        <f t="shared" si="2"/>
        <v>2024</v>
      </c>
      <c r="E51" s="2">
        <v>420</v>
      </c>
      <c r="F51" s="3" t="s">
        <v>11</v>
      </c>
      <c r="G51" s="14">
        <f>Dataark7a!G51*Dataark9!$F$61/1000</f>
        <v>115.31232599999998</v>
      </c>
      <c r="H51" s="14">
        <f>Dataark7a!H51*Dataark9!$F$61/1000</f>
        <v>179.902908</v>
      </c>
      <c r="I51" s="14">
        <f>Dataark7a!I51*Dataark9!$F$61/1000</f>
        <v>32.440470999999995</v>
      </c>
      <c r="J51" s="14">
        <f>Dataark7a!J51*Dataark9!$F$61/1000</f>
        <v>38.012271999999996</v>
      </c>
      <c r="K51" s="14">
        <f>Dataark7a!K51*Dataark9!$F$61/1000</f>
        <v>17.708848999999997</v>
      </c>
      <c r="L51" s="14">
        <f>Dataark7a!L51*Dataark9!$F$61/1000</f>
        <v>3.6668319999999999</v>
      </c>
      <c r="M51" s="14">
        <f>Dataark7a!M51*Dataark9!$F$61/1000</f>
        <v>387.04365799999999</v>
      </c>
    </row>
    <row r="52" spans="1:13" x14ac:dyDescent="0.2">
      <c r="A52" s="11" t="str">
        <f t="shared" si="2"/>
        <v>2025-priser (mio. kr.)</v>
      </c>
      <c r="B52" s="11" t="str">
        <f t="shared" si="2"/>
        <v>I alt (netto)</v>
      </c>
      <c r="C52" s="11" t="str">
        <f t="shared" si="2"/>
        <v>1 Driftskonti</v>
      </c>
      <c r="D52" s="30">
        <f t="shared" si="2"/>
        <v>2024</v>
      </c>
      <c r="E52" s="2">
        <v>430</v>
      </c>
      <c r="F52" s="3" t="s">
        <v>47</v>
      </c>
      <c r="G52" s="14">
        <f>Dataark7a!G52*Dataark9!$F$61/1000</f>
        <v>154.871802</v>
      </c>
      <c r="H52" s="14">
        <f>Dataark7a!H52*Dataark9!$F$61/1000</f>
        <v>229.697574</v>
      </c>
      <c r="I52" s="14">
        <f>Dataark7a!I52*Dataark9!$F$61/1000</f>
        <v>90.204481999999985</v>
      </c>
      <c r="J52" s="14">
        <f>Dataark7a!J52*Dataark9!$F$61/1000</f>
        <v>23.461088</v>
      </c>
      <c r="K52" s="14">
        <f>Dataark7a!K52*Dataark9!$F$61/1000</f>
        <v>26.102326999999999</v>
      </c>
      <c r="L52" s="14">
        <f>Dataark7a!L52*Dataark9!$F$61/1000</f>
        <v>2.3446569999999998</v>
      </c>
      <c r="M52" s="14">
        <f>Dataark7a!M52*Dataark9!$F$61/1000</f>
        <v>526.68192999999997</v>
      </c>
    </row>
    <row r="53" spans="1:13" x14ac:dyDescent="0.2">
      <c r="A53" s="11" t="str">
        <f t="shared" si="2"/>
        <v>2025-priser (mio. kr.)</v>
      </c>
      <c r="B53" s="11" t="str">
        <f t="shared" si="2"/>
        <v>I alt (netto)</v>
      </c>
      <c r="C53" s="11" t="str">
        <f t="shared" si="2"/>
        <v>1 Driftskonti</v>
      </c>
      <c r="D53" s="30">
        <f t="shared" si="2"/>
        <v>2024</v>
      </c>
      <c r="E53" s="2">
        <v>440</v>
      </c>
      <c r="F53" s="3" t="s">
        <v>97</v>
      </c>
      <c r="G53" s="14">
        <f>Dataark7a!G53*Dataark9!$F$61/1000</f>
        <v>63.224852999999996</v>
      </c>
      <c r="H53" s="14">
        <f>Dataark7a!H53*Dataark9!$F$61/1000</f>
        <v>139.93278000000001</v>
      </c>
      <c r="I53" s="14">
        <f>Dataark7a!I53*Dataark9!$F$61/1000</f>
        <v>48.619744999999995</v>
      </c>
      <c r="J53" s="14">
        <f>Dataark7a!J53*Dataark9!$F$61/1000</f>
        <v>8.560435</v>
      </c>
      <c r="K53" s="14">
        <f>Dataark7a!K53*Dataark9!$F$61/1000</f>
        <v>17.846769999999999</v>
      </c>
      <c r="L53" s="14">
        <f>Dataark7a!L53*Dataark9!$F$61/1000</f>
        <v>0.99448299999999989</v>
      </c>
      <c r="M53" s="14">
        <f>Dataark7a!M53*Dataark9!$F$61/1000</f>
        <v>279.17906599999998</v>
      </c>
    </row>
    <row r="54" spans="1:13" x14ac:dyDescent="0.2">
      <c r="A54" s="11" t="str">
        <f t="shared" ref="A54:D69" si="3">A53</f>
        <v>2025-priser (mio. kr.)</v>
      </c>
      <c r="B54" s="11" t="str">
        <f t="shared" si="3"/>
        <v>I alt (netto)</v>
      </c>
      <c r="C54" s="11" t="str">
        <f t="shared" si="3"/>
        <v>1 Driftskonti</v>
      </c>
      <c r="D54" s="30">
        <f t="shared" si="3"/>
        <v>2024</v>
      </c>
      <c r="E54" s="2">
        <v>450</v>
      </c>
      <c r="F54" s="3" t="s">
        <v>30</v>
      </c>
      <c r="G54" s="14">
        <f>Dataark7a!G54*Dataark9!$F$61/1000</f>
        <v>104.91121599999998</v>
      </c>
      <c r="H54" s="14">
        <f>Dataark7a!H54*Dataark9!$F$61/1000</f>
        <v>149.30829699999998</v>
      </c>
      <c r="I54" s="14">
        <f>Dataark7a!I54*Dataark9!$F$61/1000</f>
        <v>80.830001999999993</v>
      </c>
      <c r="J54" s="14">
        <f>Dataark7a!J54*Dataark9!$F$61/1000</f>
        <v>37.623396999999997</v>
      </c>
      <c r="K54" s="14">
        <f>Dataark7a!K54*Dataark9!$F$61/1000</f>
        <v>21.118504999999999</v>
      </c>
      <c r="L54" s="14">
        <f>Dataark7a!L54*Dataark9!$F$61/1000</f>
        <v>2.3104359999999997</v>
      </c>
      <c r="M54" s="14">
        <f>Dataark7a!M54*Dataark9!$F$61/1000</f>
        <v>396.10185299999995</v>
      </c>
    </row>
    <row r="55" spans="1:13" x14ac:dyDescent="0.2">
      <c r="A55" s="11" t="str">
        <f t="shared" si="3"/>
        <v>2025-priser (mio. kr.)</v>
      </c>
      <c r="B55" s="11" t="str">
        <f t="shared" si="3"/>
        <v>I alt (netto)</v>
      </c>
      <c r="C55" s="11" t="str">
        <f t="shared" si="3"/>
        <v>1 Driftskonti</v>
      </c>
      <c r="D55" s="30">
        <f t="shared" si="3"/>
        <v>2024</v>
      </c>
      <c r="E55" s="2">
        <v>461</v>
      </c>
      <c r="F55" s="3" t="s">
        <v>36</v>
      </c>
      <c r="G55" s="14">
        <f>Dataark7a!G55*Dataark9!$F$61/1000</f>
        <v>495.47134099999994</v>
      </c>
      <c r="H55" s="14">
        <f>Dataark7a!H55*Dataark9!$F$61/1000</f>
        <v>745.16227499999991</v>
      </c>
      <c r="I55" s="14">
        <f>Dataark7a!I55*Dataark9!$F$61/1000</f>
        <v>305.223321</v>
      </c>
      <c r="J55" s="14">
        <f>Dataark7a!J55*Dataark9!$F$61/1000</f>
        <v>86.311583999999982</v>
      </c>
      <c r="K55" s="14">
        <f>Dataark7a!K55*Dataark9!$F$61/1000</f>
        <v>67.911056000000002</v>
      </c>
      <c r="L55" s="14">
        <f>Dataark7a!L55*Dataark9!$F$61/1000</f>
        <v>8.9586430000000004</v>
      </c>
      <c r="M55" s="14">
        <f>Dataark7a!M55*Dataark9!$F$61/1000</f>
        <v>1709.0382199999999</v>
      </c>
    </row>
    <row r="56" spans="1:13" x14ac:dyDescent="0.2">
      <c r="A56" s="11" t="str">
        <f t="shared" si="3"/>
        <v>2025-priser (mio. kr.)</v>
      </c>
      <c r="B56" s="11" t="str">
        <f t="shared" si="3"/>
        <v>I alt (netto)</v>
      </c>
      <c r="C56" s="11" t="str">
        <f t="shared" si="3"/>
        <v>1 Driftskonti</v>
      </c>
      <c r="D56" s="30">
        <f t="shared" si="3"/>
        <v>2024</v>
      </c>
      <c r="E56" s="2">
        <v>479</v>
      </c>
      <c r="F56" s="3" t="s">
        <v>72</v>
      </c>
      <c r="G56" s="14">
        <f>Dataark7a!G56*Dataark9!$F$61/1000</f>
        <v>132.846959</v>
      </c>
      <c r="H56" s="14">
        <f>Dataark7a!H56*Dataark9!$F$61/1000</f>
        <v>348.27541300000001</v>
      </c>
      <c r="I56" s="14">
        <f>Dataark7a!I56*Dataark9!$F$61/1000</f>
        <v>112.050961</v>
      </c>
      <c r="J56" s="14">
        <f>Dataark7a!J56*Dataark9!$F$61/1000</f>
        <v>26.245432999999998</v>
      </c>
      <c r="K56" s="14">
        <f>Dataark7a!K56*Dataark9!$F$61/1000</f>
        <v>21.826775999999999</v>
      </c>
      <c r="L56" s="14">
        <f>Dataark7a!L56*Dataark9!$F$61/1000</f>
        <v>3.4967639999999998</v>
      </c>
      <c r="M56" s="14">
        <f>Dataark7a!M56*Dataark9!$F$61/1000</f>
        <v>644.74230599999999</v>
      </c>
    </row>
    <row r="57" spans="1:13" x14ac:dyDescent="0.2">
      <c r="A57" s="11" t="str">
        <f t="shared" si="3"/>
        <v>2025-priser (mio. kr.)</v>
      </c>
      <c r="B57" s="11" t="str">
        <f t="shared" si="3"/>
        <v>I alt (netto)</v>
      </c>
      <c r="C57" s="11" t="str">
        <f t="shared" si="3"/>
        <v>1 Driftskonti</v>
      </c>
      <c r="D57" s="30">
        <f t="shared" si="3"/>
        <v>2024</v>
      </c>
      <c r="E57" s="2">
        <v>480</v>
      </c>
      <c r="F57" s="3" t="s">
        <v>226</v>
      </c>
      <c r="G57" s="14">
        <f>Dataark7a!G57*Dataark9!$F$61/1000</f>
        <v>104.87803199999999</v>
      </c>
      <c r="H57" s="14">
        <f>Dataark7a!H57*Dataark9!$F$61/1000</f>
        <v>128.36504499999998</v>
      </c>
      <c r="I57" s="14">
        <f>Dataark7a!I57*Dataark9!$F$61/1000</f>
        <v>23.186283</v>
      </c>
      <c r="J57" s="14">
        <f>Dataark7a!J57*Dataark9!$F$61/1000</f>
        <v>26.539940999999999</v>
      </c>
      <c r="K57" s="14">
        <f>Dataark7a!K57*Dataark9!$F$61/1000</f>
        <v>9.2116709999999991</v>
      </c>
      <c r="L57" s="14">
        <f>Dataark7a!L57*Dataark9!$F$61/1000</f>
        <v>2.0252609999999995</v>
      </c>
      <c r="M57" s="14">
        <f>Dataark7a!M57*Dataark9!$F$61/1000</f>
        <v>294.20623299999994</v>
      </c>
    </row>
    <row r="58" spans="1:13" x14ac:dyDescent="0.2">
      <c r="A58" s="11" t="str">
        <f t="shared" si="3"/>
        <v>2025-priser (mio. kr.)</v>
      </c>
      <c r="B58" s="11" t="str">
        <f t="shared" si="3"/>
        <v>I alt (netto)</v>
      </c>
      <c r="C58" s="11" t="str">
        <f t="shared" si="3"/>
        <v>1 Driftskonti</v>
      </c>
      <c r="D58" s="30">
        <f t="shared" si="3"/>
        <v>2024</v>
      </c>
      <c r="E58" s="2">
        <v>482</v>
      </c>
      <c r="F58" s="3" t="s">
        <v>8</v>
      </c>
      <c r="G58" s="14">
        <f>Dataark7a!G58*Dataark9!$F$61/1000</f>
        <v>66.421924000000004</v>
      </c>
      <c r="H58" s="14">
        <f>Dataark7a!H58*Dataark9!$F$61/1000</f>
        <v>128.46978199999998</v>
      </c>
      <c r="I58" s="14">
        <f>Dataark7a!I58*Dataark9!$F$61/1000</f>
        <v>34.600541999999997</v>
      </c>
      <c r="J58" s="14">
        <f>Dataark7a!J58*Dataark9!$F$61/1000</f>
        <v>8.1114139999999999</v>
      </c>
      <c r="K58" s="14">
        <f>Dataark7a!K58*Dataark9!$F$61/1000</f>
        <v>7.5742479999999999</v>
      </c>
      <c r="L58" s="14">
        <f>Dataark7a!L58*Dataark9!$F$61/1000</f>
        <v>0.545462</v>
      </c>
      <c r="M58" s="14">
        <f>Dataark7a!M58*Dataark9!$F$61/1000</f>
        <v>245.72337199999998</v>
      </c>
    </row>
    <row r="59" spans="1:13" x14ac:dyDescent="0.2">
      <c r="A59" s="11" t="str">
        <f t="shared" si="3"/>
        <v>2025-priser (mio. kr.)</v>
      </c>
      <c r="B59" s="11" t="str">
        <f t="shared" si="3"/>
        <v>I alt (netto)</v>
      </c>
      <c r="C59" s="11" t="str">
        <f t="shared" si="3"/>
        <v>1 Driftskonti</v>
      </c>
      <c r="D59" s="30">
        <f t="shared" si="3"/>
        <v>2024</v>
      </c>
      <c r="E59" s="2">
        <v>492</v>
      </c>
      <c r="F59" s="3" t="s">
        <v>98</v>
      </c>
      <c r="G59" s="14">
        <f>Dataark7a!G59*Dataark9!$F$61/1000</f>
        <v>18.805994999999999</v>
      </c>
      <c r="H59" s="14">
        <f>Dataark7a!H59*Dataark9!$F$61/1000</f>
        <v>70.351117000000002</v>
      </c>
      <c r="I59" s="14">
        <f>Dataark7a!I59*Dataark9!$F$61/1000</f>
        <v>16.146089999999997</v>
      </c>
      <c r="J59" s="14">
        <f>Dataark7a!J59*Dataark9!$F$61/1000</f>
        <v>3.6689059999999998</v>
      </c>
      <c r="K59" s="14">
        <f>Dataark7a!K59*Dataark9!$F$61/1000</f>
        <v>4.7660519999999993</v>
      </c>
      <c r="L59" s="14">
        <f>Dataark7a!L59*Dataark9!$F$61/1000</f>
        <v>0.46561299999999994</v>
      </c>
      <c r="M59" s="14">
        <f>Dataark7a!M59*Dataark9!$F$61/1000</f>
        <v>114.20377299999998</v>
      </c>
    </row>
    <row r="60" spans="1:13" x14ac:dyDescent="0.2">
      <c r="A60" s="11" t="str">
        <f t="shared" si="3"/>
        <v>2025-priser (mio. kr.)</v>
      </c>
      <c r="B60" s="11" t="str">
        <f t="shared" si="3"/>
        <v>I alt (netto)</v>
      </c>
      <c r="C60" s="11" t="str">
        <f t="shared" si="3"/>
        <v>1 Driftskonti</v>
      </c>
      <c r="D60" s="30">
        <f t="shared" si="3"/>
        <v>2024</v>
      </c>
      <c r="E60" s="2">
        <v>510</v>
      </c>
      <c r="F60" s="3" t="s">
        <v>61</v>
      </c>
      <c r="G60" s="14">
        <f>Dataark7a!G60*Dataark9!$F$61/1000</f>
        <v>184.76125300000001</v>
      </c>
      <c r="H60" s="14">
        <f>Dataark7a!H60*Dataark9!$F$61/1000</f>
        <v>285.80031099999997</v>
      </c>
      <c r="I60" s="14">
        <f>Dataark7a!I60*Dataark9!$F$61/1000</f>
        <v>102.08539099999999</v>
      </c>
      <c r="J60" s="14">
        <f>Dataark7a!J60*Dataark9!$F$61/1000</f>
        <v>14.064830999999998</v>
      </c>
      <c r="K60" s="14">
        <f>Dataark7a!K60*Dataark9!$F$61/1000</f>
        <v>22.579637999999999</v>
      </c>
      <c r="L60" s="14">
        <f>Dataark7a!L60*Dataark9!$F$61/1000</f>
        <v>2.2036250000000002</v>
      </c>
      <c r="M60" s="14">
        <f>Dataark7a!M60*Dataark9!$F$61/1000</f>
        <v>611.49504899999999</v>
      </c>
    </row>
    <row r="61" spans="1:13" x14ac:dyDescent="0.2">
      <c r="A61" s="11" t="str">
        <f t="shared" si="3"/>
        <v>2025-priser (mio. kr.)</v>
      </c>
      <c r="B61" s="11" t="str">
        <f t="shared" si="3"/>
        <v>I alt (netto)</v>
      </c>
      <c r="C61" s="11" t="str">
        <f t="shared" si="3"/>
        <v>1 Driftskonti</v>
      </c>
      <c r="D61" s="30">
        <f t="shared" si="3"/>
        <v>2024</v>
      </c>
      <c r="E61" s="2">
        <v>530</v>
      </c>
      <c r="F61" s="3" t="s">
        <v>15</v>
      </c>
      <c r="G61" s="14">
        <f>Dataark7a!G61*Dataark9!$F$61/1000</f>
        <v>57.172920999999995</v>
      </c>
      <c r="H61" s="14">
        <f>Dataark7a!H61*Dataark9!$F$61/1000</f>
        <v>197.73827099999997</v>
      </c>
      <c r="I61" s="14">
        <f>Dataark7a!I61*Dataark9!$F$61/1000</f>
        <v>27.275174</v>
      </c>
      <c r="J61" s="14">
        <f>Dataark7a!J61*Dataark9!$F$61/1000</f>
        <v>2.6899779999999995</v>
      </c>
      <c r="K61" s="14">
        <f>Dataark7a!K61*Dataark9!$F$61/1000</f>
        <v>20.723407999999999</v>
      </c>
      <c r="L61" s="14">
        <f>Dataark7a!L61*Dataark9!$F$61/1000</f>
        <v>1.1946239999999997</v>
      </c>
      <c r="M61" s="14">
        <f>Dataark7a!M61*Dataark9!$F$61/1000</f>
        <v>306.794376</v>
      </c>
    </row>
    <row r="62" spans="1:13" x14ac:dyDescent="0.2">
      <c r="A62" s="11" t="str">
        <f t="shared" si="3"/>
        <v>2025-priser (mio. kr.)</v>
      </c>
      <c r="B62" s="11" t="str">
        <f t="shared" si="3"/>
        <v>I alt (netto)</v>
      </c>
      <c r="C62" s="11" t="str">
        <f t="shared" si="3"/>
        <v>1 Driftskonti</v>
      </c>
      <c r="D62" s="30">
        <f t="shared" si="3"/>
        <v>2024</v>
      </c>
      <c r="E62" s="2">
        <v>540</v>
      </c>
      <c r="F62" s="3" t="s">
        <v>76</v>
      </c>
      <c r="G62" s="14">
        <f>Dataark7a!G62*Dataark9!$F$61/1000</f>
        <v>222.68641699999998</v>
      </c>
      <c r="H62" s="14">
        <f>Dataark7a!H62*Dataark9!$F$61/1000</f>
        <v>407.76395499999995</v>
      </c>
      <c r="I62" s="14">
        <f>Dataark7a!I62*Dataark9!$F$61/1000</f>
        <v>193.11532499999998</v>
      </c>
      <c r="J62" s="14">
        <f>Dataark7a!J62*Dataark9!$F$61/1000</f>
        <v>29.044295999999999</v>
      </c>
      <c r="K62" s="14">
        <f>Dataark7a!K62*Dataark9!$F$61/1000</f>
        <v>42.029609999999991</v>
      </c>
      <c r="L62" s="14">
        <f>Dataark7a!L62*Dataark9!$F$61/1000</f>
        <v>3.6740909999999998</v>
      </c>
      <c r="M62" s="14">
        <f>Dataark7a!M62*Dataark9!$F$61/1000</f>
        <v>898.31369399999994</v>
      </c>
    </row>
    <row r="63" spans="1:13" x14ac:dyDescent="0.2">
      <c r="A63" s="11" t="str">
        <f t="shared" si="3"/>
        <v>2025-priser (mio. kr.)</v>
      </c>
      <c r="B63" s="11" t="str">
        <f t="shared" si="3"/>
        <v>I alt (netto)</v>
      </c>
      <c r="C63" s="11" t="str">
        <f t="shared" si="3"/>
        <v>1 Driftskonti</v>
      </c>
      <c r="D63" s="30">
        <f t="shared" si="3"/>
        <v>2024</v>
      </c>
      <c r="E63" s="2">
        <v>550</v>
      </c>
      <c r="F63" s="3" t="s">
        <v>80</v>
      </c>
      <c r="G63" s="14">
        <f>Dataark7a!G63*Dataark9!$F$61/1000</f>
        <v>117.495211</v>
      </c>
      <c r="H63" s="14">
        <f>Dataark7a!H63*Dataark9!$F$61/1000</f>
        <v>195.44027899999998</v>
      </c>
      <c r="I63" s="14">
        <f>Dataark7a!I63*Dataark9!$F$61/1000</f>
        <v>52.199469000000001</v>
      </c>
      <c r="J63" s="14">
        <f>Dataark7a!J63*Dataark9!$F$61/1000</f>
        <v>28.033220999999998</v>
      </c>
      <c r="K63" s="14">
        <f>Dataark7a!K63*Dataark9!$F$61/1000</f>
        <v>19.102576999999997</v>
      </c>
      <c r="L63" s="14">
        <f>Dataark7a!L63*Dataark9!$F$61/1000</f>
        <v>1.6830509999999999</v>
      </c>
      <c r="M63" s="14">
        <f>Dataark7a!M63*Dataark9!$F$61/1000</f>
        <v>413.95380799999998</v>
      </c>
    </row>
    <row r="64" spans="1:13" x14ac:dyDescent="0.2">
      <c r="A64" s="11" t="str">
        <f t="shared" si="3"/>
        <v>2025-priser (mio. kr.)</v>
      </c>
      <c r="B64" s="11" t="str">
        <f t="shared" si="3"/>
        <v>I alt (netto)</v>
      </c>
      <c r="C64" s="11" t="str">
        <f t="shared" si="3"/>
        <v>1 Driftskonti</v>
      </c>
      <c r="D64" s="30">
        <f t="shared" si="3"/>
        <v>2024</v>
      </c>
      <c r="E64" s="2">
        <v>561</v>
      </c>
      <c r="F64" s="3" t="s">
        <v>27</v>
      </c>
      <c r="G64" s="14">
        <f>Dataark7a!G64*Dataark9!$F$61/1000</f>
        <v>303.14620999999994</v>
      </c>
      <c r="H64" s="14">
        <f>Dataark7a!H64*Dataark9!$F$61/1000</f>
        <v>624.6535419999999</v>
      </c>
      <c r="I64" s="14">
        <f>Dataark7a!I64*Dataark9!$F$61/1000</f>
        <v>192.80318800000001</v>
      </c>
      <c r="J64" s="14">
        <f>Dataark7a!J64*Dataark9!$F$61/1000</f>
        <v>14.940059</v>
      </c>
      <c r="K64" s="14">
        <f>Dataark7a!K64*Dataark9!$F$61/1000</f>
        <v>66.611694999999997</v>
      </c>
      <c r="L64" s="14">
        <f>Dataark7a!L64*Dataark9!$F$61/1000</f>
        <v>7.0515999999999996</v>
      </c>
      <c r="M64" s="14">
        <f>Dataark7a!M64*Dataark9!$F$61/1000</f>
        <v>1209.2062940000001</v>
      </c>
    </row>
    <row r="65" spans="1:13" x14ac:dyDescent="0.2">
      <c r="A65" s="11" t="str">
        <f t="shared" si="3"/>
        <v>2025-priser (mio. kr.)</v>
      </c>
      <c r="B65" s="11" t="str">
        <f t="shared" si="3"/>
        <v>I alt (netto)</v>
      </c>
      <c r="C65" s="11" t="str">
        <f t="shared" si="3"/>
        <v>1 Driftskonti</v>
      </c>
      <c r="D65" s="30">
        <f t="shared" si="3"/>
        <v>2024</v>
      </c>
      <c r="E65" s="2">
        <v>563</v>
      </c>
      <c r="F65" s="3" t="s">
        <v>29</v>
      </c>
      <c r="G65" s="14">
        <f>Dataark7a!G65*Dataark9!$F$61/1000</f>
        <v>13.285007</v>
      </c>
      <c r="H65" s="14">
        <f>Dataark7a!H65*Dataark9!$F$61/1000</f>
        <v>28.033220999999998</v>
      </c>
      <c r="I65" s="14">
        <f>Dataark7a!I65*Dataark9!$F$61/1000</f>
        <v>6.5310259999999998</v>
      </c>
      <c r="J65" s="14">
        <f>Dataark7a!J65*Dataark9!$F$61/1000</f>
        <v>5.0833740000000001</v>
      </c>
      <c r="K65" s="14">
        <f>Dataark7a!K65*Dataark9!$F$61/1000</f>
        <v>3.1379619999999999</v>
      </c>
      <c r="L65" s="14">
        <f>Dataark7a!L65*Dataark9!$F$61/1000</f>
        <v>0.16488299999999997</v>
      </c>
      <c r="M65" s="14">
        <f>Dataark7a!M65*Dataark9!$F$61/1000</f>
        <v>56.235472999999999</v>
      </c>
    </row>
    <row r="66" spans="1:13" x14ac:dyDescent="0.2">
      <c r="A66" s="11" t="str">
        <f t="shared" si="3"/>
        <v>2025-priser (mio. kr.)</v>
      </c>
      <c r="B66" s="11" t="str">
        <f t="shared" si="3"/>
        <v>I alt (netto)</v>
      </c>
      <c r="C66" s="11" t="str">
        <f t="shared" si="3"/>
        <v>1 Driftskonti</v>
      </c>
      <c r="D66" s="30">
        <f t="shared" si="3"/>
        <v>2024</v>
      </c>
      <c r="E66" s="2">
        <v>573</v>
      </c>
      <c r="F66" s="3" t="s">
        <v>86</v>
      </c>
      <c r="G66" s="14">
        <f>Dataark7a!G66*Dataark9!$F$61/1000</f>
        <v>127.85276699999999</v>
      </c>
      <c r="H66" s="14">
        <f>Dataark7a!H66*Dataark9!$F$61/1000</f>
        <v>290.62339800000001</v>
      </c>
      <c r="I66" s="14">
        <f>Dataark7a!I66*Dataark9!$F$61/1000</f>
        <v>56.774712999999998</v>
      </c>
      <c r="J66" s="14">
        <f>Dataark7a!J66*Dataark9!$F$61/1000</f>
        <v>21.378791999999997</v>
      </c>
      <c r="K66" s="14">
        <f>Dataark7a!K66*Dataark9!$F$61/1000</f>
        <v>30.471207999999997</v>
      </c>
      <c r="L66" s="14">
        <f>Dataark7a!L66*Dataark9!$F$61/1000</f>
        <v>2.7241989999999996</v>
      </c>
      <c r="M66" s="14">
        <f>Dataark7a!M66*Dataark9!$F$61/1000</f>
        <v>529.82507699999996</v>
      </c>
    </row>
    <row r="67" spans="1:13" x14ac:dyDescent="0.2">
      <c r="A67" s="11" t="str">
        <f t="shared" si="3"/>
        <v>2025-priser (mio. kr.)</v>
      </c>
      <c r="B67" s="11" t="str">
        <f t="shared" si="3"/>
        <v>I alt (netto)</v>
      </c>
      <c r="C67" s="11" t="str">
        <f t="shared" si="3"/>
        <v>1 Driftskonti</v>
      </c>
      <c r="D67" s="30">
        <f t="shared" si="3"/>
        <v>2024</v>
      </c>
      <c r="E67" s="2">
        <v>575</v>
      </c>
      <c r="F67" s="3" t="s">
        <v>88</v>
      </c>
      <c r="G67" s="14">
        <f>Dataark7a!G67*Dataark9!$F$61/1000</f>
        <v>115.98326499999999</v>
      </c>
      <c r="H67" s="14">
        <f>Dataark7a!H67*Dataark9!$F$61/1000</f>
        <v>185.72358899999998</v>
      </c>
      <c r="I67" s="14">
        <f>Dataark7a!I67*Dataark9!$F$61/1000</f>
        <v>77.433826999999994</v>
      </c>
      <c r="J67" s="14">
        <f>Dataark7a!J67*Dataark9!$F$61/1000</f>
        <v>42.245305999999999</v>
      </c>
      <c r="K67" s="14">
        <f>Dataark7a!K67*Dataark9!$F$61/1000</f>
        <v>23.316945</v>
      </c>
      <c r="L67" s="14">
        <f>Dataark7a!L67*Dataark9!$F$61/1000</f>
        <v>2.5188729999999997</v>
      </c>
      <c r="M67" s="14">
        <f>Dataark7a!M67*Dataark9!$F$61/1000</f>
        <v>447.22180500000002</v>
      </c>
    </row>
    <row r="68" spans="1:13" x14ac:dyDescent="0.2">
      <c r="A68" s="11" t="str">
        <f t="shared" si="3"/>
        <v>2025-priser (mio. kr.)</v>
      </c>
      <c r="B68" s="11" t="str">
        <f t="shared" si="3"/>
        <v>I alt (netto)</v>
      </c>
      <c r="C68" s="11" t="str">
        <f t="shared" si="3"/>
        <v>1 Driftskonti</v>
      </c>
      <c r="D68" s="30">
        <f t="shared" si="3"/>
        <v>2024</v>
      </c>
      <c r="E68" s="2">
        <v>580</v>
      </c>
      <c r="F68" s="3" t="s">
        <v>100</v>
      </c>
      <c r="G68" s="14">
        <f>Dataark7a!G68*Dataark9!$F$61/1000</f>
        <v>204.67061599999997</v>
      </c>
      <c r="H68" s="14">
        <f>Dataark7a!H68*Dataark9!$F$61/1000</f>
        <v>300.06113499999998</v>
      </c>
      <c r="I68" s="14">
        <f>Dataark7a!I68*Dataark9!$F$61/1000</f>
        <v>120.21111399999998</v>
      </c>
      <c r="J68" s="14">
        <f>Dataark7a!J68*Dataark9!$F$61/1000</f>
        <v>4.6550929999999999</v>
      </c>
      <c r="K68" s="14">
        <f>Dataark7a!K68*Dataark9!$F$61/1000</f>
        <v>54.111696999999992</v>
      </c>
      <c r="L68" s="14">
        <f>Dataark7a!L68*Dataark9!$F$61/1000</f>
        <v>3.537207</v>
      </c>
      <c r="M68" s="14">
        <f>Dataark7a!M68*Dataark9!$F$61/1000</f>
        <v>687.24686199999996</v>
      </c>
    </row>
    <row r="69" spans="1:13" x14ac:dyDescent="0.2">
      <c r="A69" s="11" t="str">
        <f t="shared" si="3"/>
        <v>2025-priser (mio. kr.)</v>
      </c>
      <c r="B69" s="11" t="str">
        <f t="shared" si="3"/>
        <v>I alt (netto)</v>
      </c>
      <c r="C69" s="11" t="str">
        <f t="shared" si="3"/>
        <v>1 Driftskonti</v>
      </c>
      <c r="D69" s="30">
        <f t="shared" si="3"/>
        <v>2024</v>
      </c>
      <c r="E69" s="2">
        <v>607</v>
      </c>
      <c r="F69" s="3" t="s">
        <v>37</v>
      </c>
      <c r="G69" s="14">
        <f>Dataark7a!G69*Dataark9!$F$61/1000</f>
        <v>138.416686</v>
      </c>
      <c r="H69" s="14">
        <f>Dataark7a!H69*Dataark9!$F$61/1000</f>
        <v>262.71461699999998</v>
      </c>
      <c r="I69" s="14">
        <f>Dataark7a!I69*Dataark9!$F$61/1000</f>
        <v>90.269812999999999</v>
      </c>
      <c r="J69" s="14">
        <f>Dataark7a!J69*Dataark9!$F$61/1000</f>
        <v>35.042303999999994</v>
      </c>
      <c r="K69" s="14">
        <f>Dataark7a!K69*Dataark9!$F$61/1000</f>
        <v>19.607595999999997</v>
      </c>
      <c r="L69" s="14">
        <f>Dataark7a!L69*Dataark9!$F$61/1000</f>
        <v>2.8465649999999996</v>
      </c>
      <c r="M69" s="14">
        <f>Dataark7a!M69*Dataark9!$F$61/1000</f>
        <v>548.89758100000006</v>
      </c>
    </row>
    <row r="70" spans="1:13" x14ac:dyDescent="0.2">
      <c r="A70" s="11" t="str">
        <f t="shared" ref="A70:D85" si="4">A69</f>
        <v>2025-priser (mio. kr.)</v>
      </c>
      <c r="B70" s="11" t="str">
        <f t="shared" si="4"/>
        <v>I alt (netto)</v>
      </c>
      <c r="C70" s="11" t="str">
        <f t="shared" si="4"/>
        <v>1 Driftskonti</v>
      </c>
      <c r="D70" s="30">
        <f t="shared" si="4"/>
        <v>2024</v>
      </c>
      <c r="E70" s="2">
        <v>615</v>
      </c>
      <c r="F70" s="3" t="s">
        <v>81</v>
      </c>
      <c r="G70" s="14">
        <f>Dataark7a!G70*Dataark9!$F$61/1000</f>
        <v>200.24055200000001</v>
      </c>
      <c r="H70" s="14">
        <f>Dataark7a!H70*Dataark9!$F$61/1000</f>
        <v>424.78734699999995</v>
      </c>
      <c r="I70" s="14">
        <f>Dataark7a!I70*Dataark9!$F$61/1000</f>
        <v>136.06373299999998</v>
      </c>
      <c r="J70" s="14">
        <f>Dataark7a!J70*Dataark9!$F$61/1000</f>
        <v>18.572669999999999</v>
      </c>
      <c r="K70" s="14">
        <f>Dataark7a!K70*Dataark9!$F$61/1000</f>
        <v>43.724068000000003</v>
      </c>
      <c r="L70" s="14">
        <f>Dataark7a!L70*Dataark9!$F$61/1000</f>
        <v>2.3840629999999998</v>
      </c>
      <c r="M70" s="14">
        <f>Dataark7a!M70*Dataark9!$F$61/1000</f>
        <v>825.77243299999998</v>
      </c>
    </row>
    <row r="71" spans="1:13" x14ac:dyDescent="0.2">
      <c r="A71" s="11" t="str">
        <f t="shared" ref="A71:C71" si="5">A70</f>
        <v>2025-priser (mio. kr.)</v>
      </c>
      <c r="B71" s="11" t="str">
        <f t="shared" si="5"/>
        <v>I alt (netto)</v>
      </c>
      <c r="C71" s="11" t="str">
        <f t="shared" si="5"/>
        <v>1 Driftskonti</v>
      </c>
      <c r="D71" s="30">
        <f t="shared" si="4"/>
        <v>2024</v>
      </c>
      <c r="E71" s="2">
        <v>621</v>
      </c>
      <c r="F71" s="3" t="s">
        <v>99</v>
      </c>
      <c r="G71" s="14">
        <f>Dataark7a!G71*Dataark9!$F$61/1000</f>
        <v>209.02808999999999</v>
      </c>
      <c r="H71" s="14">
        <f>Dataark7a!H71*Dataark9!$F$61/1000</f>
        <v>384.20020399999999</v>
      </c>
      <c r="I71" s="14">
        <f>Dataark7a!I71*Dataark9!$F$61/1000</f>
        <v>161.76577799999998</v>
      </c>
      <c r="J71" s="14">
        <f>Dataark7a!J71*Dataark9!$F$61/1000</f>
        <v>52.779151999999996</v>
      </c>
      <c r="K71" s="14">
        <f>Dataark7a!K71*Dataark9!$F$61/1000</f>
        <v>31.283178999999997</v>
      </c>
      <c r="L71" s="14">
        <f>Dataark7a!L71*Dataark9!$F$61/1000</f>
        <v>3.344325</v>
      </c>
      <c r="M71" s="14">
        <f>Dataark7a!M71*Dataark9!$F$61/1000</f>
        <v>842.40072799999984</v>
      </c>
    </row>
    <row r="72" spans="1:13" x14ac:dyDescent="0.2">
      <c r="A72" s="11" t="str">
        <f t="shared" ref="A72:C72" si="6">A71</f>
        <v>2025-priser (mio. kr.)</v>
      </c>
      <c r="B72" s="11" t="str">
        <f t="shared" si="6"/>
        <v>I alt (netto)</v>
      </c>
      <c r="C72" s="11" t="str">
        <f t="shared" si="6"/>
        <v>1 Driftskonti</v>
      </c>
      <c r="D72" s="30">
        <f t="shared" si="4"/>
        <v>2024</v>
      </c>
      <c r="E72" s="2">
        <v>630</v>
      </c>
      <c r="F72" s="3" t="s">
        <v>90</v>
      </c>
      <c r="G72" s="14">
        <f>Dataark7a!G72*Dataark9!$F$61/1000</f>
        <v>252.20462199999997</v>
      </c>
      <c r="H72" s="14">
        <f>Dataark7a!H72*Dataark9!$F$61/1000</f>
        <v>418.55601399999995</v>
      </c>
      <c r="I72" s="14">
        <f>Dataark7a!I72*Dataark9!$F$61/1000</f>
        <v>166.42916699999998</v>
      </c>
      <c r="J72" s="14">
        <f>Dataark7a!J72*Dataark9!$F$61/1000</f>
        <v>61.981490000000001</v>
      </c>
      <c r="K72" s="14">
        <f>Dataark7a!K72*Dataark9!$F$61/1000</f>
        <v>37.565324999999994</v>
      </c>
      <c r="L72" s="14">
        <f>Dataark7a!L72*Dataark9!$F$61/1000</f>
        <v>6.6243559999999997</v>
      </c>
      <c r="M72" s="14">
        <f>Dataark7a!M72*Dataark9!$F$61/1000</f>
        <v>943.36097399999994</v>
      </c>
    </row>
    <row r="73" spans="1:13" x14ac:dyDescent="0.2">
      <c r="A73" s="11" t="str">
        <f t="shared" ref="A73:C73" si="7">A72</f>
        <v>2025-priser (mio. kr.)</v>
      </c>
      <c r="B73" s="11" t="str">
        <f t="shared" si="7"/>
        <v>I alt (netto)</v>
      </c>
      <c r="C73" s="11" t="str">
        <f t="shared" si="7"/>
        <v>1 Driftskonti</v>
      </c>
      <c r="D73" s="30">
        <f t="shared" si="4"/>
        <v>2024</v>
      </c>
      <c r="E73" s="2">
        <v>657</v>
      </c>
      <c r="F73" s="3" t="s">
        <v>71</v>
      </c>
      <c r="G73" s="14">
        <f>Dataark7a!G73*Dataark9!$F$61/1000</f>
        <v>164.090732</v>
      </c>
      <c r="H73" s="14">
        <f>Dataark7a!H73*Dataark9!$F$61/1000</f>
        <v>369.04237499999999</v>
      </c>
      <c r="I73" s="14">
        <f>Dataark7a!I73*Dataark9!$F$61/1000</f>
        <v>97.811913999999987</v>
      </c>
      <c r="J73" s="14">
        <f>Dataark7a!J73*Dataark9!$F$61/1000</f>
        <v>105.403791</v>
      </c>
      <c r="K73" s="14">
        <f>Dataark7a!K73*Dataark9!$F$61/1000</f>
        <v>28.322543999999997</v>
      </c>
      <c r="L73" s="14">
        <f>Dataark7a!L73*Dataark9!$F$61/1000</f>
        <v>4.4186569999999996</v>
      </c>
      <c r="M73" s="14">
        <f>Dataark7a!M73*Dataark9!$F$61/1000</f>
        <v>769.09001299999989</v>
      </c>
    </row>
    <row r="74" spans="1:13" x14ac:dyDescent="0.2">
      <c r="A74" s="11" t="str">
        <f t="shared" ref="A74:C74" si="8">A73</f>
        <v>2025-priser (mio. kr.)</v>
      </c>
      <c r="B74" s="11" t="str">
        <f t="shared" si="8"/>
        <v>I alt (netto)</v>
      </c>
      <c r="C74" s="11" t="str">
        <f t="shared" si="8"/>
        <v>1 Driftskonti</v>
      </c>
      <c r="D74" s="30">
        <f t="shared" si="4"/>
        <v>2024</v>
      </c>
      <c r="E74" s="2">
        <v>661</v>
      </c>
      <c r="F74" s="3" t="s">
        <v>79</v>
      </c>
      <c r="G74" s="14">
        <f>Dataark7a!G74*Dataark9!$F$61/1000</f>
        <v>124.47733199999999</v>
      </c>
      <c r="H74" s="14">
        <f>Dataark7a!H74*Dataark9!$F$61/1000</f>
        <v>294.57644199999999</v>
      </c>
      <c r="I74" s="14">
        <f>Dataark7a!I74*Dataark9!$F$61/1000</f>
        <v>62.537321999999996</v>
      </c>
      <c r="J74" s="14">
        <f>Dataark7a!J74*Dataark9!$F$61/1000</f>
        <v>17.961877000000001</v>
      </c>
      <c r="K74" s="14">
        <f>Dataark7a!K74*Dataark9!$F$61/1000</f>
        <v>22.229131999999996</v>
      </c>
      <c r="L74" s="14">
        <f>Dataark7a!L74*Dataark9!$F$61/1000</f>
        <v>3.292475</v>
      </c>
      <c r="M74" s="14">
        <f>Dataark7a!M74*Dataark9!$F$61/1000</f>
        <v>525.07457999999997</v>
      </c>
    </row>
    <row r="75" spans="1:13" x14ac:dyDescent="0.2">
      <c r="A75" s="11" t="str">
        <f t="shared" ref="A75:C75" si="9">A74</f>
        <v>2025-priser (mio. kr.)</v>
      </c>
      <c r="B75" s="11" t="str">
        <f t="shared" si="9"/>
        <v>I alt (netto)</v>
      </c>
      <c r="C75" s="11" t="str">
        <f t="shared" si="9"/>
        <v>1 Driftskonti</v>
      </c>
      <c r="D75" s="30">
        <f t="shared" si="4"/>
        <v>2024</v>
      </c>
      <c r="E75" s="2">
        <v>665</v>
      </c>
      <c r="F75" s="3" t="s">
        <v>12</v>
      </c>
      <c r="G75" s="14">
        <f>Dataark7a!G75*Dataark9!$F$61/1000</f>
        <v>49.351866999999999</v>
      </c>
      <c r="H75" s="14">
        <f>Dataark7a!H75*Dataark9!$F$61/1000</f>
        <v>115.07796399999999</v>
      </c>
      <c r="I75" s="14">
        <f>Dataark7a!I75*Dataark9!$F$61/1000</f>
        <v>29.572128999999997</v>
      </c>
      <c r="J75" s="14">
        <f>Dataark7a!J75*Dataark9!$F$61/1000</f>
        <v>11.535588000000001</v>
      </c>
      <c r="K75" s="14">
        <f>Dataark7a!K75*Dataark9!$F$61/1000</f>
        <v>6.615022999999999</v>
      </c>
      <c r="L75" s="14">
        <f>Dataark7a!L75*Dataark9!$F$61/1000</f>
        <v>1.0598139999999998</v>
      </c>
      <c r="M75" s="14">
        <f>Dataark7a!M75*Dataark9!$F$61/1000</f>
        <v>213.21238499999998</v>
      </c>
    </row>
    <row r="76" spans="1:13" x14ac:dyDescent="0.2">
      <c r="A76" s="11" t="str">
        <f t="shared" ref="A76:C76" si="10">A75</f>
        <v>2025-priser (mio. kr.)</v>
      </c>
      <c r="B76" s="11" t="str">
        <f t="shared" si="10"/>
        <v>I alt (netto)</v>
      </c>
      <c r="C76" s="11" t="str">
        <f t="shared" si="10"/>
        <v>1 Driftskonti</v>
      </c>
      <c r="D76" s="30">
        <f t="shared" si="4"/>
        <v>2024</v>
      </c>
      <c r="E76" s="2">
        <v>671</v>
      </c>
      <c r="F76" s="3" t="s">
        <v>70</v>
      </c>
      <c r="G76" s="14">
        <f>Dataark7a!G76*Dataark9!$F$61/1000</f>
        <v>69.044496999999993</v>
      </c>
      <c r="H76" s="14">
        <f>Dataark7a!H76*Dataark9!$F$61/1000</f>
        <v>105.893255</v>
      </c>
      <c r="I76" s="14">
        <f>Dataark7a!I76*Dataark9!$F$61/1000</f>
        <v>36.172633999999995</v>
      </c>
      <c r="J76" s="14">
        <f>Dataark7a!J76*Dataark9!$F$61/1000</f>
        <v>9.1141929999999984</v>
      </c>
      <c r="K76" s="14">
        <f>Dataark7a!K76*Dataark9!$F$61/1000</f>
        <v>7.0650809999999993</v>
      </c>
      <c r="L76" s="14">
        <f>Dataark7a!L76*Dataark9!$F$61/1000</f>
        <v>1.3387669999999998</v>
      </c>
      <c r="M76" s="14">
        <f>Dataark7a!M76*Dataark9!$F$61/1000</f>
        <v>228.62842699999999</v>
      </c>
    </row>
    <row r="77" spans="1:13" x14ac:dyDescent="0.2">
      <c r="A77" s="11" t="str">
        <f t="shared" ref="A77:C77" si="11">A76</f>
        <v>2025-priser (mio. kr.)</v>
      </c>
      <c r="B77" s="11" t="str">
        <f t="shared" si="11"/>
        <v>I alt (netto)</v>
      </c>
      <c r="C77" s="11" t="str">
        <f t="shared" si="11"/>
        <v>1 Driftskonti</v>
      </c>
      <c r="D77" s="30">
        <f t="shared" si="4"/>
        <v>2024</v>
      </c>
      <c r="E77" s="2">
        <v>706</v>
      </c>
      <c r="F77" s="3" t="s">
        <v>74</v>
      </c>
      <c r="G77" s="14">
        <f>Dataark7a!G77*Dataark9!$F$61/1000</f>
        <v>190.343424</v>
      </c>
      <c r="H77" s="14">
        <f>Dataark7a!H77*Dataark9!$F$61/1000</f>
        <v>176.97234599999999</v>
      </c>
      <c r="I77" s="14">
        <f>Dataark7a!I77*Dataark9!$F$61/1000</f>
        <v>52.742856999999994</v>
      </c>
      <c r="J77" s="14">
        <f>Dataark7a!J77*Dataark9!$F$61/1000</f>
        <v>7.7453529999999988</v>
      </c>
      <c r="K77" s="14">
        <f>Dataark7a!K77*Dataark9!$F$61/1000</f>
        <v>10.982866999999999</v>
      </c>
      <c r="L77" s="14">
        <f>Dataark7a!L77*Dataark9!$F$61/1000</f>
        <v>1.2091419999999997</v>
      </c>
      <c r="M77" s="14">
        <f>Dataark7a!M77*Dataark9!$F$61/1000</f>
        <v>439.99598899999995</v>
      </c>
    </row>
    <row r="78" spans="1:13" x14ac:dyDescent="0.2">
      <c r="A78" s="11" t="str">
        <f t="shared" ref="A78:C78" si="12">A77</f>
        <v>2025-priser (mio. kr.)</v>
      </c>
      <c r="B78" s="11" t="str">
        <f t="shared" si="12"/>
        <v>I alt (netto)</v>
      </c>
      <c r="C78" s="11" t="str">
        <f t="shared" si="12"/>
        <v>1 Driftskonti</v>
      </c>
      <c r="D78" s="30">
        <f t="shared" si="4"/>
        <v>2024</v>
      </c>
      <c r="E78" s="2">
        <v>707</v>
      </c>
      <c r="F78" s="3" t="s">
        <v>26</v>
      </c>
      <c r="G78" s="14">
        <f>Dataark7a!G78*Dataark9!$F$61/1000</f>
        <v>122.86998199999999</v>
      </c>
      <c r="H78" s="14">
        <f>Dataark7a!H78*Dataark9!$F$61/1000</f>
        <v>237.98735199999999</v>
      </c>
      <c r="I78" s="14">
        <f>Dataark7a!I78*Dataark9!$F$61/1000</f>
        <v>51.314907999999996</v>
      </c>
      <c r="J78" s="14">
        <f>Dataark7a!J78*Dataark9!$F$61/1000</f>
        <v>16.893767</v>
      </c>
      <c r="K78" s="14">
        <f>Dataark7a!K78*Dataark9!$F$61/1000</f>
        <v>17.147831999999998</v>
      </c>
      <c r="L78" s="14">
        <f>Dataark7a!L78*Dataark9!$F$61/1000</f>
        <v>2.776049</v>
      </c>
      <c r="M78" s="14">
        <f>Dataark7a!M78*Dataark9!$F$61/1000</f>
        <v>448.98988999999995</v>
      </c>
    </row>
    <row r="79" spans="1:13" x14ac:dyDescent="0.2">
      <c r="A79" s="11" t="str">
        <f t="shared" ref="A79:C79" si="13">A78</f>
        <v>2025-priser (mio. kr.)</v>
      </c>
      <c r="B79" s="11" t="str">
        <f t="shared" si="13"/>
        <v>I alt (netto)</v>
      </c>
      <c r="C79" s="11" t="str">
        <f t="shared" si="13"/>
        <v>1 Driftskonti</v>
      </c>
      <c r="D79" s="30">
        <f t="shared" si="4"/>
        <v>2024</v>
      </c>
      <c r="E79" s="2">
        <v>710</v>
      </c>
      <c r="F79" s="3" t="s">
        <v>31</v>
      </c>
      <c r="G79" s="14">
        <f>Dataark7a!G79*Dataark9!$F$61/1000</f>
        <v>74.544744999999992</v>
      </c>
      <c r="H79" s="14">
        <f>Dataark7a!H79*Dataark9!$F$61/1000</f>
        <v>181.123457</v>
      </c>
      <c r="I79" s="14">
        <f>Dataark7a!I79*Dataark9!$F$61/1000</f>
        <v>75.685444999999987</v>
      </c>
      <c r="J79" s="14">
        <f>Dataark7a!J79*Dataark9!$F$61/1000</f>
        <v>28.007296</v>
      </c>
      <c r="K79" s="14">
        <f>Dataark7a!K79*Dataark9!$F$61/1000</f>
        <v>13.353448999999999</v>
      </c>
      <c r="L79" s="14">
        <f>Dataark7a!L79*Dataark9!$F$61/1000</f>
        <v>1.3719509999999997</v>
      </c>
      <c r="M79" s="14">
        <f>Dataark7a!M79*Dataark9!$F$61/1000</f>
        <v>374.086343</v>
      </c>
    </row>
    <row r="80" spans="1:13" x14ac:dyDescent="0.2">
      <c r="A80" s="11" t="str">
        <f t="shared" ref="A80:C80" si="14">A79</f>
        <v>2025-priser (mio. kr.)</v>
      </c>
      <c r="B80" s="11" t="str">
        <f t="shared" si="14"/>
        <v>I alt (netto)</v>
      </c>
      <c r="C80" s="11" t="str">
        <f t="shared" si="14"/>
        <v>1 Driftskonti</v>
      </c>
      <c r="D80" s="30">
        <f t="shared" si="4"/>
        <v>2024</v>
      </c>
      <c r="E80" s="2">
        <v>727</v>
      </c>
      <c r="F80" s="3" t="s">
        <v>34</v>
      </c>
      <c r="G80" s="14">
        <f>Dataark7a!G80*Dataark9!$F$61/1000</f>
        <v>57.811712999999997</v>
      </c>
      <c r="H80" s="14">
        <f>Dataark7a!H80*Dataark9!$F$61/1000</f>
        <v>119.72890899999999</v>
      </c>
      <c r="I80" s="14">
        <f>Dataark7a!I80*Dataark9!$F$61/1000</f>
        <v>33.922343999999995</v>
      </c>
      <c r="J80" s="14">
        <f>Dataark7a!J80*Dataark9!$F$61/1000</f>
        <v>17.877879999999998</v>
      </c>
      <c r="K80" s="14">
        <f>Dataark7a!K80*Dataark9!$F$61/1000</f>
        <v>11.978387</v>
      </c>
      <c r="L80" s="14">
        <f>Dataark7a!L80*Dataark9!$F$61/1000</f>
        <v>1.186328</v>
      </c>
      <c r="M80" s="14">
        <f>Dataark7a!M80*Dataark9!$F$61/1000</f>
        <v>242.505561</v>
      </c>
    </row>
    <row r="81" spans="1:13" x14ac:dyDescent="0.2">
      <c r="A81" s="11" t="str">
        <f t="shared" ref="A81:C81" si="15">A80</f>
        <v>2025-priser (mio. kr.)</v>
      </c>
      <c r="B81" s="11" t="str">
        <f t="shared" si="15"/>
        <v>I alt (netto)</v>
      </c>
      <c r="C81" s="11" t="str">
        <f t="shared" si="15"/>
        <v>1 Driftskonti</v>
      </c>
      <c r="D81" s="30">
        <f t="shared" si="4"/>
        <v>2024</v>
      </c>
      <c r="E81" s="2">
        <v>730</v>
      </c>
      <c r="F81" s="3" t="s">
        <v>40</v>
      </c>
      <c r="G81" s="14">
        <f>Dataark7a!G81*Dataark9!$F$61/1000</f>
        <v>224.07910799999999</v>
      </c>
      <c r="H81" s="14">
        <f>Dataark7a!H81*Dataark9!$F$61/1000</f>
        <v>637.25516599999992</v>
      </c>
      <c r="I81" s="14">
        <f>Dataark7a!I81*Dataark9!$F$61/1000</f>
        <v>157.80028999999999</v>
      </c>
      <c r="J81" s="14">
        <f>Dataark7a!J81*Dataark9!$F$61/1000</f>
        <v>17.724404</v>
      </c>
      <c r="K81" s="14">
        <f>Dataark7a!K81*Dataark9!$F$61/1000</f>
        <v>54.079549999999998</v>
      </c>
      <c r="L81" s="14">
        <f>Dataark7a!L81*Dataark9!$F$61/1000</f>
        <v>6.6689469999999993</v>
      </c>
      <c r="M81" s="14">
        <f>Dataark7a!M81*Dataark9!$F$61/1000</f>
        <v>1097.6074649999998</v>
      </c>
    </row>
    <row r="82" spans="1:13" x14ac:dyDescent="0.2">
      <c r="A82" s="11" t="str">
        <f t="shared" ref="A82:C82" si="16">A81</f>
        <v>2025-priser (mio. kr.)</v>
      </c>
      <c r="B82" s="11" t="str">
        <f t="shared" si="16"/>
        <v>I alt (netto)</v>
      </c>
      <c r="C82" s="11" t="str">
        <f t="shared" si="16"/>
        <v>1 Driftskonti</v>
      </c>
      <c r="D82" s="30">
        <f t="shared" si="4"/>
        <v>2024</v>
      </c>
      <c r="E82" s="2">
        <v>740</v>
      </c>
      <c r="F82" s="3" t="s">
        <v>56</v>
      </c>
      <c r="G82" s="14">
        <f>Dataark7a!G82*Dataark9!$F$61/1000</f>
        <v>195.90692899999996</v>
      </c>
      <c r="H82" s="14">
        <f>Dataark7a!H82*Dataark9!$F$61/1000</f>
        <v>396.60376100000002</v>
      </c>
      <c r="I82" s="14">
        <f>Dataark7a!I82*Dataark9!$F$61/1000</f>
        <v>144.37736200000001</v>
      </c>
      <c r="J82" s="14">
        <f>Dataark7a!J82*Dataark9!$F$61/1000</f>
        <v>96.210785999999999</v>
      </c>
      <c r="K82" s="14">
        <f>Dataark7a!K82*Dataark9!$F$61/1000</f>
        <v>32.878084999999999</v>
      </c>
      <c r="L82" s="14">
        <f>Dataark7a!L82*Dataark9!$F$61/1000</f>
        <v>4.9330090000000002</v>
      </c>
      <c r="M82" s="14">
        <f>Dataark7a!M82*Dataark9!$F$61/1000</f>
        <v>870.90993199999991</v>
      </c>
    </row>
    <row r="83" spans="1:13" x14ac:dyDescent="0.2">
      <c r="A83" s="11" t="str">
        <f t="shared" ref="A83:C83" si="17">A82</f>
        <v>2025-priser (mio. kr.)</v>
      </c>
      <c r="B83" s="11" t="str">
        <f t="shared" si="17"/>
        <v>I alt (netto)</v>
      </c>
      <c r="C83" s="11" t="str">
        <f t="shared" si="17"/>
        <v>1 Driftskonti</v>
      </c>
      <c r="D83" s="30">
        <f t="shared" si="4"/>
        <v>2024</v>
      </c>
      <c r="E83" s="2">
        <v>741</v>
      </c>
      <c r="F83" s="3" t="s">
        <v>54</v>
      </c>
      <c r="G83" s="14">
        <f>Dataark7a!G83*Dataark9!$F$61/1000</f>
        <v>16.654219999999999</v>
      </c>
      <c r="H83" s="14">
        <f>Dataark7a!H83*Dataark9!$F$61/1000</f>
        <v>35.932049999999997</v>
      </c>
      <c r="I83" s="14">
        <f>Dataark7a!I83*Dataark9!$F$61/1000</f>
        <v>9.8017240000000001</v>
      </c>
      <c r="J83" s="14">
        <f>Dataark7a!J83*Dataark9!$F$61/1000</f>
        <v>2.0739999999999999E-3</v>
      </c>
      <c r="K83" s="14">
        <f>Dataark7a!K83*Dataark9!$F$61/1000</f>
        <v>3.6761649999999997</v>
      </c>
      <c r="L83" s="14">
        <f>Dataark7a!L83*Dataark9!$F$61/1000</f>
        <v>0.17214199999999999</v>
      </c>
      <c r="M83" s="14">
        <f>Dataark7a!M83*Dataark9!$F$61/1000</f>
        <v>66.238375000000005</v>
      </c>
    </row>
    <row r="84" spans="1:13" x14ac:dyDescent="0.2">
      <c r="A84" s="11" t="str">
        <f t="shared" ref="A84:C84" si="18">A83</f>
        <v>2025-priser (mio. kr.)</v>
      </c>
      <c r="B84" s="11" t="str">
        <f t="shared" si="18"/>
        <v>I alt (netto)</v>
      </c>
      <c r="C84" s="11" t="str">
        <f t="shared" si="18"/>
        <v>1 Driftskonti</v>
      </c>
      <c r="D84" s="30">
        <f t="shared" si="4"/>
        <v>2024</v>
      </c>
      <c r="E84" s="2">
        <v>746</v>
      </c>
      <c r="F84" s="3" t="s">
        <v>58</v>
      </c>
      <c r="G84" s="14">
        <f>Dataark7a!G84*Dataark9!$F$61/1000</f>
        <v>98.862394999999992</v>
      </c>
      <c r="H84" s="14">
        <f>Dataark7a!H84*Dataark9!$F$61/1000</f>
        <v>311.72116299999999</v>
      </c>
      <c r="I84" s="14">
        <f>Dataark7a!I84*Dataark9!$F$61/1000</f>
        <v>75.909436999999997</v>
      </c>
      <c r="J84" s="14">
        <f>Dataark7a!J84*Dataark9!$F$61/1000</f>
        <v>3.5952789999999997</v>
      </c>
      <c r="K84" s="14">
        <f>Dataark7a!K84*Dataark9!$F$61/1000</f>
        <v>18.724072</v>
      </c>
      <c r="L84" s="14">
        <f>Dataark7a!L84*Dataark9!$F$61/1000</f>
        <v>2.6464240000000001</v>
      </c>
      <c r="M84" s="14">
        <f>Dataark7a!M84*Dataark9!$F$61/1000</f>
        <v>511.45876999999996</v>
      </c>
    </row>
    <row r="85" spans="1:13" x14ac:dyDescent="0.2">
      <c r="A85" s="11" t="str">
        <f t="shared" ref="A85:C85" si="19">A84</f>
        <v>2025-priser (mio. kr.)</v>
      </c>
      <c r="B85" s="11" t="str">
        <f t="shared" si="19"/>
        <v>I alt (netto)</v>
      </c>
      <c r="C85" s="11" t="str">
        <f t="shared" si="19"/>
        <v>1 Driftskonti</v>
      </c>
      <c r="D85" s="30">
        <f t="shared" si="4"/>
        <v>2024</v>
      </c>
      <c r="E85" s="2">
        <v>751</v>
      </c>
      <c r="F85" s="3" t="s">
        <v>104</v>
      </c>
      <c r="G85" s="14">
        <f>Dataark7a!G85*Dataark9!$F$61/1000</f>
        <v>746.66074000000003</v>
      </c>
      <c r="H85" s="14">
        <f>Dataark7a!H85*Dataark9!$F$61/1000</f>
        <v>1388.5533699999999</v>
      </c>
      <c r="I85" s="14">
        <f>Dataark7a!I85*Dataark9!$F$61/1000</f>
        <v>277.74800599999998</v>
      </c>
      <c r="J85" s="14">
        <f>Dataark7a!J85*Dataark9!$F$61/1000</f>
        <v>137.34131699999998</v>
      </c>
      <c r="K85" s="14">
        <f>Dataark7a!K85*Dataark9!$F$61/1000</f>
        <v>98.614551999999989</v>
      </c>
      <c r="L85" s="14">
        <f>Dataark7a!L85*Dataark9!$F$61/1000</f>
        <v>8.3551089999999988</v>
      </c>
      <c r="M85" s="14">
        <f>Dataark7a!M85*Dataark9!$F$61/1000</f>
        <v>2657.2730939999997</v>
      </c>
    </row>
    <row r="86" spans="1:13" x14ac:dyDescent="0.2">
      <c r="A86" s="11" t="str">
        <f t="shared" ref="A86:D101" si="20">A85</f>
        <v>2025-priser (mio. kr.)</v>
      </c>
      <c r="B86" s="11" t="str">
        <f t="shared" si="20"/>
        <v>I alt (netto)</v>
      </c>
      <c r="C86" s="11" t="str">
        <f t="shared" si="20"/>
        <v>1 Driftskonti</v>
      </c>
      <c r="D86" s="30">
        <f t="shared" si="20"/>
        <v>2024</v>
      </c>
      <c r="E86" s="2">
        <v>756</v>
      </c>
      <c r="F86" s="3" t="s">
        <v>89</v>
      </c>
      <c r="G86" s="14">
        <f>Dataark7a!G86*Dataark9!$F$61/1000</f>
        <v>106.94580999999999</v>
      </c>
      <c r="H86" s="14">
        <f>Dataark7a!H86*Dataark9!$F$61/1000</f>
        <v>182.870802</v>
      </c>
      <c r="I86" s="14">
        <f>Dataark7a!I86*Dataark9!$F$61/1000</f>
        <v>40.578846999999996</v>
      </c>
      <c r="J86" s="14">
        <f>Dataark7a!J86*Dataark9!$F$61/1000</f>
        <v>39.861242999999995</v>
      </c>
      <c r="K86" s="14">
        <f>Dataark7a!K86*Dataark9!$F$61/1000</f>
        <v>22.248835</v>
      </c>
      <c r="L86" s="14">
        <f>Dataark7a!L86*Dataark9!$F$61/1000</f>
        <v>1.858304</v>
      </c>
      <c r="M86" s="14">
        <f>Dataark7a!M86*Dataark9!$F$61/1000</f>
        <v>394.36384099999998</v>
      </c>
    </row>
    <row r="87" spans="1:13" x14ac:dyDescent="0.2">
      <c r="A87" s="11" t="str">
        <f t="shared" ref="A87:C87" si="21">A86</f>
        <v>2025-priser (mio. kr.)</v>
      </c>
      <c r="B87" s="11" t="str">
        <f t="shared" si="21"/>
        <v>I alt (netto)</v>
      </c>
      <c r="C87" s="11" t="str">
        <f t="shared" si="21"/>
        <v>1 Driftskonti</v>
      </c>
      <c r="D87" s="30">
        <f t="shared" si="20"/>
        <v>2024</v>
      </c>
      <c r="E87" s="2">
        <v>760</v>
      </c>
      <c r="F87" s="3" t="s">
        <v>44</v>
      </c>
      <c r="G87" s="14">
        <f>Dataark7a!G87*Dataark9!$F$61/1000</f>
        <v>189.82492400000001</v>
      </c>
      <c r="H87" s="14">
        <f>Dataark7a!H87*Dataark9!$F$61/1000</f>
        <v>294.98813100000001</v>
      </c>
      <c r="I87" s="14">
        <f>Dataark7a!I87*Dataark9!$F$61/1000</f>
        <v>78.973771999999997</v>
      </c>
      <c r="J87" s="14">
        <f>Dataark7a!J87*Dataark9!$F$61/1000</f>
        <v>22.279945000000001</v>
      </c>
      <c r="K87" s="14">
        <f>Dataark7a!K87*Dataark9!$F$61/1000</f>
        <v>22.003066</v>
      </c>
      <c r="L87" s="14">
        <f>Dataark7a!L87*Dataark9!$F$61/1000</f>
        <v>2.5333909999999995</v>
      </c>
      <c r="M87" s="14">
        <f>Dataark7a!M87*Dataark9!$F$61/1000</f>
        <v>610.60322899999994</v>
      </c>
    </row>
    <row r="88" spans="1:13" x14ac:dyDescent="0.2">
      <c r="A88" s="11" t="str">
        <f t="shared" ref="A88:C88" si="22">A87</f>
        <v>2025-priser (mio. kr.)</v>
      </c>
      <c r="B88" s="11" t="str">
        <f t="shared" si="22"/>
        <v>I alt (netto)</v>
      </c>
      <c r="C88" s="11" t="str">
        <f t="shared" si="22"/>
        <v>1 Driftskonti</v>
      </c>
      <c r="D88" s="30">
        <f t="shared" si="20"/>
        <v>2024</v>
      </c>
      <c r="E88" s="2">
        <v>766</v>
      </c>
      <c r="F88" s="3" t="s">
        <v>65</v>
      </c>
      <c r="G88" s="14">
        <f>Dataark7a!G88*Dataark9!$F$61/1000</f>
        <v>87.355842999999993</v>
      </c>
      <c r="H88" s="14">
        <f>Dataark7a!H88*Dataark9!$F$61/1000</f>
        <v>192.21520899999999</v>
      </c>
      <c r="I88" s="14">
        <f>Dataark7a!I88*Dataark9!$F$61/1000</f>
        <v>91.398068999999992</v>
      </c>
      <c r="J88" s="14">
        <f>Dataark7a!J88*Dataark9!$F$61/1000</f>
        <v>31.281104999999997</v>
      </c>
      <c r="K88" s="14">
        <f>Dataark7a!K88*Dataark9!$F$61/1000</f>
        <v>18.481413999999997</v>
      </c>
      <c r="L88" s="14">
        <f>Dataark7a!L88*Dataark9!$F$61/1000</f>
        <v>1.5389079999999999</v>
      </c>
      <c r="M88" s="14">
        <f>Dataark7a!M88*Dataark9!$F$61/1000</f>
        <v>422.27054799999996</v>
      </c>
    </row>
    <row r="89" spans="1:13" x14ac:dyDescent="0.2">
      <c r="A89" s="11" t="str">
        <f t="shared" ref="A89:C89" si="23">A88</f>
        <v>2025-priser (mio. kr.)</v>
      </c>
      <c r="B89" s="11" t="str">
        <f t="shared" si="23"/>
        <v>I alt (netto)</v>
      </c>
      <c r="C89" s="11" t="str">
        <f t="shared" si="23"/>
        <v>1 Driftskonti</v>
      </c>
      <c r="D89" s="30">
        <f t="shared" si="20"/>
        <v>2024</v>
      </c>
      <c r="E89" s="2">
        <v>773</v>
      </c>
      <c r="F89" s="3" t="s">
        <v>24</v>
      </c>
      <c r="G89" s="14">
        <f>Dataark7a!G89*Dataark9!$F$61/1000</f>
        <v>45.083574999999996</v>
      </c>
      <c r="H89" s="14">
        <f>Dataark7a!H89*Dataark9!$F$61/1000</f>
        <v>156.10997999999998</v>
      </c>
      <c r="I89" s="14">
        <f>Dataark7a!I89*Dataark9!$F$61/1000</f>
        <v>44.025835000000001</v>
      </c>
      <c r="J89" s="14">
        <f>Dataark7a!J89*Dataark9!$F$61/1000</f>
        <v>17.907952999999999</v>
      </c>
      <c r="K89" s="14">
        <f>Dataark7a!K89*Dataark9!$F$61/1000</f>
        <v>12.251117999999998</v>
      </c>
      <c r="L89" s="14">
        <f>Dataark7a!L89*Dataark9!$F$61/1000</f>
        <v>1.0079639999999999</v>
      </c>
      <c r="M89" s="14">
        <f>Dataark7a!M89*Dataark9!$F$61/1000</f>
        <v>276.38642499999997</v>
      </c>
    </row>
    <row r="90" spans="1:13" x14ac:dyDescent="0.2">
      <c r="A90" s="11" t="str">
        <f t="shared" ref="A90:C90" si="24">A89</f>
        <v>2025-priser (mio. kr.)</v>
      </c>
      <c r="B90" s="11" t="str">
        <f t="shared" si="24"/>
        <v>I alt (netto)</v>
      </c>
      <c r="C90" s="11" t="str">
        <f t="shared" si="24"/>
        <v>1 Driftskonti</v>
      </c>
      <c r="D90" s="30">
        <f t="shared" si="20"/>
        <v>2024</v>
      </c>
      <c r="E90" s="2">
        <v>779</v>
      </c>
      <c r="F90" s="3" t="s">
        <v>60</v>
      </c>
      <c r="G90" s="14">
        <f>Dataark7a!G90*Dataark9!$F$61/1000</f>
        <v>109.611937</v>
      </c>
      <c r="H90" s="14">
        <f>Dataark7a!H90*Dataark9!$F$61/1000</f>
        <v>285.54313499999995</v>
      </c>
      <c r="I90" s="14">
        <f>Dataark7a!I90*Dataark9!$F$61/1000</f>
        <v>76.969250999999986</v>
      </c>
      <c r="J90" s="14">
        <f>Dataark7a!J90*Dataark9!$F$61/1000</f>
        <v>7.3658109999999999</v>
      </c>
      <c r="K90" s="14">
        <f>Dataark7a!K90*Dataark9!$F$61/1000</f>
        <v>22.748669</v>
      </c>
      <c r="L90" s="14">
        <f>Dataark7a!L90*Dataark9!$F$61/1000</f>
        <v>2.744939</v>
      </c>
      <c r="M90" s="14">
        <f>Dataark7a!M90*Dataark9!$F$61/1000</f>
        <v>504.98374199999995</v>
      </c>
    </row>
    <row r="91" spans="1:13" x14ac:dyDescent="0.2">
      <c r="A91" s="11" t="str">
        <f t="shared" ref="A91:C91" si="25">A90</f>
        <v>2025-priser (mio. kr.)</v>
      </c>
      <c r="B91" s="11" t="str">
        <f t="shared" si="25"/>
        <v>I alt (netto)</v>
      </c>
      <c r="C91" s="11" t="str">
        <f t="shared" si="25"/>
        <v>1 Driftskonti</v>
      </c>
      <c r="D91" s="30">
        <f t="shared" si="20"/>
        <v>2024</v>
      </c>
      <c r="E91" s="2">
        <v>787</v>
      </c>
      <c r="F91" s="3" t="s">
        <v>78</v>
      </c>
      <c r="G91" s="14">
        <f>Dataark7a!G91*Dataark9!$F$61/1000</f>
        <v>144.56194799999997</v>
      </c>
      <c r="H91" s="14">
        <f>Dataark7a!H91*Dataark9!$F$61/1000</f>
        <v>256.16803599999997</v>
      </c>
      <c r="I91" s="14">
        <f>Dataark7a!I91*Dataark9!$F$61/1000</f>
        <v>55.000405999999998</v>
      </c>
      <c r="J91" s="14">
        <f>Dataark7a!J91*Dataark9!$F$61/1000</f>
        <v>50.885589999999993</v>
      </c>
      <c r="K91" s="14">
        <f>Dataark7a!K91*Dataark9!$F$61/1000</f>
        <v>24.112323999999997</v>
      </c>
      <c r="L91" s="14">
        <f>Dataark7a!L91*Dataark9!$F$61/1000</f>
        <v>2.4846519999999996</v>
      </c>
      <c r="M91" s="14">
        <f>Dataark7a!M91*Dataark9!$F$61/1000</f>
        <v>533.21295599999996</v>
      </c>
    </row>
    <row r="92" spans="1:13" x14ac:dyDescent="0.2">
      <c r="A92" s="11" t="str">
        <f t="shared" ref="A92:C92" si="26">A91</f>
        <v>2025-priser (mio. kr.)</v>
      </c>
      <c r="B92" s="11" t="str">
        <f t="shared" si="26"/>
        <v>I alt (netto)</v>
      </c>
      <c r="C92" s="11" t="str">
        <f t="shared" si="26"/>
        <v>1 Driftskonti</v>
      </c>
      <c r="D92" s="30">
        <f t="shared" si="20"/>
        <v>2024</v>
      </c>
      <c r="E92" s="2">
        <v>791</v>
      </c>
      <c r="F92" s="3" t="s">
        <v>94</v>
      </c>
      <c r="G92" s="14">
        <f>Dataark7a!G92*Dataark9!$F$61/1000</f>
        <v>228.63879699999998</v>
      </c>
      <c r="H92" s="14">
        <f>Dataark7a!H92*Dataark9!$F$61/1000</f>
        <v>413.49856499999993</v>
      </c>
      <c r="I92" s="14">
        <f>Dataark7a!I92*Dataark9!$F$61/1000</f>
        <v>157.62192599999997</v>
      </c>
      <c r="J92" s="14">
        <f>Dataark7a!J92*Dataark9!$F$61/1000</f>
        <v>93.187930999999992</v>
      </c>
      <c r="K92" s="14">
        <f>Dataark7a!K92*Dataark9!$F$61/1000</f>
        <v>35.530731000000003</v>
      </c>
      <c r="L92" s="14">
        <f>Dataark7a!L92*Dataark9!$F$61/1000</f>
        <v>7.0194529999999995</v>
      </c>
      <c r="M92" s="14">
        <f>Dataark7a!M92*Dataark9!$F$61/1000</f>
        <v>935.49740299999996</v>
      </c>
    </row>
    <row r="93" spans="1:13" x14ac:dyDescent="0.2">
      <c r="A93" s="11" t="str">
        <f t="shared" ref="A93:C93" si="27">A92</f>
        <v>2025-priser (mio. kr.)</v>
      </c>
      <c r="B93" s="11" t="str">
        <f t="shared" si="27"/>
        <v>I alt (netto)</v>
      </c>
      <c r="C93" s="11" t="str">
        <f t="shared" si="27"/>
        <v>1 Driftskonti</v>
      </c>
      <c r="D93" s="30">
        <f t="shared" si="20"/>
        <v>2024</v>
      </c>
      <c r="E93" s="2">
        <v>810</v>
      </c>
      <c r="F93" s="3" t="s">
        <v>21</v>
      </c>
      <c r="G93" s="14">
        <f>Dataark7a!G93*Dataark9!$F$61/1000</f>
        <v>89.509692000000001</v>
      </c>
      <c r="H93" s="14">
        <f>Dataark7a!H93*Dataark9!$F$61/1000</f>
        <v>224.12473599999998</v>
      </c>
      <c r="I93" s="14">
        <f>Dataark7a!I93*Dataark9!$F$61/1000</f>
        <v>48.191464000000003</v>
      </c>
      <c r="J93" s="14">
        <f>Dataark7a!J93*Dataark9!$F$61/1000</f>
        <v>13.027830999999999</v>
      </c>
      <c r="K93" s="14">
        <f>Dataark7a!K93*Dataark9!$F$61/1000</f>
        <v>17.134350999999999</v>
      </c>
      <c r="L93" s="14">
        <f>Dataark7a!L93*Dataark9!$F$61/1000</f>
        <v>1.6996429999999998</v>
      </c>
      <c r="M93" s="14">
        <f>Dataark7a!M93*Dataark9!$F$61/1000</f>
        <v>393.68771699999996</v>
      </c>
    </row>
    <row r="94" spans="1:13" x14ac:dyDescent="0.2">
      <c r="A94" s="11" t="str">
        <f t="shared" ref="A94:C94" si="28">A93</f>
        <v>2025-priser (mio. kr.)</v>
      </c>
      <c r="B94" s="11" t="str">
        <f t="shared" si="28"/>
        <v>I alt (netto)</v>
      </c>
      <c r="C94" s="11" t="str">
        <f t="shared" si="28"/>
        <v>1 Driftskonti</v>
      </c>
      <c r="D94" s="30">
        <f t="shared" si="20"/>
        <v>2024</v>
      </c>
      <c r="E94" s="2">
        <v>813</v>
      </c>
      <c r="F94" s="3" t="s">
        <v>41</v>
      </c>
      <c r="G94" s="14">
        <f>Dataark7a!G94*Dataark9!$F$61/1000</f>
        <v>215.10698399999998</v>
      </c>
      <c r="H94" s="14">
        <f>Dataark7a!H94*Dataark9!$F$61/1000</f>
        <v>357.18946499999998</v>
      </c>
      <c r="I94" s="14">
        <f>Dataark7a!I94*Dataark9!$F$61/1000</f>
        <v>67.903796999999997</v>
      </c>
      <c r="J94" s="14">
        <f>Dataark7a!J94*Dataark9!$F$61/1000</f>
        <v>41.241489999999999</v>
      </c>
      <c r="K94" s="14">
        <f>Dataark7a!K94*Dataark9!$F$61/1000</f>
        <v>38.042344999999997</v>
      </c>
      <c r="L94" s="14">
        <f>Dataark7a!L94*Dataark9!$F$61/1000</f>
        <v>3.2354399999999996</v>
      </c>
      <c r="M94" s="14">
        <f>Dataark7a!M94*Dataark9!$F$61/1000</f>
        <v>722.71952099999999</v>
      </c>
    </row>
    <row r="95" spans="1:13" x14ac:dyDescent="0.2">
      <c r="A95" s="11" t="str">
        <f t="shared" ref="A95:C95" si="29">A94</f>
        <v>2025-priser (mio. kr.)</v>
      </c>
      <c r="B95" s="11" t="str">
        <f t="shared" si="29"/>
        <v>I alt (netto)</v>
      </c>
      <c r="C95" s="11" t="str">
        <f t="shared" si="29"/>
        <v>1 Driftskonti</v>
      </c>
      <c r="D95" s="30">
        <f t="shared" si="20"/>
        <v>2024</v>
      </c>
      <c r="E95" s="2">
        <v>820</v>
      </c>
      <c r="F95" s="3" t="s">
        <v>227</v>
      </c>
      <c r="G95" s="14">
        <f>Dataark7a!G95*Dataark9!$F$61/1000</f>
        <v>88.427064000000001</v>
      </c>
      <c r="H95" s="14">
        <f>Dataark7a!H95*Dataark9!$F$61/1000</f>
        <v>211.22030799999999</v>
      </c>
      <c r="I95" s="14">
        <f>Dataark7a!I95*Dataark9!$F$61/1000</f>
        <v>79.809594000000004</v>
      </c>
      <c r="J95" s="14">
        <f>Dataark7a!J95*Dataark9!$F$61/1000</f>
        <v>11.418406999999998</v>
      </c>
      <c r="K95" s="14">
        <f>Dataark7a!K95*Dataark9!$F$61/1000</f>
        <v>16.000909999999998</v>
      </c>
      <c r="L95" s="14">
        <f>Dataark7a!L95*Dataark9!$F$61/1000</f>
        <v>1.3947649999999998</v>
      </c>
      <c r="M95" s="14">
        <f>Dataark7a!M95*Dataark9!$F$61/1000</f>
        <v>408.27104799999995</v>
      </c>
    </row>
    <row r="96" spans="1:13" x14ac:dyDescent="0.2">
      <c r="A96" s="11" t="str">
        <f t="shared" ref="A96:C96" si="30">A95</f>
        <v>2025-priser (mio. kr.)</v>
      </c>
      <c r="B96" s="11" t="str">
        <f t="shared" si="30"/>
        <v>I alt (netto)</v>
      </c>
      <c r="C96" s="11" t="str">
        <f t="shared" si="30"/>
        <v>1 Driftskonti</v>
      </c>
      <c r="D96" s="30">
        <f t="shared" si="20"/>
        <v>2024</v>
      </c>
      <c r="E96" s="2">
        <v>825</v>
      </c>
      <c r="F96" s="3" t="s">
        <v>18</v>
      </c>
      <c r="G96" s="14">
        <f>Dataark7a!G96*Dataark9!$F$61/1000</f>
        <v>9.0208629999999985</v>
      </c>
      <c r="H96" s="14">
        <f>Dataark7a!H96*Dataark9!$F$61/1000</f>
        <v>23.565824999999997</v>
      </c>
      <c r="I96" s="14">
        <f>Dataark7a!I96*Dataark9!$F$61/1000</f>
        <v>10.887463</v>
      </c>
      <c r="J96" s="14">
        <f>Dataark7a!J96*Dataark9!$F$61/1000</f>
        <v>0.23021399999999997</v>
      </c>
      <c r="K96" s="14">
        <f>Dataark7a!K96*Dataark9!$F$61/1000</f>
        <v>0.98203899999999988</v>
      </c>
      <c r="L96" s="14">
        <f>Dataark7a!L96*Dataark9!$F$61/1000</f>
        <v>0.37746799999999997</v>
      </c>
      <c r="M96" s="14">
        <f>Dataark7a!M96*Dataark9!$F$61/1000</f>
        <v>45.063871999999996</v>
      </c>
    </row>
    <row r="97" spans="1:13" x14ac:dyDescent="0.2">
      <c r="A97" s="11" t="str">
        <f t="shared" ref="A97:C97" si="31">A96</f>
        <v>2025-priser (mio. kr.)</v>
      </c>
      <c r="B97" s="11" t="str">
        <f t="shared" si="31"/>
        <v>I alt (netto)</v>
      </c>
      <c r="C97" s="11" t="str">
        <f t="shared" si="31"/>
        <v>1 Driftskonti</v>
      </c>
      <c r="D97" s="30">
        <f t="shared" si="20"/>
        <v>2024</v>
      </c>
      <c r="E97" s="2">
        <v>840</v>
      </c>
      <c r="F97" s="3" t="s">
        <v>42</v>
      </c>
      <c r="G97" s="14">
        <f>Dataark7a!G97*Dataark9!$F$61/1000</f>
        <v>78.687559999999991</v>
      </c>
      <c r="H97" s="14">
        <f>Dataark7a!H97*Dataark9!$F$61/1000</f>
        <v>138.81074599999999</v>
      </c>
      <c r="I97" s="14">
        <f>Dataark7a!I97*Dataark9!$F$61/1000</f>
        <v>24.007587000000001</v>
      </c>
      <c r="J97" s="14">
        <f>Dataark7a!J97*Dataark9!$F$61/1000</f>
        <v>25.642935999999999</v>
      </c>
      <c r="K97" s="14">
        <f>Dataark7a!K97*Dataark9!$F$61/1000</f>
        <v>12.838059999999999</v>
      </c>
      <c r="L97" s="14">
        <f>Dataark7a!L97*Dataark9!$F$61/1000</f>
        <v>1.1552179999999999</v>
      </c>
      <c r="M97" s="14">
        <f>Dataark7a!M97*Dataark9!$F$61/1000</f>
        <v>281.14210699999995</v>
      </c>
    </row>
    <row r="98" spans="1:13" x14ac:dyDescent="0.2">
      <c r="A98" s="11" t="str">
        <f t="shared" ref="A98:C98" si="32">A97</f>
        <v>2025-priser (mio. kr.)</v>
      </c>
      <c r="B98" s="11" t="str">
        <f t="shared" si="32"/>
        <v>I alt (netto)</v>
      </c>
      <c r="C98" s="11" t="str">
        <f t="shared" si="32"/>
        <v>1 Driftskonti</v>
      </c>
      <c r="D98" s="30">
        <f t="shared" si="20"/>
        <v>2024</v>
      </c>
      <c r="E98" s="2">
        <v>846</v>
      </c>
      <c r="F98" s="3" t="s">
        <v>20</v>
      </c>
      <c r="G98" s="14">
        <f>Dataark7a!G98*Dataark9!$F$61/1000</f>
        <v>140.53527700000001</v>
      </c>
      <c r="H98" s="14">
        <f>Dataark7a!H98*Dataark9!$F$61/1000</f>
        <v>250.34942899999999</v>
      </c>
      <c r="I98" s="14">
        <f>Dataark7a!I98*Dataark9!$F$61/1000</f>
        <v>39.038901999999993</v>
      </c>
      <c r="J98" s="14">
        <f>Dataark7a!J98*Dataark9!$F$61/1000</f>
        <v>9.0519730000000003</v>
      </c>
      <c r="K98" s="14">
        <f>Dataark7a!K98*Dataark9!$F$61/1000</f>
        <v>16.078685</v>
      </c>
      <c r="L98" s="14">
        <f>Dataark7a!L98*Dataark9!$F$61/1000</f>
        <v>1.7276419999999999</v>
      </c>
      <c r="M98" s="14">
        <f>Dataark7a!M98*Dataark9!$F$61/1000</f>
        <v>456.78190799999993</v>
      </c>
    </row>
    <row r="99" spans="1:13" x14ac:dyDescent="0.2">
      <c r="A99" s="11" t="str">
        <f t="shared" ref="A99:C99" si="33">A98</f>
        <v>2025-priser (mio. kr.)</v>
      </c>
      <c r="B99" s="11" t="str">
        <f t="shared" si="33"/>
        <v>I alt (netto)</v>
      </c>
      <c r="C99" s="11" t="str">
        <f t="shared" si="33"/>
        <v>1 Driftskonti</v>
      </c>
      <c r="D99" s="30">
        <f t="shared" si="20"/>
        <v>2024</v>
      </c>
      <c r="E99" s="2">
        <v>849</v>
      </c>
      <c r="F99" s="3" t="s">
        <v>93</v>
      </c>
      <c r="G99" s="14">
        <f>Dataark7a!G99*Dataark9!$F$61/1000</f>
        <v>188.06098699999998</v>
      </c>
      <c r="H99" s="14">
        <f>Dataark7a!H99*Dataark9!$F$61/1000</f>
        <v>140.63068099999998</v>
      </c>
      <c r="I99" s="14">
        <f>Dataark7a!I99*Dataark9!$F$61/1000</f>
        <v>38.781725999999992</v>
      </c>
      <c r="J99" s="14">
        <f>Dataark7a!J99*Dataark9!$F$61/1000</f>
        <v>29.388579999999997</v>
      </c>
      <c r="K99" s="14">
        <f>Dataark7a!K99*Dataark9!$F$61/1000</f>
        <v>14.827025999999998</v>
      </c>
      <c r="L99" s="14">
        <f>Dataark7a!L99*Dataark9!$F$61/1000</f>
        <v>2.2876219999999998</v>
      </c>
      <c r="M99" s="14">
        <f>Dataark7a!M99*Dataark9!$F$61/1000</f>
        <v>413.97662199999996</v>
      </c>
    </row>
    <row r="100" spans="1:13" x14ac:dyDescent="0.2">
      <c r="A100" s="11" t="str">
        <f t="shared" ref="A100:C100" si="34">A99</f>
        <v>2025-priser (mio. kr.)</v>
      </c>
      <c r="B100" s="11" t="str">
        <f t="shared" si="34"/>
        <v>I alt (netto)</v>
      </c>
      <c r="C100" s="11" t="str">
        <f t="shared" si="34"/>
        <v>1 Driftskonti</v>
      </c>
      <c r="D100" s="30">
        <f t="shared" si="20"/>
        <v>2024</v>
      </c>
      <c r="E100" s="2">
        <v>851</v>
      </c>
      <c r="F100" s="3" t="s">
        <v>102</v>
      </c>
      <c r="G100" s="14">
        <f>Dataark7a!G100*Dataark9!$F$61/1000</f>
        <v>397.77349699999996</v>
      </c>
      <c r="H100" s="14">
        <f>Dataark7a!H100*Dataark9!$F$61/1000</f>
        <v>1103.8201320000001</v>
      </c>
      <c r="I100" s="14">
        <f>Dataark7a!I100*Dataark9!$F$61/1000</f>
        <v>341.54631999999992</v>
      </c>
      <c r="J100" s="14">
        <f>Dataark7a!J100*Dataark9!$F$61/1000</f>
        <v>131.89810399999999</v>
      </c>
      <c r="K100" s="14">
        <f>Dataark7a!K100*Dataark9!$F$61/1000</f>
        <v>95.468294</v>
      </c>
      <c r="L100" s="14">
        <f>Dataark7a!L100*Dataark9!$F$61/1000</f>
        <v>9.795501999999999</v>
      </c>
      <c r="M100" s="14">
        <f>Dataark7a!M100*Dataark9!$F$61/1000</f>
        <v>2080.3018489999999</v>
      </c>
    </row>
    <row r="101" spans="1:13" x14ac:dyDescent="0.2">
      <c r="A101" s="11" t="str">
        <f t="shared" ref="A101:C101" si="35">A100</f>
        <v>2025-priser (mio. kr.)</v>
      </c>
      <c r="B101" s="11" t="str">
        <f t="shared" si="35"/>
        <v>I alt (netto)</v>
      </c>
      <c r="C101" s="11" t="str">
        <f t="shared" si="35"/>
        <v>1 Driftskonti</v>
      </c>
      <c r="D101" s="30">
        <f t="shared" si="20"/>
        <v>2024</v>
      </c>
      <c r="E101" s="2">
        <v>860</v>
      </c>
      <c r="F101" s="3" t="s">
        <v>75</v>
      </c>
      <c r="G101" s="14">
        <f>Dataark7a!G101*Dataark9!$F$61/1000</f>
        <v>183.48574299999999</v>
      </c>
      <c r="H101" s="14">
        <f>Dataark7a!H101*Dataark9!$F$61/1000</f>
        <v>396.66390699999994</v>
      </c>
      <c r="I101" s="14">
        <f>Dataark7a!I101*Dataark9!$F$61/1000</f>
        <v>100.165904</v>
      </c>
      <c r="J101" s="14">
        <f>Dataark7a!J101*Dataark9!$F$61/1000</f>
        <v>22.217724999999998</v>
      </c>
      <c r="K101" s="14">
        <f>Dataark7a!K101*Dataark9!$F$61/1000</f>
        <v>26.885261999999997</v>
      </c>
      <c r="L101" s="14">
        <f>Dataark7a!L101*Dataark9!$F$61/1000</f>
        <v>3.1192959999999998</v>
      </c>
      <c r="M101" s="14">
        <f>Dataark7a!M101*Dataark9!$F$61/1000</f>
        <v>732.53783699999997</v>
      </c>
    </row>
    <row r="102" spans="1:13" x14ac:dyDescent="0.2">
      <c r="A102" s="11" t="str">
        <f t="shared" ref="A102" si="36">A101</f>
        <v>2025-priser (mio. kr.)</v>
      </c>
      <c r="E102" s="2"/>
      <c r="F102" s="3" t="s">
        <v>113</v>
      </c>
      <c r="G102" s="14">
        <f>Dataark7a!G102*Dataark9!$F$61/1000</f>
        <v>15821.422929</v>
      </c>
      <c r="H102" s="14">
        <f>Dataark7a!H102*Dataark9!$F$61/1000</f>
        <v>28752.953960999999</v>
      </c>
      <c r="I102" s="14">
        <f>Dataark7a!I102*Dataark9!$F$61/1000</f>
        <v>7578.5349579999993</v>
      </c>
      <c r="J102" s="14">
        <f>Dataark7a!J102*Dataark9!$F$61/1000</f>
        <v>3354.4388609999996</v>
      </c>
      <c r="K102" s="14">
        <f>Dataark7a!K102*Dataark9!$F$61/1000</f>
        <v>2406.6343419999998</v>
      </c>
      <c r="L102" s="14">
        <f>Dataark7a!L102*Dataark9!$F$61/1000</f>
        <v>240.64414599999998</v>
      </c>
      <c r="M102" s="14">
        <f>Dataark7a!M102*Dataark9!$F$61/1000</f>
        <v>58154.629196999995</v>
      </c>
    </row>
    <row r="103" spans="1:13" x14ac:dyDescent="0.2">
      <c r="A103" s="12"/>
    </row>
    <row r="104" spans="1:13" x14ac:dyDescent="0.2">
      <c r="A104" s="12"/>
      <c r="G104" s="13" t="s">
        <v>283</v>
      </c>
      <c r="H104" s="13" t="s">
        <v>284</v>
      </c>
      <c r="I104" s="13" t="s">
        <v>272</v>
      </c>
      <c r="J104" s="13" t="s">
        <v>273</v>
      </c>
      <c r="K104" s="13" t="s">
        <v>274</v>
      </c>
      <c r="L104" s="13" t="s">
        <v>275</v>
      </c>
      <c r="M104" s="13" t="s">
        <v>222</v>
      </c>
    </row>
    <row r="105" spans="1:13" x14ac:dyDescent="0.2">
      <c r="A105" s="3" t="s">
        <v>285</v>
      </c>
      <c r="B105" s="3" t="s">
        <v>277</v>
      </c>
      <c r="C105" s="3" t="s">
        <v>278</v>
      </c>
      <c r="D105" s="30" t="s">
        <v>236</v>
      </c>
      <c r="E105" s="2">
        <v>101</v>
      </c>
      <c r="F105" s="3" t="s">
        <v>101</v>
      </c>
      <c r="G105" s="14">
        <f>Dataark7a!G105*Dataark9!$F$60/1000</f>
        <v>975.98988863999989</v>
      </c>
      <c r="H105" s="14">
        <f>Dataark7a!H105*Dataark9!$F$60/1000</f>
        <v>2716.7860262399995</v>
      </c>
      <c r="I105" s="14">
        <f>Dataark7a!I105*Dataark9!$F$60/1000</f>
        <v>346.68925927999993</v>
      </c>
      <c r="J105" s="14">
        <f>Dataark7a!J105*Dataark9!$F$60/1000</f>
        <v>327.56241647999997</v>
      </c>
      <c r="K105" s="14">
        <f>Dataark7a!K105*Dataark9!$F$60/1000</f>
        <v>207.53837727999999</v>
      </c>
      <c r="L105" s="14">
        <f>Dataark7a!L105*Dataark9!$F$60/1000</f>
        <v>9.0808015999999991</v>
      </c>
      <c r="M105" s="14">
        <f>Dataark7a!M105*Dataark9!$F$60/1000</f>
        <v>4583.6467695199999</v>
      </c>
    </row>
    <row r="106" spans="1:13" x14ac:dyDescent="0.2">
      <c r="A106" s="3" t="s">
        <v>285</v>
      </c>
      <c r="B106" s="11" t="str">
        <f>B105</f>
        <v>I alt (netto)</v>
      </c>
      <c r="C106" s="11" t="str">
        <f>C105</f>
        <v>1 Driftskonti</v>
      </c>
      <c r="D106" s="30" t="str">
        <f>D105</f>
        <v>2023</v>
      </c>
      <c r="E106" s="2">
        <v>147</v>
      </c>
      <c r="F106" s="3" t="s">
        <v>39</v>
      </c>
      <c r="G106" s="14">
        <f>Dataark7a!G106*Dataark9!$F$60/1000</f>
        <v>272.04657999999995</v>
      </c>
      <c r="H106" s="14">
        <f>Dataark7a!H106*Dataark9!$F$60/1000</f>
        <v>569.70274608</v>
      </c>
      <c r="I106" s="14">
        <f>Dataark7a!I106*Dataark9!$F$60/1000</f>
        <v>61.076479359999993</v>
      </c>
      <c r="J106" s="14">
        <f>Dataark7a!J106*Dataark9!$F$60/1000</f>
        <v>68.50828503999999</v>
      </c>
      <c r="K106" s="14">
        <f>Dataark7a!K106*Dataark9!$F$60/1000</f>
        <v>36.946567839999993</v>
      </c>
      <c r="L106" s="14">
        <f>Dataark7a!L106*Dataark9!$F$60/1000</f>
        <v>1.0213205599999999</v>
      </c>
      <c r="M106" s="14">
        <f>Dataark7a!M106*Dataark9!$F$60/1000</f>
        <v>1009.3019788799999</v>
      </c>
    </row>
    <row r="107" spans="1:13" x14ac:dyDescent="0.2">
      <c r="A107" s="11" t="str">
        <f>A106</f>
        <v>2025-priser (mio. kr.)</v>
      </c>
      <c r="B107" s="11" t="str">
        <f t="shared" ref="A107:D171" si="37">B106</f>
        <v>I alt (netto)</v>
      </c>
      <c r="C107" s="11" t="str">
        <f t="shared" si="37"/>
        <v>1 Driftskonti</v>
      </c>
      <c r="D107" s="30" t="str">
        <f t="shared" si="37"/>
        <v>2023</v>
      </c>
      <c r="E107" s="2">
        <v>151</v>
      </c>
      <c r="F107" s="3" t="s">
        <v>13</v>
      </c>
      <c r="G107" s="14">
        <f>Dataark7a!G107*Dataark9!$F$60/1000</f>
        <v>133.76171743999998</v>
      </c>
      <c r="H107" s="14">
        <f>Dataark7a!H107*Dataark9!$F$60/1000</f>
        <v>256.11743039999999</v>
      </c>
      <c r="I107" s="14">
        <f>Dataark7a!I107*Dataark9!$F$60/1000</f>
        <v>73.303207119999996</v>
      </c>
      <c r="J107" s="14">
        <f>Dataark7a!J107*Dataark9!$F$60/1000</f>
        <v>27.820470079999996</v>
      </c>
      <c r="K107" s="14">
        <f>Dataark7a!K107*Dataark9!$F$60/1000</f>
        <v>26.652476239999995</v>
      </c>
      <c r="L107" s="14">
        <f>Dataark7a!L107*Dataark9!$F$60/1000</f>
        <v>2.0124436800000001</v>
      </c>
      <c r="M107" s="14">
        <f>Dataark7a!M107*Dataark9!$F$60/1000</f>
        <v>519.66774495999994</v>
      </c>
    </row>
    <row r="108" spans="1:13" x14ac:dyDescent="0.2">
      <c r="A108" s="11" t="str">
        <f t="shared" si="37"/>
        <v>2025-priser (mio. kr.)</v>
      </c>
      <c r="B108" s="11" t="str">
        <f t="shared" si="37"/>
        <v>I alt (netto)</v>
      </c>
      <c r="C108" s="11" t="str">
        <f t="shared" si="37"/>
        <v>1 Driftskonti</v>
      </c>
      <c r="D108" s="30" t="str">
        <f t="shared" si="37"/>
        <v>2023</v>
      </c>
      <c r="E108" s="2">
        <v>153</v>
      </c>
      <c r="F108" s="3" t="s">
        <v>19</v>
      </c>
      <c r="G108" s="14">
        <f>Dataark7a!G108*Dataark9!$F$60/1000</f>
        <v>105.15719239999999</v>
      </c>
      <c r="H108" s="14">
        <f>Dataark7a!H108*Dataark9!$F$60/1000</f>
        <v>173.97715815999999</v>
      </c>
      <c r="I108" s="14">
        <f>Dataark7a!I108*Dataark9!$F$60/1000</f>
        <v>69.077722479999991</v>
      </c>
      <c r="J108" s="14">
        <f>Dataark7a!J108*Dataark9!$F$60/1000</f>
        <v>54.882768719999994</v>
      </c>
      <c r="K108" s="14">
        <f>Dataark7a!K108*Dataark9!$F$60/1000</f>
        <v>15.829929439999997</v>
      </c>
      <c r="L108" s="14">
        <f>Dataark7a!L108*Dataark9!$F$60/1000</f>
        <v>1.1388748799999999</v>
      </c>
      <c r="M108" s="14">
        <f>Dataark7a!M108*Dataark9!$F$60/1000</f>
        <v>420.06364607999996</v>
      </c>
    </row>
    <row r="109" spans="1:13" x14ac:dyDescent="0.2">
      <c r="A109" s="11" t="str">
        <f t="shared" si="37"/>
        <v>2025-priser (mio. kr.)</v>
      </c>
      <c r="B109" s="11" t="str">
        <f t="shared" si="37"/>
        <v>I alt (netto)</v>
      </c>
      <c r="C109" s="11" t="str">
        <f t="shared" si="37"/>
        <v>1 Driftskonti</v>
      </c>
      <c r="D109" s="30" t="str">
        <f t="shared" si="37"/>
        <v>2023</v>
      </c>
      <c r="E109" s="2">
        <v>155</v>
      </c>
      <c r="F109" s="3" t="s">
        <v>23</v>
      </c>
      <c r="G109" s="14">
        <f>Dataark7a!G109*Dataark9!$F$60/1000</f>
        <v>66.07415567999999</v>
      </c>
      <c r="H109" s="14">
        <f>Dataark7a!H109*Dataark9!$F$60/1000</f>
        <v>63.384426559999994</v>
      </c>
      <c r="I109" s="14">
        <f>Dataark7a!I109*Dataark9!$F$60/1000</f>
        <v>15.878461039999998</v>
      </c>
      <c r="J109" s="14">
        <f>Dataark7a!J109*Dataark9!$F$60/1000</f>
        <v>15.288532479999999</v>
      </c>
      <c r="K109" s="14">
        <f>Dataark7a!K109*Dataark9!$F$60/1000</f>
        <v>10.98863272</v>
      </c>
      <c r="L109" s="14">
        <f>Dataark7a!L109*Dataark9!$F$60/1000</f>
        <v>0.64061711999999993</v>
      </c>
      <c r="M109" s="14">
        <f>Dataark7a!M109*Dataark9!$F$60/1000</f>
        <v>172.25482559999998</v>
      </c>
    </row>
    <row r="110" spans="1:13" x14ac:dyDescent="0.2">
      <c r="A110" s="11" t="str">
        <f t="shared" si="37"/>
        <v>2025-priser (mio. kr.)</v>
      </c>
      <c r="B110" s="11" t="str">
        <f t="shared" si="37"/>
        <v>I alt (netto)</v>
      </c>
      <c r="C110" s="11" t="str">
        <f t="shared" si="37"/>
        <v>1 Driftskonti</v>
      </c>
      <c r="D110" s="30" t="str">
        <f t="shared" si="37"/>
        <v>2023</v>
      </c>
      <c r="E110" s="2">
        <v>157</v>
      </c>
      <c r="F110" s="3" t="s">
        <v>49</v>
      </c>
      <c r="G110" s="14">
        <f>Dataark7a!G110*Dataark9!$F$60/1000</f>
        <v>181.59230543999996</v>
      </c>
      <c r="H110" s="14">
        <f>Dataark7a!H110*Dataark9!$F$60/1000</f>
        <v>491.31881967999993</v>
      </c>
      <c r="I110" s="14">
        <f>Dataark7a!I110*Dataark9!$F$60/1000</f>
        <v>64.457514159999988</v>
      </c>
      <c r="J110" s="14">
        <f>Dataark7a!J110*Dataark9!$F$60/1000</f>
        <v>143.99972807999998</v>
      </c>
      <c r="K110" s="14">
        <f>Dataark7a!K110*Dataark9!$F$60/1000</f>
        <v>33.176201759999998</v>
      </c>
      <c r="L110" s="14">
        <f>Dataark7a!L110*Dataark9!$F$60/1000</f>
        <v>2.9668984799999998</v>
      </c>
      <c r="M110" s="14">
        <f>Dataark7a!M110*Dataark9!$F$60/1000</f>
        <v>917.51146759999983</v>
      </c>
    </row>
    <row r="111" spans="1:13" x14ac:dyDescent="0.2">
      <c r="A111" s="11" t="str">
        <f t="shared" si="37"/>
        <v>2025-priser (mio. kr.)</v>
      </c>
      <c r="B111" s="11" t="str">
        <f t="shared" si="37"/>
        <v>I alt (netto)</v>
      </c>
      <c r="C111" s="11" t="str">
        <f t="shared" si="37"/>
        <v>1 Driftskonti</v>
      </c>
      <c r="D111" s="30" t="str">
        <f t="shared" si="37"/>
        <v>2023</v>
      </c>
      <c r="E111" s="2">
        <v>159</v>
      </c>
      <c r="F111" s="3" t="s">
        <v>51</v>
      </c>
      <c r="G111" s="14">
        <f>Dataark7a!G111*Dataark9!$F$60/1000</f>
        <v>231.03845647999995</v>
      </c>
      <c r="H111" s="14">
        <f>Dataark7a!H111*Dataark9!$F$60/1000</f>
        <v>362.65399871999995</v>
      </c>
      <c r="I111" s="14">
        <f>Dataark7a!I111*Dataark9!$F$60/1000</f>
        <v>53.890567119999993</v>
      </c>
      <c r="J111" s="14">
        <f>Dataark7a!J111*Dataark9!$F$60/1000</f>
        <v>35.632979199999994</v>
      </c>
      <c r="K111" s="14">
        <f>Dataark7a!K111*Dataark9!$F$60/1000</f>
        <v>22.804459599999998</v>
      </c>
      <c r="L111" s="14">
        <f>Dataark7a!L111*Dataark9!$F$60/1000</f>
        <v>2.7393391999999999</v>
      </c>
      <c r="M111" s="14">
        <f>Dataark7a!M111*Dataark9!$F$60/1000</f>
        <v>708.75980031999995</v>
      </c>
    </row>
    <row r="112" spans="1:13" x14ac:dyDescent="0.2">
      <c r="A112" s="11" t="str">
        <f t="shared" si="37"/>
        <v>2025-priser (mio. kr.)</v>
      </c>
      <c r="B112" s="11" t="str">
        <f t="shared" si="37"/>
        <v>I alt (netto)</v>
      </c>
      <c r="C112" s="11" t="str">
        <f t="shared" si="37"/>
        <v>1 Driftskonti</v>
      </c>
      <c r="D112" s="30" t="str">
        <f t="shared" si="37"/>
        <v>2023</v>
      </c>
      <c r="E112" s="2">
        <v>161</v>
      </c>
      <c r="F112" s="3" t="s">
        <v>53</v>
      </c>
      <c r="G112" s="14">
        <f>Dataark7a!G112*Dataark9!$F$60/1000</f>
        <v>63.228046959999993</v>
      </c>
      <c r="H112" s="14">
        <f>Dataark7a!H112*Dataark9!$F$60/1000</f>
        <v>128.56775776000001</v>
      </c>
      <c r="I112" s="14">
        <f>Dataark7a!I112*Dataark9!$F$60/1000</f>
        <v>26.091666639999996</v>
      </c>
      <c r="J112" s="14">
        <f>Dataark7a!J112*Dataark9!$F$60/1000</f>
        <v>18.888498720000001</v>
      </c>
      <c r="K112" s="14">
        <f>Dataark7a!K112*Dataark9!$F$60/1000</f>
        <v>11.796414239999999</v>
      </c>
      <c r="L112" s="14">
        <f>Dataark7a!L112*Dataark9!$F$60/1000</f>
        <v>0.12402519999999999</v>
      </c>
      <c r="M112" s="14">
        <f>Dataark7a!M112*Dataark9!$F$60/1000</f>
        <v>248.69640951999997</v>
      </c>
    </row>
    <row r="113" spans="1:13" x14ac:dyDescent="0.2">
      <c r="A113" s="11" t="str">
        <f t="shared" si="37"/>
        <v>2025-priser (mio. kr.)</v>
      </c>
      <c r="B113" s="11" t="str">
        <f t="shared" si="37"/>
        <v>I alt (netto)</v>
      </c>
      <c r="C113" s="11" t="str">
        <f t="shared" si="37"/>
        <v>1 Driftskonti</v>
      </c>
      <c r="D113" s="30" t="str">
        <f t="shared" si="37"/>
        <v>2023</v>
      </c>
      <c r="E113" s="2">
        <v>163</v>
      </c>
      <c r="F113" s="3" t="s">
        <v>69</v>
      </c>
      <c r="G113" s="14">
        <f>Dataark7a!G113*Dataark9!$F$60/1000</f>
        <v>93.131061919999993</v>
      </c>
      <c r="H113" s="14">
        <f>Dataark7a!H113*Dataark9!$F$60/1000</f>
        <v>155.15768216000001</v>
      </c>
      <c r="I113" s="14">
        <f>Dataark7a!I113*Dataark9!$F$60/1000</f>
        <v>44.099047199999994</v>
      </c>
      <c r="J113" s="14">
        <f>Dataark7a!J113*Dataark9!$F$60/1000</f>
        <v>12.861952479999998</v>
      </c>
      <c r="K113" s="14">
        <f>Dataark7a!K113*Dataark9!$F$60/1000</f>
        <v>20.677697039999998</v>
      </c>
      <c r="L113" s="14">
        <f>Dataark7a!L113*Dataark9!$F$60/1000</f>
        <v>2.0178360799999999</v>
      </c>
      <c r="M113" s="14">
        <f>Dataark7a!M113*Dataark9!$F$60/1000</f>
        <v>327.94527687999994</v>
      </c>
    </row>
    <row r="114" spans="1:13" x14ac:dyDescent="0.2">
      <c r="A114" s="11" t="str">
        <f t="shared" si="37"/>
        <v>2025-priser (mio. kr.)</v>
      </c>
      <c r="B114" s="11" t="str">
        <f t="shared" si="37"/>
        <v>I alt (netto)</v>
      </c>
      <c r="C114" s="11" t="str">
        <f t="shared" si="37"/>
        <v>1 Driftskonti</v>
      </c>
      <c r="D114" s="30" t="str">
        <f t="shared" si="37"/>
        <v>2023</v>
      </c>
      <c r="E114" s="2">
        <v>165</v>
      </c>
      <c r="F114" s="3" t="s">
        <v>7</v>
      </c>
      <c r="G114" s="14">
        <f>Dataark7a!G114*Dataark9!$F$60/1000</f>
        <v>97.598126079999986</v>
      </c>
      <c r="H114" s="14">
        <f>Dataark7a!H114*Dataark9!$F$60/1000</f>
        <v>128.06302911999998</v>
      </c>
      <c r="I114" s="14">
        <f>Dataark7a!I114*Dataark9!$F$60/1000</f>
        <v>49.455857359999996</v>
      </c>
      <c r="J114" s="14">
        <f>Dataark7a!J114*Dataark9!$F$60/1000</f>
        <v>16.697027359999996</v>
      </c>
      <c r="K114" s="14">
        <f>Dataark7a!K114*Dataark9!$F$60/1000</f>
        <v>15.976602719999999</v>
      </c>
      <c r="L114" s="14">
        <f>Dataark7a!L114*Dataark9!$F$60/1000</f>
        <v>0.52629823999999992</v>
      </c>
      <c r="M114" s="14">
        <f>Dataark7a!M114*Dataark9!$F$60/1000</f>
        <v>308.31694087999995</v>
      </c>
    </row>
    <row r="115" spans="1:13" x14ac:dyDescent="0.2">
      <c r="A115" s="11" t="str">
        <f t="shared" si="37"/>
        <v>2025-priser (mio. kr.)</v>
      </c>
      <c r="B115" s="11" t="str">
        <f t="shared" si="37"/>
        <v>I alt (netto)</v>
      </c>
      <c r="C115" s="11" t="str">
        <f t="shared" si="37"/>
        <v>1 Driftskonti</v>
      </c>
      <c r="D115" s="30" t="str">
        <f t="shared" si="37"/>
        <v>2023</v>
      </c>
      <c r="E115" s="2">
        <v>167</v>
      </c>
      <c r="F115" s="3" t="s">
        <v>83</v>
      </c>
      <c r="G115" s="14">
        <f>Dataark7a!G115*Dataark9!$F$60/1000</f>
        <v>206.15576591999996</v>
      </c>
      <c r="H115" s="14">
        <f>Dataark7a!H115*Dataark9!$F$60/1000</f>
        <v>275.08034423999993</v>
      </c>
      <c r="I115" s="14">
        <f>Dataark7a!I115*Dataark9!$F$60/1000</f>
        <v>71.195857199999992</v>
      </c>
      <c r="J115" s="14">
        <f>Dataark7a!J115*Dataark9!$F$60/1000</f>
        <v>12.976271359999998</v>
      </c>
      <c r="K115" s="14">
        <f>Dataark7a!K115*Dataark9!$F$60/1000</f>
        <v>17.192049679999997</v>
      </c>
      <c r="L115" s="14">
        <f>Dataark7a!L115*Dataark9!$F$60/1000</f>
        <v>1.2391735199999998</v>
      </c>
      <c r="M115" s="14">
        <f>Dataark7a!M115*Dataark9!$F$60/1000</f>
        <v>583.83946191999996</v>
      </c>
    </row>
    <row r="116" spans="1:13" x14ac:dyDescent="0.2">
      <c r="A116" s="11" t="str">
        <f t="shared" si="37"/>
        <v>2025-priser (mio. kr.)</v>
      </c>
      <c r="B116" s="11" t="str">
        <f t="shared" si="37"/>
        <v>I alt (netto)</v>
      </c>
      <c r="C116" s="11" t="str">
        <f t="shared" si="37"/>
        <v>1 Driftskonti</v>
      </c>
      <c r="D116" s="30" t="str">
        <f t="shared" si="37"/>
        <v>2023</v>
      </c>
      <c r="E116" s="2">
        <v>169</v>
      </c>
      <c r="F116" s="3" t="s">
        <v>85</v>
      </c>
      <c r="G116" s="14">
        <f>Dataark7a!G116*Dataark9!$F$60/1000</f>
        <v>155.48985399999998</v>
      </c>
      <c r="H116" s="14">
        <f>Dataark7a!H116*Dataark9!$F$60/1000</f>
        <v>158.52577519999997</v>
      </c>
      <c r="I116" s="14">
        <f>Dataark7a!I116*Dataark9!$F$60/1000</f>
        <v>84.359784079999997</v>
      </c>
      <c r="J116" s="14">
        <f>Dataark7a!J116*Dataark9!$F$60/1000</f>
        <v>22.313751199999999</v>
      </c>
      <c r="K116" s="14">
        <f>Dataark7a!K116*Dataark9!$F$60/1000</f>
        <v>26.991118959999998</v>
      </c>
      <c r="L116" s="14">
        <f>Dataark7a!L116*Dataark9!$F$60/1000</f>
        <v>1.4343783999999997</v>
      </c>
      <c r="M116" s="14">
        <f>Dataark7a!M116*Dataark9!$F$60/1000</f>
        <v>449.11466183999994</v>
      </c>
    </row>
    <row r="117" spans="1:13" x14ac:dyDescent="0.2">
      <c r="A117" s="11" t="str">
        <f t="shared" si="37"/>
        <v>2025-priser (mio. kr.)</v>
      </c>
      <c r="B117" s="11" t="str">
        <f t="shared" si="37"/>
        <v>I alt (netto)</v>
      </c>
      <c r="C117" s="11" t="str">
        <f t="shared" si="37"/>
        <v>1 Driftskonti</v>
      </c>
      <c r="D117" s="30" t="str">
        <f t="shared" si="37"/>
        <v>2023</v>
      </c>
      <c r="E117" s="2">
        <v>173</v>
      </c>
      <c r="F117" s="3" t="s">
        <v>16</v>
      </c>
      <c r="G117" s="14">
        <f>Dataark7a!G117*Dataark9!$F$60/1000</f>
        <v>149.22064975999996</v>
      </c>
      <c r="H117" s="14">
        <f>Dataark7a!H117*Dataark9!$F$60/1000</f>
        <v>370.1774752</v>
      </c>
      <c r="I117" s="14">
        <f>Dataark7a!I117*Dataark9!$F$60/1000</f>
        <v>75.428891199999995</v>
      </c>
      <c r="J117" s="14">
        <f>Dataark7a!J117*Dataark9!$F$60/1000</f>
        <v>60.310758559999996</v>
      </c>
      <c r="K117" s="14">
        <f>Dataark7a!K117*Dataark9!$F$60/1000</f>
        <v>6.5485305599999997</v>
      </c>
      <c r="L117" s="14">
        <f>Dataark7a!L117*Dataark9!$F$60/1000</f>
        <v>1.8668488799999998</v>
      </c>
      <c r="M117" s="14">
        <f>Dataark7a!M117*Dataark9!$F$60/1000</f>
        <v>663.55315415999996</v>
      </c>
    </row>
    <row r="118" spans="1:13" x14ac:dyDescent="0.2">
      <c r="A118" s="11" t="str">
        <f t="shared" si="37"/>
        <v>2025-priser (mio. kr.)</v>
      </c>
      <c r="B118" s="11" t="str">
        <f t="shared" si="37"/>
        <v>I alt (netto)</v>
      </c>
      <c r="C118" s="11" t="str">
        <f t="shared" si="37"/>
        <v>1 Driftskonti</v>
      </c>
      <c r="D118" s="30" t="str">
        <f t="shared" si="37"/>
        <v>2023</v>
      </c>
      <c r="E118" s="2">
        <v>175</v>
      </c>
      <c r="F118" s="3" t="s">
        <v>52</v>
      </c>
      <c r="G118" s="14">
        <f>Dataark7a!G118*Dataark9!$F$60/1000</f>
        <v>176.25382943999998</v>
      </c>
      <c r="H118" s="14">
        <f>Dataark7a!H118*Dataark9!$F$60/1000</f>
        <v>230.50892279999997</v>
      </c>
      <c r="I118" s="14">
        <f>Dataark7a!I118*Dataark9!$F$60/1000</f>
        <v>37.114810719999994</v>
      </c>
      <c r="J118" s="14">
        <f>Dataark7a!J118*Dataark9!$F$60/1000</f>
        <v>44.61348215999999</v>
      </c>
      <c r="K118" s="14">
        <f>Dataark7a!K118*Dataark9!$F$60/1000</f>
        <v>17.050768799999997</v>
      </c>
      <c r="L118" s="14">
        <f>Dataark7a!L118*Dataark9!$F$60/1000</f>
        <v>2.1839219999999995</v>
      </c>
      <c r="M118" s="14">
        <f>Dataark7a!M118*Dataark9!$F$60/1000</f>
        <v>507.72573591999992</v>
      </c>
    </row>
    <row r="119" spans="1:13" x14ac:dyDescent="0.2">
      <c r="A119" s="11" t="str">
        <f t="shared" si="37"/>
        <v>2025-priser (mio. kr.)</v>
      </c>
      <c r="B119" s="11" t="str">
        <f t="shared" si="37"/>
        <v>I alt (netto)</v>
      </c>
      <c r="C119" s="11" t="str">
        <f t="shared" si="37"/>
        <v>1 Driftskonti</v>
      </c>
      <c r="D119" s="30" t="str">
        <f t="shared" si="37"/>
        <v>2023</v>
      </c>
      <c r="E119" s="2">
        <v>183</v>
      </c>
      <c r="F119" s="3" t="s">
        <v>91</v>
      </c>
      <c r="G119" s="14">
        <f>Dataark7a!G119*Dataark9!$F$60/1000</f>
        <v>69.786283839999996</v>
      </c>
      <c r="H119" s="14">
        <f>Dataark7a!H119*Dataark9!$F$60/1000</f>
        <v>95.505874879999993</v>
      </c>
      <c r="I119" s="14">
        <f>Dataark7a!I119*Dataark9!$F$60/1000</f>
        <v>15.934541999999997</v>
      </c>
      <c r="J119" s="14">
        <f>Dataark7a!J119*Dataark9!$F$60/1000</f>
        <v>24.69395656</v>
      </c>
      <c r="K119" s="14">
        <f>Dataark7a!K119*Dataark9!$F$60/1000</f>
        <v>9.5359201599999999</v>
      </c>
      <c r="L119" s="14">
        <f>Dataark7a!L119*Dataark9!$F$60/1000</f>
        <v>1.1658368799999999</v>
      </c>
      <c r="M119" s="14">
        <f>Dataark7a!M119*Dataark9!$F$60/1000</f>
        <v>216.62241431999999</v>
      </c>
    </row>
    <row r="120" spans="1:13" x14ac:dyDescent="0.2">
      <c r="A120" s="11" t="str">
        <f t="shared" si="37"/>
        <v>2025-priser (mio. kr.)</v>
      </c>
      <c r="B120" s="11" t="str">
        <f t="shared" si="37"/>
        <v>I alt (netto)</v>
      </c>
      <c r="C120" s="11" t="str">
        <f t="shared" si="37"/>
        <v>1 Driftskonti</v>
      </c>
      <c r="D120" s="30" t="str">
        <f t="shared" si="37"/>
        <v>2023</v>
      </c>
      <c r="E120" s="2">
        <v>185</v>
      </c>
      <c r="F120" s="3" t="s">
        <v>82</v>
      </c>
      <c r="G120" s="14">
        <f>Dataark7a!G120*Dataark9!$F$60/1000</f>
        <v>135.82700663999998</v>
      </c>
      <c r="H120" s="14">
        <f>Dataark7a!H120*Dataark9!$F$60/1000</f>
        <v>251.22328815999998</v>
      </c>
      <c r="I120" s="14">
        <f>Dataark7a!I120*Dataark9!$F$60/1000</f>
        <v>42.549271439999998</v>
      </c>
      <c r="J120" s="14">
        <f>Dataark7a!J120*Dataark9!$F$60/1000</f>
        <v>16.60212112</v>
      </c>
      <c r="K120" s="14">
        <f>Dataark7a!K120*Dataark9!$F$60/1000</f>
        <v>12.362616239999999</v>
      </c>
      <c r="L120" s="14">
        <f>Dataark7a!L120*Dataark9!$F$60/1000</f>
        <v>1.7007629599999998</v>
      </c>
      <c r="M120" s="14">
        <f>Dataark7a!M120*Dataark9!$F$60/1000</f>
        <v>460.26506655999992</v>
      </c>
    </row>
    <row r="121" spans="1:13" x14ac:dyDescent="0.2">
      <c r="A121" s="11" t="str">
        <f t="shared" si="37"/>
        <v>2025-priser (mio. kr.)</v>
      </c>
      <c r="B121" s="11" t="str">
        <f t="shared" si="37"/>
        <v>I alt (netto)</v>
      </c>
      <c r="C121" s="11" t="str">
        <f t="shared" si="37"/>
        <v>1 Driftskonti</v>
      </c>
      <c r="D121" s="30" t="str">
        <f t="shared" si="37"/>
        <v>2023</v>
      </c>
      <c r="E121" s="2">
        <v>187</v>
      </c>
      <c r="F121" s="3" t="s">
        <v>84</v>
      </c>
      <c r="G121" s="14">
        <f>Dataark7a!G121*Dataark9!$F$60/1000</f>
        <v>49.533507919999998</v>
      </c>
      <c r="H121" s="14">
        <f>Dataark7a!H121*Dataark9!$F$60/1000</f>
        <v>61.321294319999993</v>
      </c>
      <c r="I121" s="14">
        <f>Dataark7a!I121*Dataark9!$F$60/1000</f>
        <v>24.194620319999999</v>
      </c>
      <c r="J121" s="14">
        <f>Dataark7a!J121*Dataark9!$F$60/1000</f>
        <v>4.3430389599999994</v>
      </c>
      <c r="K121" s="14">
        <f>Dataark7a!K121*Dataark9!$F$60/1000</f>
        <v>6.0017411999999997</v>
      </c>
      <c r="L121" s="14">
        <f>Dataark7a!L121*Dataark9!$F$60/1000</f>
        <v>0.78189799999999987</v>
      </c>
      <c r="M121" s="14">
        <f>Dataark7a!M121*Dataark9!$F$60/1000</f>
        <v>146.17610071999999</v>
      </c>
    </row>
    <row r="122" spans="1:13" x14ac:dyDescent="0.2">
      <c r="A122" s="11" t="str">
        <f t="shared" si="37"/>
        <v>2025-priser (mio. kr.)</v>
      </c>
      <c r="B122" s="11" t="str">
        <f t="shared" si="37"/>
        <v>I alt (netto)</v>
      </c>
      <c r="C122" s="11" t="str">
        <f t="shared" si="37"/>
        <v>1 Driftskonti</v>
      </c>
      <c r="D122" s="30" t="str">
        <f t="shared" si="37"/>
        <v>2023</v>
      </c>
      <c r="E122" s="2">
        <v>190</v>
      </c>
      <c r="F122" s="3" t="s">
        <v>45</v>
      </c>
      <c r="G122" s="14">
        <f>Dataark7a!G122*Dataark9!$F$60/1000</f>
        <v>135.13138703999996</v>
      </c>
      <c r="H122" s="14">
        <f>Dataark7a!H122*Dataark9!$F$60/1000</f>
        <v>215.47059767999997</v>
      </c>
      <c r="I122" s="14">
        <f>Dataark7a!I122*Dataark9!$F$60/1000</f>
        <v>42.210628719999995</v>
      </c>
      <c r="J122" s="14">
        <f>Dataark7a!J122*Dataark9!$F$60/1000</f>
        <v>17.807861760000002</v>
      </c>
      <c r="K122" s="14">
        <f>Dataark7a!K122*Dataark9!$F$60/1000</f>
        <v>15.085778239999998</v>
      </c>
      <c r="L122" s="14">
        <f>Dataark7a!L122*Dataark9!$F$60/1000</f>
        <v>0.82395871999999981</v>
      </c>
      <c r="M122" s="14">
        <f>Dataark7a!M122*Dataark9!$F$60/1000</f>
        <v>426.53021215999996</v>
      </c>
    </row>
    <row r="123" spans="1:13" x14ac:dyDescent="0.2">
      <c r="A123" s="11" t="str">
        <f t="shared" si="37"/>
        <v>2025-priser (mio. kr.)</v>
      </c>
      <c r="B123" s="11" t="str">
        <f t="shared" si="37"/>
        <v>I alt (netto)</v>
      </c>
      <c r="C123" s="11" t="str">
        <f t="shared" si="37"/>
        <v>1 Driftskonti</v>
      </c>
      <c r="D123" s="30" t="str">
        <f t="shared" si="37"/>
        <v>2023</v>
      </c>
      <c r="E123" s="2">
        <v>201</v>
      </c>
      <c r="F123" s="3" t="s">
        <v>9</v>
      </c>
      <c r="G123" s="14">
        <f>Dataark7a!G123*Dataark9!$F$60/1000</f>
        <v>64.750860719999991</v>
      </c>
      <c r="H123" s="14">
        <f>Dataark7a!H123*Dataark9!$F$60/1000</f>
        <v>118.06120559999998</v>
      </c>
      <c r="I123" s="14">
        <f>Dataark7a!I123*Dataark9!$F$60/1000</f>
        <v>31.367590799999999</v>
      </c>
      <c r="J123" s="14">
        <f>Dataark7a!J123*Dataark9!$F$60/1000</f>
        <v>22.525133279999999</v>
      </c>
      <c r="K123" s="14">
        <f>Dataark7a!K123*Dataark9!$F$60/1000</f>
        <v>9.5283707999999994</v>
      </c>
      <c r="L123" s="14">
        <f>Dataark7a!L123*Dataark9!$F$60/1000</f>
        <v>0.43462743999999998</v>
      </c>
      <c r="M123" s="14">
        <f>Dataark7a!M123*Dataark9!$F$60/1000</f>
        <v>246.66778864</v>
      </c>
    </row>
    <row r="124" spans="1:13" x14ac:dyDescent="0.2">
      <c r="A124" s="11" t="str">
        <f t="shared" si="37"/>
        <v>2025-priser (mio. kr.)</v>
      </c>
      <c r="B124" s="11" t="str">
        <f t="shared" si="37"/>
        <v>I alt (netto)</v>
      </c>
      <c r="C124" s="11" t="str">
        <f t="shared" si="37"/>
        <v>1 Driftskonti</v>
      </c>
      <c r="D124" s="30" t="str">
        <f t="shared" si="37"/>
        <v>2023</v>
      </c>
      <c r="E124" s="2">
        <v>210</v>
      </c>
      <c r="F124" s="3" t="s">
        <v>35</v>
      </c>
      <c r="G124" s="14">
        <f>Dataark7a!G124*Dataark9!$F$60/1000</f>
        <v>163.26138087999999</v>
      </c>
      <c r="H124" s="14">
        <f>Dataark7a!H124*Dataark9!$F$60/1000</f>
        <v>241.15352039999999</v>
      </c>
      <c r="I124" s="14">
        <f>Dataark7a!I124*Dataark9!$F$60/1000</f>
        <v>27.695366399999994</v>
      </c>
      <c r="J124" s="14">
        <f>Dataark7a!J124*Dataark9!$F$60/1000</f>
        <v>11.11265792</v>
      </c>
      <c r="K124" s="14">
        <f>Dataark7a!K124*Dataark9!$F$60/1000</f>
        <v>13.899450239999998</v>
      </c>
      <c r="L124" s="14">
        <f>Dataark7a!L124*Dataark9!$F$60/1000</f>
        <v>0.38393887999999998</v>
      </c>
      <c r="M124" s="14">
        <f>Dataark7a!M124*Dataark9!$F$60/1000</f>
        <v>457.50631471999998</v>
      </c>
    </row>
    <row r="125" spans="1:13" x14ac:dyDescent="0.2">
      <c r="A125" s="11" t="str">
        <f t="shared" si="37"/>
        <v>2025-priser (mio. kr.)</v>
      </c>
      <c r="B125" s="11" t="str">
        <f t="shared" si="37"/>
        <v>I alt (netto)</v>
      </c>
      <c r="C125" s="11" t="str">
        <f t="shared" si="37"/>
        <v>1 Driftskonti</v>
      </c>
      <c r="D125" s="30" t="str">
        <f t="shared" si="37"/>
        <v>2023</v>
      </c>
      <c r="E125" s="2">
        <v>217</v>
      </c>
      <c r="F125" s="3" t="s">
        <v>67</v>
      </c>
      <c r="G125" s="14">
        <f>Dataark7a!G125*Dataark9!$F$60/1000</f>
        <v>241.15567735999997</v>
      </c>
      <c r="H125" s="14">
        <f>Dataark7a!H125*Dataark9!$F$60/1000</f>
        <v>352.02126440000001</v>
      </c>
      <c r="I125" s="14">
        <f>Dataark7a!I125*Dataark9!$F$60/1000</f>
        <v>136.09446967999997</v>
      </c>
      <c r="J125" s="14">
        <f>Dataark7a!J125*Dataark9!$F$60/1000</f>
        <v>29.158863759999996</v>
      </c>
      <c r="K125" s="14">
        <f>Dataark7a!K125*Dataark9!$F$60/1000</f>
        <v>32.756673039999995</v>
      </c>
      <c r="L125" s="14">
        <f>Dataark7a!L125*Dataark9!$F$60/1000</f>
        <v>2.6746303999999994</v>
      </c>
      <c r="M125" s="14">
        <f>Dataark7a!M125*Dataark9!$F$60/1000</f>
        <v>793.86157863999995</v>
      </c>
    </row>
    <row r="126" spans="1:13" x14ac:dyDescent="0.2">
      <c r="A126" s="11" t="str">
        <f t="shared" si="37"/>
        <v>2025-priser (mio. kr.)</v>
      </c>
      <c r="B126" s="11" t="str">
        <f t="shared" si="37"/>
        <v>I alt (netto)</v>
      </c>
      <c r="C126" s="11" t="str">
        <f t="shared" si="37"/>
        <v>1 Driftskonti</v>
      </c>
      <c r="D126" s="30" t="str">
        <f t="shared" si="37"/>
        <v>2023</v>
      </c>
      <c r="E126" s="2">
        <v>219</v>
      </c>
      <c r="F126" s="3" t="s">
        <v>73</v>
      </c>
      <c r="G126" s="14">
        <f>Dataark7a!G126*Dataark9!$F$60/1000</f>
        <v>78.007536879999989</v>
      </c>
      <c r="H126" s="14">
        <f>Dataark7a!H126*Dataark9!$F$60/1000</f>
        <v>269.47116975999995</v>
      </c>
      <c r="I126" s="14">
        <f>Dataark7a!I126*Dataark9!$F$60/1000</f>
        <v>73.725971279999996</v>
      </c>
      <c r="J126" s="14">
        <f>Dataark7a!J126*Dataark9!$F$60/1000</f>
        <v>55.282884799999991</v>
      </c>
      <c r="K126" s="14">
        <f>Dataark7a!K126*Dataark9!$F$60/1000</f>
        <v>18.392397920000001</v>
      </c>
      <c r="L126" s="14">
        <f>Dataark7a!L126*Dataark9!$F$60/1000</f>
        <v>0.55865263999999992</v>
      </c>
      <c r="M126" s="14">
        <f>Dataark7a!M126*Dataark9!$F$60/1000</f>
        <v>495.43861327999991</v>
      </c>
    </row>
    <row r="127" spans="1:13" x14ac:dyDescent="0.2">
      <c r="A127" s="11" t="str">
        <f t="shared" si="37"/>
        <v>2025-priser (mio. kr.)</v>
      </c>
      <c r="B127" s="11" t="str">
        <f t="shared" si="37"/>
        <v>I alt (netto)</v>
      </c>
      <c r="C127" s="11" t="str">
        <f t="shared" si="37"/>
        <v>1 Driftskonti</v>
      </c>
      <c r="D127" s="30" t="str">
        <f t="shared" si="37"/>
        <v>2023</v>
      </c>
      <c r="E127" s="2">
        <v>223</v>
      </c>
      <c r="F127" s="3" t="s">
        <v>87</v>
      </c>
      <c r="G127" s="14">
        <f>Dataark7a!G127*Dataark9!$F$60/1000</f>
        <v>99.485466079999981</v>
      </c>
      <c r="H127" s="14">
        <f>Dataark7a!H127*Dataark9!$F$60/1000</f>
        <v>179.04277871999997</v>
      </c>
      <c r="I127" s="14">
        <f>Dataark7a!I127*Dataark9!$F$60/1000</f>
        <v>15.018912479999999</v>
      </c>
      <c r="J127" s="14">
        <f>Dataark7a!J127*Dataark9!$F$60/1000</f>
        <v>19.03625048</v>
      </c>
      <c r="K127" s="14">
        <f>Dataark7a!K127*Dataark9!$F$60/1000</f>
        <v>17.747466879999998</v>
      </c>
      <c r="L127" s="14">
        <f>Dataark7a!L127*Dataark9!$F$60/1000</f>
        <v>1.30603928</v>
      </c>
      <c r="M127" s="14">
        <f>Dataark7a!M127*Dataark9!$F$60/1000</f>
        <v>331.63691391999998</v>
      </c>
    </row>
    <row r="128" spans="1:13" x14ac:dyDescent="0.2">
      <c r="A128" s="11" t="str">
        <f t="shared" si="37"/>
        <v>2025-priser (mio. kr.)</v>
      </c>
      <c r="B128" s="11" t="str">
        <f t="shared" si="37"/>
        <v>I alt (netto)</v>
      </c>
      <c r="C128" s="11" t="str">
        <f t="shared" si="37"/>
        <v>1 Driftskonti</v>
      </c>
      <c r="D128" s="30" t="str">
        <f t="shared" si="37"/>
        <v>2023</v>
      </c>
      <c r="E128" s="2">
        <v>230</v>
      </c>
      <c r="F128" s="3" t="s">
        <v>50</v>
      </c>
      <c r="G128" s="14">
        <f>Dataark7a!G128*Dataark9!$F$60/1000</f>
        <v>196.22188663999998</v>
      </c>
      <c r="H128" s="14">
        <f>Dataark7a!H128*Dataark9!$F$60/1000</f>
        <v>385.04324351999998</v>
      </c>
      <c r="I128" s="14">
        <f>Dataark7a!I128*Dataark9!$F$60/1000</f>
        <v>67.430883519999995</v>
      </c>
      <c r="J128" s="14">
        <f>Dataark7a!J128*Dataark9!$F$60/1000</f>
        <v>79.515251919999997</v>
      </c>
      <c r="K128" s="14">
        <f>Dataark7a!K128*Dataark9!$F$60/1000</f>
        <v>18.119542479999996</v>
      </c>
      <c r="L128" s="14">
        <f>Dataark7a!L128*Dataark9!$F$60/1000</f>
        <v>2.9949389599999994</v>
      </c>
      <c r="M128" s="14">
        <f>Dataark7a!M128*Dataark9!$F$60/1000</f>
        <v>749.3257470399999</v>
      </c>
    </row>
    <row r="129" spans="1:13" x14ac:dyDescent="0.2">
      <c r="A129" s="11" t="str">
        <f t="shared" si="37"/>
        <v>2025-priser (mio. kr.)</v>
      </c>
      <c r="B129" s="11" t="str">
        <f t="shared" si="37"/>
        <v>I alt (netto)</v>
      </c>
      <c r="C129" s="11" t="str">
        <f t="shared" si="37"/>
        <v>1 Driftskonti</v>
      </c>
      <c r="D129" s="30" t="str">
        <f t="shared" si="37"/>
        <v>2023</v>
      </c>
      <c r="E129" s="2">
        <v>240</v>
      </c>
      <c r="F129" s="3" t="s">
        <v>25</v>
      </c>
      <c r="G129" s="14">
        <f>Dataark7a!G129*Dataark9!$F$60/1000</f>
        <v>109.75475263999999</v>
      </c>
      <c r="H129" s="14">
        <f>Dataark7a!H129*Dataark9!$F$60/1000</f>
        <v>155.68290191999998</v>
      </c>
      <c r="I129" s="14">
        <f>Dataark7a!I129*Dataark9!$F$60/1000</f>
        <v>42.420932319999991</v>
      </c>
      <c r="J129" s="14">
        <f>Dataark7a!J129*Dataark9!$F$60/1000</f>
        <v>39.194120159999997</v>
      </c>
      <c r="K129" s="14">
        <f>Dataark7a!K129*Dataark9!$F$60/1000</f>
        <v>23.565866479999997</v>
      </c>
      <c r="L129" s="14">
        <f>Dataark7a!L129*Dataark9!$F$60/1000</f>
        <v>1.1453457599999999</v>
      </c>
      <c r="M129" s="14">
        <f>Dataark7a!M129*Dataark9!$F$60/1000</f>
        <v>371.76391927999998</v>
      </c>
    </row>
    <row r="130" spans="1:13" x14ac:dyDescent="0.2">
      <c r="A130" s="11" t="str">
        <f t="shared" si="37"/>
        <v>2025-priser (mio. kr.)</v>
      </c>
      <c r="B130" s="11" t="str">
        <f t="shared" si="37"/>
        <v>I alt (netto)</v>
      </c>
      <c r="C130" s="11" t="str">
        <f t="shared" si="37"/>
        <v>1 Driftskonti</v>
      </c>
      <c r="D130" s="30" t="str">
        <f t="shared" si="37"/>
        <v>2023</v>
      </c>
      <c r="E130" s="2">
        <v>250</v>
      </c>
      <c r="F130" s="3" t="s">
        <v>43</v>
      </c>
      <c r="G130" s="14">
        <f>Dataark7a!G130*Dataark9!$F$60/1000</f>
        <v>119.42656127999997</v>
      </c>
      <c r="H130" s="14">
        <f>Dataark7a!H130*Dataark9!$F$60/1000</f>
        <v>293.38646375999997</v>
      </c>
      <c r="I130" s="14">
        <f>Dataark7a!I130*Dataark9!$F$60/1000</f>
        <v>64.444572399999984</v>
      </c>
      <c r="J130" s="14">
        <f>Dataark7a!J130*Dataark9!$F$60/1000</f>
        <v>19.192630080000001</v>
      </c>
      <c r="K130" s="14">
        <f>Dataark7a!K130*Dataark9!$F$60/1000</f>
        <v>32.581959279999992</v>
      </c>
      <c r="L130" s="14">
        <f>Dataark7a!L130*Dataark9!$F$60/1000</f>
        <v>1.7341958399999999</v>
      </c>
      <c r="M130" s="14">
        <f>Dataark7a!M130*Dataark9!$F$60/1000</f>
        <v>530.76638263999996</v>
      </c>
    </row>
    <row r="131" spans="1:13" x14ac:dyDescent="0.2">
      <c r="A131" s="11" t="str">
        <f t="shared" si="37"/>
        <v>2025-priser (mio. kr.)</v>
      </c>
      <c r="B131" s="11" t="str">
        <f t="shared" si="37"/>
        <v>I alt (netto)</v>
      </c>
      <c r="C131" s="11" t="str">
        <f t="shared" si="37"/>
        <v>1 Driftskonti</v>
      </c>
      <c r="D131" s="30" t="str">
        <f t="shared" si="37"/>
        <v>2023</v>
      </c>
      <c r="E131" s="2">
        <v>253</v>
      </c>
      <c r="F131" s="3" t="s">
        <v>55</v>
      </c>
      <c r="G131" s="14">
        <f>Dataark7a!G131*Dataark9!$F$60/1000</f>
        <v>197.30575903999997</v>
      </c>
      <c r="H131" s="14">
        <f>Dataark7a!H131*Dataark9!$F$60/1000</f>
        <v>184.43086479999999</v>
      </c>
      <c r="I131" s="14">
        <f>Dataark7a!I131*Dataark9!$F$60/1000</f>
        <v>32.760986959999997</v>
      </c>
      <c r="J131" s="14">
        <f>Dataark7a!J131*Dataark9!$F$60/1000</f>
        <v>53.287696799999992</v>
      </c>
      <c r="K131" s="14">
        <f>Dataark7a!K131*Dataark9!$F$60/1000</f>
        <v>29.672220239999994</v>
      </c>
      <c r="L131" s="14">
        <f>Dataark7a!L131*Dataark9!$F$60/1000</f>
        <v>2.5797241599999996</v>
      </c>
      <c r="M131" s="14">
        <f>Dataark7a!M131*Dataark9!$F$60/1000</f>
        <v>500.03725199999991</v>
      </c>
    </row>
    <row r="132" spans="1:13" x14ac:dyDescent="0.2">
      <c r="A132" s="11" t="str">
        <f t="shared" si="37"/>
        <v>2025-priser (mio. kr.)</v>
      </c>
      <c r="B132" s="11" t="str">
        <f t="shared" si="37"/>
        <v>I alt (netto)</v>
      </c>
      <c r="C132" s="11" t="str">
        <f t="shared" si="37"/>
        <v>1 Driftskonti</v>
      </c>
      <c r="D132" s="30" t="str">
        <f t="shared" si="37"/>
        <v>2023</v>
      </c>
      <c r="E132" s="2">
        <v>259</v>
      </c>
      <c r="F132" s="3" t="s">
        <v>103</v>
      </c>
      <c r="G132" s="14">
        <f>Dataark7a!G132*Dataark9!$F$60/1000</f>
        <v>237.98602463999998</v>
      </c>
      <c r="H132" s="14">
        <f>Dataark7a!H132*Dataark9!$F$60/1000</f>
        <v>294.47033615999993</v>
      </c>
      <c r="I132" s="14">
        <f>Dataark7a!I132*Dataark9!$F$60/1000</f>
        <v>46.083450399999997</v>
      </c>
      <c r="J132" s="14">
        <f>Dataark7a!J132*Dataark9!$F$60/1000</f>
        <v>36.335069679999997</v>
      </c>
      <c r="K132" s="14">
        <f>Dataark7a!K132*Dataark9!$F$60/1000</f>
        <v>32.551761839999998</v>
      </c>
      <c r="L132" s="14">
        <f>Dataark7a!L132*Dataark9!$F$60/1000</f>
        <v>1.7708641599999999</v>
      </c>
      <c r="M132" s="14">
        <f>Dataark7a!M132*Dataark9!$F$60/1000</f>
        <v>649.19750687999988</v>
      </c>
    </row>
    <row r="133" spans="1:13" x14ac:dyDescent="0.2">
      <c r="A133" s="11" t="str">
        <f t="shared" si="37"/>
        <v>2025-priser (mio. kr.)</v>
      </c>
      <c r="B133" s="11" t="str">
        <f t="shared" si="37"/>
        <v>I alt (netto)</v>
      </c>
      <c r="C133" s="11" t="str">
        <f t="shared" si="37"/>
        <v>1 Driftskonti</v>
      </c>
      <c r="D133" s="30" t="str">
        <f t="shared" si="37"/>
        <v>2023</v>
      </c>
      <c r="E133" s="2">
        <v>260</v>
      </c>
      <c r="F133" s="3" t="s">
        <v>63</v>
      </c>
      <c r="G133" s="14">
        <f>Dataark7a!G133*Dataark9!$F$60/1000</f>
        <v>71.193700239999984</v>
      </c>
      <c r="H133" s="14">
        <f>Dataark7a!H133*Dataark9!$F$60/1000</f>
        <v>186.47027047999998</v>
      </c>
      <c r="I133" s="14">
        <f>Dataark7a!I133*Dataark9!$F$60/1000</f>
        <v>37.556987519999993</v>
      </c>
      <c r="J133" s="14">
        <f>Dataark7a!J133*Dataark9!$F$60/1000</f>
        <v>34.143598319999995</v>
      </c>
      <c r="K133" s="14">
        <f>Dataark7a!K133*Dataark9!$F$60/1000</f>
        <v>18.58005344</v>
      </c>
      <c r="L133" s="14">
        <f>Dataark7a!L133*Dataark9!$F$60/1000</f>
        <v>0.42492111999999999</v>
      </c>
      <c r="M133" s="14">
        <f>Dataark7a!M133*Dataark9!$F$60/1000</f>
        <v>348.36953111999992</v>
      </c>
    </row>
    <row r="134" spans="1:13" x14ac:dyDescent="0.2">
      <c r="A134" s="11" t="str">
        <f t="shared" si="37"/>
        <v>2025-priser (mio. kr.)</v>
      </c>
      <c r="B134" s="11" t="str">
        <f t="shared" si="37"/>
        <v>I alt (netto)</v>
      </c>
      <c r="C134" s="11" t="str">
        <f t="shared" si="37"/>
        <v>1 Driftskonti</v>
      </c>
      <c r="D134" s="30" t="str">
        <f t="shared" si="37"/>
        <v>2023</v>
      </c>
      <c r="E134" s="2">
        <v>265</v>
      </c>
      <c r="F134" s="3" t="s">
        <v>48</v>
      </c>
      <c r="G134" s="14">
        <f>Dataark7a!G134*Dataark9!$F$60/1000</f>
        <v>255.88663567999998</v>
      </c>
      <c r="H134" s="14">
        <f>Dataark7a!H134*Dataark9!$F$60/1000</f>
        <v>354.11890799999992</v>
      </c>
      <c r="I134" s="14">
        <f>Dataark7a!I134*Dataark9!$F$60/1000</f>
        <v>67.44921767999999</v>
      </c>
      <c r="J134" s="14">
        <f>Dataark7a!J134*Dataark9!$F$60/1000</f>
        <v>30.926492479999997</v>
      </c>
      <c r="K134" s="14">
        <f>Dataark7a!K134*Dataark9!$F$60/1000</f>
        <v>25.370163519999998</v>
      </c>
      <c r="L134" s="14">
        <f>Dataark7a!L134*Dataark9!$F$60/1000</f>
        <v>4.2934288799999996</v>
      </c>
      <c r="M134" s="14">
        <f>Dataark7a!M134*Dataark9!$F$60/1000</f>
        <v>738.04484623999986</v>
      </c>
    </row>
    <row r="135" spans="1:13" x14ac:dyDescent="0.2">
      <c r="A135" s="11" t="str">
        <f t="shared" si="37"/>
        <v>2025-priser (mio. kr.)</v>
      </c>
      <c r="B135" s="11" t="str">
        <f t="shared" si="37"/>
        <v>I alt (netto)</v>
      </c>
      <c r="C135" s="11" t="str">
        <f t="shared" si="37"/>
        <v>1 Driftskonti</v>
      </c>
      <c r="D135" s="30" t="str">
        <f t="shared" si="37"/>
        <v>2023</v>
      </c>
      <c r="E135" s="2">
        <v>269</v>
      </c>
      <c r="F135" s="3" t="s">
        <v>64</v>
      </c>
      <c r="G135" s="14">
        <f>Dataark7a!G135*Dataark9!$F$60/1000</f>
        <v>73.074569359999998</v>
      </c>
      <c r="H135" s="14">
        <f>Dataark7a!H135*Dataark9!$F$60/1000</f>
        <v>99.727045599999983</v>
      </c>
      <c r="I135" s="14">
        <f>Dataark7a!I135*Dataark9!$F$60/1000</f>
        <v>18.399947279999996</v>
      </c>
      <c r="J135" s="14">
        <f>Dataark7a!J135*Dataark9!$F$60/1000</f>
        <v>11.581796719999998</v>
      </c>
      <c r="K135" s="14">
        <f>Dataark7a!K135*Dataark9!$F$60/1000</f>
        <v>12.133978479999998</v>
      </c>
      <c r="L135" s="14">
        <f>Dataark7a!L135*Dataark9!$F$60/1000</f>
        <v>0.68591327999999985</v>
      </c>
      <c r="M135" s="14">
        <f>Dataark7a!M135*Dataark9!$F$60/1000</f>
        <v>215.60325071999998</v>
      </c>
    </row>
    <row r="136" spans="1:13" x14ac:dyDescent="0.2">
      <c r="A136" s="11" t="str">
        <f t="shared" si="37"/>
        <v>2025-priser (mio. kr.)</v>
      </c>
      <c r="B136" s="11" t="str">
        <f t="shared" si="37"/>
        <v>I alt (netto)</v>
      </c>
      <c r="C136" s="11" t="str">
        <f t="shared" si="37"/>
        <v>1 Driftskonti</v>
      </c>
      <c r="D136" s="30" t="str">
        <f t="shared" si="37"/>
        <v>2023</v>
      </c>
      <c r="E136" s="2">
        <v>270</v>
      </c>
      <c r="F136" s="3" t="s">
        <v>57</v>
      </c>
      <c r="G136" s="14">
        <f>Dataark7a!G136*Dataark9!$F$60/1000</f>
        <v>108.78951303999999</v>
      </c>
      <c r="H136" s="14">
        <f>Dataark7a!H136*Dataark9!$F$60/1000</f>
        <v>266.23465127999998</v>
      </c>
      <c r="I136" s="14">
        <f>Dataark7a!I136*Dataark9!$F$60/1000</f>
        <v>92.840950799999987</v>
      </c>
      <c r="J136" s="14">
        <f>Dataark7a!J136*Dataark9!$F$60/1000</f>
        <v>45.28213976</v>
      </c>
      <c r="K136" s="14">
        <f>Dataark7a!K136*Dataark9!$F$60/1000</f>
        <v>27.167989679999998</v>
      </c>
      <c r="L136" s="14">
        <f>Dataark7a!L136*Dataark9!$F$60/1000</f>
        <v>1.0666167200000001</v>
      </c>
      <c r="M136" s="14">
        <f>Dataark7a!M136*Dataark9!$F$60/1000</f>
        <v>541.38186127999995</v>
      </c>
    </row>
    <row r="137" spans="1:13" x14ac:dyDescent="0.2">
      <c r="A137" s="11" t="str">
        <f t="shared" si="37"/>
        <v>2025-priser (mio. kr.)</v>
      </c>
      <c r="B137" s="11" t="str">
        <f t="shared" si="37"/>
        <v>I alt (netto)</v>
      </c>
      <c r="C137" s="11" t="str">
        <f t="shared" si="37"/>
        <v>1 Driftskonti</v>
      </c>
      <c r="D137" s="30" t="str">
        <f t="shared" si="37"/>
        <v>2023</v>
      </c>
      <c r="E137" s="2">
        <v>306</v>
      </c>
      <c r="F137" s="3" t="s">
        <v>38</v>
      </c>
      <c r="G137" s="14">
        <f>Dataark7a!G137*Dataark9!$F$60/1000</f>
        <v>144.68671983999997</v>
      </c>
      <c r="H137" s="14">
        <f>Dataark7a!H137*Dataark9!$F$60/1000</f>
        <v>227.50966991999999</v>
      </c>
      <c r="I137" s="14">
        <f>Dataark7a!I137*Dataark9!$F$60/1000</f>
        <v>41.786786079999999</v>
      </c>
      <c r="J137" s="14">
        <f>Dataark7a!J137*Dataark9!$F$60/1000</f>
        <v>13.716108639999998</v>
      </c>
      <c r="K137" s="14">
        <f>Dataark7a!K137*Dataark9!$F$60/1000</f>
        <v>24.223739279999997</v>
      </c>
      <c r="L137" s="14">
        <f>Dataark7a!L137*Dataark9!$F$60/1000</f>
        <v>1.4645758399999997</v>
      </c>
      <c r="M137" s="14">
        <f>Dataark7a!M137*Dataark9!$F$60/1000</f>
        <v>453.38759959999993</v>
      </c>
    </row>
    <row r="138" spans="1:13" x14ac:dyDescent="0.2">
      <c r="A138" s="11" t="str">
        <f t="shared" si="37"/>
        <v>2025-priser (mio. kr.)</v>
      </c>
      <c r="B138" s="11" t="str">
        <f t="shared" si="37"/>
        <v>I alt (netto)</v>
      </c>
      <c r="C138" s="11" t="str">
        <f t="shared" si="37"/>
        <v>1 Driftskonti</v>
      </c>
      <c r="D138" s="30" t="str">
        <f t="shared" si="37"/>
        <v>2023</v>
      </c>
      <c r="E138" s="2">
        <v>316</v>
      </c>
      <c r="F138" s="3" t="s">
        <v>77</v>
      </c>
      <c r="G138" s="14">
        <f>Dataark7a!G138*Dataark9!$F$60/1000</f>
        <v>222.79131991999998</v>
      </c>
      <c r="H138" s="14">
        <f>Dataark7a!H138*Dataark9!$F$60/1000</f>
        <v>265.44196847999996</v>
      </c>
      <c r="I138" s="14">
        <f>Dataark7a!I138*Dataark9!$F$60/1000</f>
        <v>124.99475351999999</v>
      </c>
      <c r="J138" s="14">
        <f>Dataark7a!J138*Dataark9!$F$60/1000</f>
        <v>24.375804959999996</v>
      </c>
      <c r="K138" s="14">
        <f>Dataark7a!K138*Dataark9!$F$60/1000</f>
        <v>25.764887199999997</v>
      </c>
      <c r="L138" s="14">
        <f>Dataark7a!L138*Dataark9!$F$60/1000</f>
        <v>3.9440013599999997</v>
      </c>
      <c r="M138" s="14">
        <f>Dataark7a!M138*Dataark9!$F$60/1000</f>
        <v>667.31273543999998</v>
      </c>
    </row>
    <row r="139" spans="1:13" x14ac:dyDescent="0.2">
      <c r="A139" s="11" t="str">
        <f t="shared" si="37"/>
        <v>2025-priser (mio. kr.)</v>
      </c>
      <c r="B139" s="11" t="str">
        <f t="shared" si="37"/>
        <v>I alt (netto)</v>
      </c>
      <c r="C139" s="11" t="str">
        <f t="shared" si="37"/>
        <v>1 Driftskonti</v>
      </c>
      <c r="D139" s="30" t="str">
        <f t="shared" si="37"/>
        <v>2023</v>
      </c>
      <c r="E139" s="2">
        <v>320</v>
      </c>
      <c r="F139" s="3" t="s">
        <v>33</v>
      </c>
      <c r="G139" s="14">
        <f>Dataark7a!G139*Dataark9!$F$60/1000</f>
        <v>114.28005471999998</v>
      </c>
      <c r="H139" s="14">
        <f>Dataark7a!H139*Dataark9!$F$60/1000</f>
        <v>187.00196112</v>
      </c>
      <c r="I139" s="14">
        <f>Dataark7a!I139*Dataark9!$F$60/1000</f>
        <v>23.759992879999999</v>
      </c>
      <c r="J139" s="14">
        <f>Dataark7a!J139*Dataark9!$F$60/1000</f>
        <v>19.641277759999998</v>
      </c>
      <c r="K139" s="14">
        <f>Dataark7a!K139*Dataark9!$F$60/1000</f>
        <v>20.346603679999998</v>
      </c>
      <c r="L139" s="14">
        <f>Dataark7a!L139*Dataark9!$F$60/1000</f>
        <v>1.0277914399999999</v>
      </c>
      <c r="M139" s="14">
        <f>Dataark7a!M139*Dataark9!$F$60/1000</f>
        <v>366.05768159999997</v>
      </c>
    </row>
    <row r="140" spans="1:13" x14ac:dyDescent="0.2">
      <c r="A140" s="11" t="str">
        <f t="shared" si="37"/>
        <v>2025-priser (mio. kr.)</v>
      </c>
      <c r="B140" s="11" t="str">
        <f t="shared" si="37"/>
        <v>I alt (netto)</v>
      </c>
      <c r="C140" s="11" t="str">
        <f t="shared" si="37"/>
        <v>1 Driftskonti</v>
      </c>
      <c r="D140" s="30" t="str">
        <f t="shared" si="37"/>
        <v>2023</v>
      </c>
      <c r="E140" s="2">
        <v>326</v>
      </c>
      <c r="F140" s="3" t="s">
        <v>95</v>
      </c>
      <c r="G140" s="14">
        <f>Dataark7a!G140*Dataark9!$F$60/1000</f>
        <v>216.14033375999998</v>
      </c>
      <c r="H140" s="14">
        <f>Dataark7a!H140*Dataark9!$F$60/1000</f>
        <v>231.49573199999998</v>
      </c>
      <c r="I140" s="14">
        <f>Dataark7a!I140*Dataark9!$F$60/1000</f>
        <v>53.942334159999994</v>
      </c>
      <c r="J140" s="14">
        <f>Dataark7a!J140*Dataark9!$F$60/1000</f>
        <v>9.7462237599999995</v>
      </c>
      <c r="K140" s="14">
        <f>Dataark7a!K140*Dataark9!$F$60/1000</f>
        <v>0</v>
      </c>
      <c r="L140" s="14">
        <f>Dataark7a!L140*Dataark9!$F$60/1000</f>
        <v>2.4395217599999994</v>
      </c>
      <c r="M140" s="14">
        <f>Dataark7a!M140*Dataark9!$F$60/1000</f>
        <v>513.76414543999988</v>
      </c>
    </row>
    <row r="141" spans="1:13" x14ac:dyDescent="0.2">
      <c r="A141" s="11" t="str">
        <f t="shared" si="37"/>
        <v>2025-priser (mio. kr.)</v>
      </c>
      <c r="B141" s="11" t="str">
        <f t="shared" si="37"/>
        <v>I alt (netto)</v>
      </c>
      <c r="C141" s="11" t="str">
        <f t="shared" si="37"/>
        <v>1 Driftskonti</v>
      </c>
      <c r="D141" s="30" t="str">
        <f t="shared" si="37"/>
        <v>2023</v>
      </c>
      <c r="E141" s="2">
        <v>329</v>
      </c>
      <c r="F141" s="3" t="s">
        <v>46</v>
      </c>
      <c r="G141" s="14">
        <f>Dataark7a!G141*Dataark9!$F$60/1000</f>
        <v>110.41154696</v>
      </c>
      <c r="H141" s="14">
        <f>Dataark7a!H141*Dataark9!$F$60/1000</f>
        <v>171.85147407999997</v>
      </c>
      <c r="I141" s="14">
        <f>Dataark7a!I141*Dataark9!$F$60/1000</f>
        <v>20.11796592</v>
      </c>
      <c r="J141" s="14">
        <f>Dataark7a!J141*Dataark9!$F$60/1000</f>
        <v>6.2648903199999992</v>
      </c>
      <c r="K141" s="14">
        <f>Dataark7a!K141*Dataark9!$F$60/1000</f>
        <v>9.0107003999999993</v>
      </c>
      <c r="L141" s="14">
        <f>Dataark7a!L141*Dataark9!$F$60/1000</f>
        <v>0.59747791999999988</v>
      </c>
      <c r="M141" s="14">
        <f>Dataark7a!M141*Dataark9!$F$60/1000</f>
        <v>318.25405559999996</v>
      </c>
    </row>
    <row r="142" spans="1:13" x14ac:dyDescent="0.2">
      <c r="A142" s="11" t="str">
        <f t="shared" si="37"/>
        <v>2025-priser (mio. kr.)</v>
      </c>
      <c r="B142" s="11" t="str">
        <f t="shared" si="37"/>
        <v>I alt (netto)</v>
      </c>
      <c r="C142" s="11" t="str">
        <f t="shared" si="37"/>
        <v>1 Driftskonti</v>
      </c>
      <c r="D142" s="30" t="str">
        <f t="shared" si="37"/>
        <v>2023</v>
      </c>
      <c r="E142" s="2">
        <v>330</v>
      </c>
      <c r="F142" s="3" t="s">
        <v>62</v>
      </c>
      <c r="G142" s="14">
        <f>Dataark7a!G142*Dataark9!$F$60/1000</f>
        <v>295.41508463999998</v>
      </c>
      <c r="H142" s="14">
        <f>Dataark7a!H142*Dataark9!$F$60/1000</f>
        <v>311.15765719999996</v>
      </c>
      <c r="I142" s="14">
        <f>Dataark7a!I142*Dataark9!$F$60/1000</f>
        <v>98.340120319999983</v>
      </c>
      <c r="J142" s="14">
        <f>Dataark7a!J142*Dataark9!$F$60/1000</f>
        <v>88.889400079999987</v>
      </c>
      <c r="K142" s="14">
        <f>Dataark7a!K142*Dataark9!$F$60/1000</f>
        <v>27.586439919999997</v>
      </c>
      <c r="L142" s="14">
        <f>Dataark7a!L142*Dataark9!$F$60/1000</f>
        <v>3.1933792799999998</v>
      </c>
      <c r="M142" s="14">
        <f>Dataark7a!M142*Dataark9!$F$60/1000</f>
        <v>824.58208143999991</v>
      </c>
    </row>
    <row r="143" spans="1:13" x14ac:dyDescent="0.2">
      <c r="A143" s="11" t="str">
        <f t="shared" si="37"/>
        <v>2025-priser (mio. kr.)</v>
      </c>
      <c r="B143" s="11" t="str">
        <f t="shared" si="37"/>
        <v>I alt (netto)</v>
      </c>
      <c r="C143" s="11" t="str">
        <f t="shared" si="37"/>
        <v>1 Driftskonti</v>
      </c>
      <c r="D143" s="30" t="str">
        <f t="shared" si="37"/>
        <v>2023</v>
      </c>
      <c r="E143" s="2">
        <v>336</v>
      </c>
      <c r="F143" s="3" t="s">
        <v>68</v>
      </c>
      <c r="G143" s="14">
        <f>Dataark7a!G143*Dataark9!$F$60/1000</f>
        <v>101.77400063999998</v>
      </c>
      <c r="H143" s="14">
        <f>Dataark7a!H143*Dataark9!$F$60/1000</f>
        <v>91.354805359999986</v>
      </c>
      <c r="I143" s="14">
        <f>Dataark7a!I143*Dataark9!$F$60/1000</f>
        <v>24.043633119999999</v>
      </c>
      <c r="J143" s="14">
        <f>Dataark7a!J143*Dataark9!$F$60/1000</f>
        <v>18.65986096</v>
      </c>
      <c r="K143" s="14">
        <f>Dataark7a!K143*Dataark9!$F$60/1000</f>
        <v>11.637877679999999</v>
      </c>
      <c r="L143" s="14">
        <f>Dataark7a!L143*Dataark9!$F$60/1000</f>
        <v>1.5799732</v>
      </c>
      <c r="M143" s="14">
        <f>Dataark7a!M143*Dataark9!$F$60/1000</f>
        <v>249.05015095999997</v>
      </c>
    </row>
    <row r="144" spans="1:13" x14ac:dyDescent="0.2">
      <c r="A144" s="11" t="str">
        <f t="shared" si="37"/>
        <v>2025-priser (mio. kr.)</v>
      </c>
      <c r="B144" s="11" t="str">
        <f t="shared" si="37"/>
        <v>I alt (netto)</v>
      </c>
      <c r="C144" s="11" t="str">
        <f t="shared" si="37"/>
        <v>1 Driftskonti</v>
      </c>
      <c r="D144" s="30" t="str">
        <f t="shared" si="37"/>
        <v>2023</v>
      </c>
      <c r="E144" s="2">
        <v>340</v>
      </c>
      <c r="F144" s="3" t="s">
        <v>66</v>
      </c>
      <c r="G144" s="14">
        <f>Dataark7a!G144*Dataark9!$F$60/1000</f>
        <v>111.51159655999999</v>
      </c>
      <c r="H144" s="14">
        <f>Dataark7a!H144*Dataark9!$F$60/1000</f>
        <v>137.95700464000001</v>
      </c>
      <c r="I144" s="14">
        <f>Dataark7a!I144*Dataark9!$F$60/1000</f>
        <v>27.549771599999996</v>
      </c>
      <c r="J144" s="14">
        <f>Dataark7a!J144*Dataark9!$F$60/1000</f>
        <v>17.377548239999996</v>
      </c>
      <c r="K144" s="14">
        <f>Dataark7a!K144*Dataark9!$F$60/1000</f>
        <v>10.073003199999999</v>
      </c>
      <c r="L144" s="14">
        <f>Dataark7a!L144*Dataark9!$F$60/1000</f>
        <v>1.4494771199999998</v>
      </c>
      <c r="M144" s="14">
        <f>Dataark7a!M144*Dataark9!$F$60/1000</f>
        <v>305.91840135999996</v>
      </c>
    </row>
    <row r="145" spans="1:13" x14ac:dyDescent="0.2">
      <c r="A145" s="11" t="str">
        <f t="shared" si="37"/>
        <v>2025-priser (mio. kr.)</v>
      </c>
      <c r="B145" s="11" t="str">
        <f t="shared" si="37"/>
        <v>I alt (netto)</v>
      </c>
      <c r="C145" s="11" t="str">
        <f t="shared" si="37"/>
        <v>1 Driftskonti</v>
      </c>
      <c r="D145" s="30" t="str">
        <f t="shared" si="37"/>
        <v>2023</v>
      </c>
      <c r="E145" s="2">
        <v>350</v>
      </c>
      <c r="F145" s="3" t="s">
        <v>10</v>
      </c>
      <c r="G145" s="14">
        <f>Dataark7a!G145*Dataark9!$F$60/1000</f>
        <v>58.13762135999999</v>
      </c>
      <c r="H145" s="14">
        <f>Dataark7a!H145*Dataark9!$F$60/1000</f>
        <v>128.89345871999998</v>
      </c>
      <c r="I145" s="14">
        <f>Dataark7a!I145*Dataark9!$F$60/1000</f>
        <v>35.522974239999996</v>
      </c>
      <c r="J145" s="14">
        <f>Dataark7a!J145*Dataark9!$F$60/1000</f>
        <v>6.5097052799999995</v>
      </c>
      <c r="K145" s="14">
        <f>Dataark7a!K145*Dataark9!$F$60/1000</f>
        <v>11.917203999999998</v>
      </c>
      <c r="L145" s="14">
        <f>Dataark7a!L145*Dataark9!$F$60/1000</f>
        <v>0.70748287999999993</v>
      </c>
      <c r="M145" s="14">
        <f>Dataark7a!M145*Dataark9!$F$60/1000</f>
        <v>241.68844647999998</v>
      </c>
    </row>
    <row r="146" spans="1:13" x14ac:dyDescent="0.2">
      <c r="A146" s="11" t="str">
        <f t="shared" si="37"/>
        <v>2025-priser (mio. kr.)</v>
      </c>
      <c r="B146" s="11" t="str">
        <f t="shared" si="37"/>
        <v>I alt (netto)</v>
      </c>
      <c r="C146" s="11" t="str">
        <f t="shared" si="37"/>
        <v>1 Driftskonti</v>
      </c>
      <c r="D146" s="30" t="str">
        <f t="shared" si="37"/>
        <v>2023</v>
      </c>
      <c r="E146" s="2">
        <v>360</v>
      </c>
      <c r="F146" s="3" t="s">
        <v>14</v>
      </c>
      <c r="G146" s="14">
        <f>Dataark7a!G146*Dataark9!$F$60/1000</f>
        <v>146.09845015999997</v>
      </c>
      <c r="H146" s="14">
        <f>Dataark7a!H146*Dataark9!$F$60/1000</f>
        <v>294.17483263999998</v>
      </c>
      <c r="I146" s="14">
        <f>Dataark7a!I146*Dataark9!$F$60/1000</f>
        <v>102.37147855999999</v>
      </c>
      <c r="J146" s="14">
        <f>Dataark7a!J146*Dataark9!$F$60/1000</f>
        <v>15.429813359999999</v>
      </c>
      <c r="K146" s="14">
        <f>Dataark7a!K146*Dataark9!$F$60/1000</f>
        <v>23.717932159999997</v>
      </c>
      <c r="L146" s="14">
        <f>Dataark7a!L146*Dataark9!$F$60/1000</f>
        <v>1.6522313599999998</v>
      </c>
      <c r="M146" s="14">
        <f>Dataark7a!M146*Dataark9!$F$60/1000</f>
        <v>583.44473823999999</v>
      </c>
    </row>
    <row r="147" spans="1:13" x14ac:dyDescent="0.2">
      <c r="A147" s="11" t="str">
        <f t="shared" si="37"/>
        <v>2025-priser (mio. kr.)</v>
      </c>
      <c r="B147" s="11" t="str">
        <f t="shared" si="37"/>
        <v>I alt (netto)</v>
      </c>
      <c r="C147" s="11" t="str">
        <f t="shared" si="37"/>
        <v>1 Driftskonti</v>
      </c>
      <c r="D147" s="30" t="str">
        <f t="shared" si="37"/>
        <v>2023</v>
      </c>
      <c r="E147" s="2">
        <v>370</v>
      </c>
      <c r="F147" s="3" t="s">
        <v>32</v>
      </c>
      <c r="G147" s="14">
        <f>Dataark7a!G147*Dataark9!$F$60/1000</f>
        <v>276.78326415999999</v>
      </c>
      <c r="H147" s="14">
        <f>Dataark7a!H147*Dataark9!$F$60/1000</f>
        <v>452.77070903999993</v>
      </c>
      <c r="I147" s="14">
        <f>Dataark7a!I147*Dataark9!$F$60/1000</f>
        <v>81.418769119999993</v>
      </c>
      <c r="J147" s="14">
        <f>Dataark7a!J147*Dataark9!$F$60/1000</f>
        <v>3.6905585599999995</v>
      </c>
      <c r="K147" s="14">
        <f>Dataark7a!K147*Dataark9!$F$60/1000</f>
        <v>36.702831359999998</v>
      </c>
      <c r="L147" s="14">
        <f>Dataark7a!L147*Dataark9!$F$60/1000</f>
        <v>3.4360372799999994</v>
      </c>
      <c r="M147" s="14">
        <f>Dataark7a!M147*Dataark9!$F$60/1000</f>
        <v>854.80216951999989</v>
      </c>
    </row>
    <row r="148" spans="1:13" x14ac:dyDescent="0.2">
      <c r="A148" s="11" t="str">
        <f t="shared" si="37"/>
        <v>2025-priser (mio. kr.)</v>
      </c>
      <c r="B148" s="11" t="str">
        <f t="shared" si="37"/>
        <v>I alt (netto)</v>
      </c>
      <c r="C148" s="11" t="str">
        <f t="shared" si="37"/>
        <v>1 Driftskonti</v>
      </c>
      <c r="D148" s="30" t="str">
        <f t="shared" si="37"/>
        <v>2023</v>
      </c>
      <c r="E148" s="2">
        <v>376</v>
      </c>
      <c r="F148" s="3" t="s">
        <v>59</v>
      </c>
      <c r="G148" s="14">
        <f>Dataark7a!G148*Dataark9!$F$60/1000</f>
        <v>164.26652423999997</v>
      </c>
      <c r="H148" s="14">
        <f>Dataark7a!H148*Dataark9!$F$60/1000</f>
        <v>258.20536767999999</v>
      </c>
      <c r="I148" s="14">
        <f>Dataark7a!I148*Dataark9!$F$60/1000</f>
        <v>171.75764631999996</v>
      </c>
      <c r="J148" s="14">
        <f>Dataark7a!J148*Dataark9!$F$60/1000</f>
        <v>54.914044639999993</v>
      </c>
      <c r="K148" s="14">
        <f>Dataark7a!K148*Dataark9!$F$60/1000</f>
        <v>34.282722239999998</v>
      </c>
      <c r="L148" s="14">
        <f>Dataark7a!L148*Dataark9!$F$60/1000</f>
        <v>2.8062049599999996</v>
      </c>
      <c r="M148" s="14">
        <f>Dataark7a!M148*Dataark9!$F$60/1000</f>
        <v>686.23251007999988</v>
      </c>
    </row>
    <row r="149" spans="1:13" x14ac:dyDescent="0.2">
      <c r="A149" s="11" t="str">
        <f t="shared" si="37"/>
        <v>2025-priser (mio. kr.)</v>
      </c>
      <c r="B149" s="11" t="str">
        <f t="shared" si="37"/>
        <v>I alt (netto)</v>
      </c>
      <c r="C149" s="11" t="str">
        <f t="shared" si="37"/>
        <v>1 Driftskonti</v>
      </c>
      <c r="D149" s="30" t="str">
        <f t="shared" si="37"/>
        <v>2023</v>
      </c>
      <c r="E149" s="2">
        <v>390</v>
      </c>
      <c r="F149" s="3" t="s">
        <v>96</v>
      </c>
      <c r="G149" s="14">
        <f>Dataark7a!G149*Dataark9!$F$60/1000</f>
        <v>194.64730583999997</v>
      </c>
      <c r="H149" s="14">
        <f>Dataark7a!H149*Dataark9!$F$60/1000</f>
        <v>262.24751071999998</v>
      </c>
      <c r="I149" s="14">
        <f>Dataark7a!I149*Dataark9!$F$60/1000</f>
        <v>51.859789279999994</v>
      </c>
      <c r="J149" s="14">
        <f>Dataark7a!J149*Dataark9!$F$60/1000</f>
        <v>24.897789279999998</v>
      </c>
      <c r="K149" s="14">
        <f>Dataark7a!K149*Dataark9!$F$60/1000</f>
        <v>24.63571864</v>
      </c>
      <c r="L149" s="14">
        <f>Dataark7a!L149*Dataark9!$F$60/1000</f>
        <v>2.9679769599999997</v>
      </c>
      <c r="M149" s="14">
        <f>Dataark7a!M149*Dataark9!$F$60/1000</f>
        <v>561.25609071999997</v>
      </c>
    </row>
    <row r="150" spans="1:13" x14ac:dyDescent="0.2">
      <c r="A150" s="11" t="str">
        <f t="shared" si="37"/>
        <v>2025-priser (mio. kr.)</v>
      </c>
      <c r="B150" s="11" t="str">
        <f t="shared" si="37"/>
        <v>I alt (netto)</v>
      </c>
      <c r="C150" s="11" t="str">
        <f t="shared" si="37"/>
        <v>1 Driftskonti</v>
      </c>
      <c r="D150" s="30" t="str">
        <f t="shared" si="37"/>
        <v>2023</v>
      </c>
      <c r="E150" s="2">
        <v>400</v>
      </c>
      <c r="F150" s="3" t="s">
        <v>17</v>
      </c>
      <c r="G150" s="14">
        <f>Dataark7a!G150*Dataark9!$F$60/1000</f>
        <v>134.00868935999998</v>
      </c>
      <c r="H150" s="14">
        <f>Dataark7a!H150*Dataark9!$F$60/1000</f>
        <v>269.74510367999994</v>
      </c>
      <c r="I150" s="14">
        <f>Dataark7a!I150*Dataark9!$F$60/1000</f>
        <v>98.947304559999992</v>
      </c>
      <c r="J150" s="14">
        <f>Dataark7a!J150*Dataark9!$F$60/1000</f>
        <v>50.69503087999999</v>
      </c>
      <c r="K150" s="14">
        <f>Dataark7a!K150*Dataark9!$F$60/1000</f>
        <v>20.98937776</v>
      </c>
      <c r="L150" s="14">
        <f>Dataark7a!L150*Dataark9!$F$60/1000</f>
        <v>1.8528286399999998</v>
      </c>
      <c r="M150" s="14">
        <f>Dataark7a!M150*Dataark9!$F$60/1000</f>
        <v>576.23833488000002</v>
      </c>
    </row>
    <row r="151" spans="1:13" x14ac:dyDescent="0.2">
      <c r="A151" s="11" t="str">
        <f t="shared" si="37"/>
        <v>2025-priser (mio. kr.)</v>
      </c>
      <c r="B151" s="11" t="str">
        <f t="shared" si="37"/>
        <v>I alt (netto)</v>
      </c>
      <c r="C151" s="11" t="str">
        <f t="shared" si="37"/>
        <v>1 Driftskonti</v>
      </c>
      <c r="D151" s="30" t="str">
        <f t="shared" si="37"/>
        <v>2023</v>
      </c>
      <c r="E151" s="2">
        <v>410</v>
      </c>
      <c r="F151" s="3" t="s">
        <v>22</v>
      </c>
      <c r="G151" s="14">
        <f>Dataark7a!G151*Dataark9!$F$60/1000</f>
        <v>117.30411263999999</v>
      </c>
      <c r="H151" s="14">
        <f>Dataark7a!H151*Dataark9!$F$60/1000</f>
        <v>193.83413191999998</v>
      </c>
      <c r="I151" s="14">
        <f>Dataark7a!I151*Dataark9!$F$60/1000</f>
        <v>57.32768287999999</v>
      </c>
      <c r="J151" s="14">
        <f>Dataark7a!J151*Dataark9!$F$60/1000</f>
        <v>12.083289919999999</v>
      </c>
      <c r="K151" s="14">
        <f>Dataark7a!K151*Dataark9!$F$60/1000</f>
        <v>7.8232939199999993</v>
      </c>
      <c r="L151" s="14">
        <f>Dataark7a!L151*Dataark9!$F$60/1000</f>
        <v>1.9132235199999998</v>
      </c>
      <c r="M151" s="14">
        <f>Dataark7a!M151*Dataark9!$F$60/1000</f>
        <v>390.2857348</v>
      </c>
    </row>
    <row r="152" spans="1:13" x14ac:dyDescent="0.2">
      <c r="A152" s="11" t="str">
        <f t="shared" si="37"/>
        <v>2025-priser (mio. kr.)</v>
      </c>
      <c r="B152" s="11" t="str">
        <f t="shared" si="37"/>
        <v>I alt (netto)</v>
      </c>
      <c r="C152" s="11" t="str">
        <f t="shared" si="37"/>
        <v>1 Driftskonti</v>
      </c>
      <c r="D152" s="30" t="str">
        <f t="shared" si="37"/>
        <v>2023</v>
      </c>
      <c r="E152" s="2">
        <v>420</v>
      </c>
      <c r="F152" s="3" t="s">
        <v>11</v>
      </c>
      <c r="G152" s="14">
        <f>Dataark7a!G152*Dataark9!$F$60/1000</f>
        <v>118.32543319999999</v>
      </c>
      <c r="H152" s="14">
        <f>Dataark7a!H152*Dataark9!$F$60/1000</f>
        <v>189.81032303999999</v>
      </c>
      <c r="I152" s="14">
        <f>Dataark7a!I152*Dataark9!$F$60/1000</f>
        <v>35.644842480000001</v>
      </c>
      <c r="J152" s="14">
        <f>Dataark7a!J152*Dataark9!$F$60/1000</f>
        <v>37.219423279999994</v>
      </c>
      <c r="K152" s="14">
        <f>Dataark7a!K152*Dataark9!$F$60/1000</f>
        <v>19.5905892</v>
      </c>
      <c r="L152" s="14">
        <f>Dataark7a!L152*Dataark9!$F$60/1000</f>
        <v>3.1782805599999997</v>
      </c>
      <c r="M152" s="14">
        <f>Dataark7a!M152*Dataark9!$F$60/1000</f>
        <v>403.76889175999997</v>
      </c>
    </row>
    <row r="153" spans="1:13" x14ac:dyDescent="0.2">
      <c r="A153" s="11" t="str">
        <f t="shared" si="37"/>
        <v>2025-priser (mio. kr.)</v>
      </c>
      <c r="B153" s="11" t="str">
        <f t="shared" si="37"/>
        <v>I alt (netto)</v>
      </c>
      <c r="C153" s="11" t="str">
        <f t="shared" si="37"/>
        <v>1 Driftskonti</v>
      </c>
      <c r="D153" s="30" t="str">
        <f t="shared" si="37"/>
        <v>2023</v>
      </c>
      <c r="E153" s="2">
        <v>430</v>
      </c>
      <c r="F153" s="3" t="s">
        <v>47</v>
      </c>
      <c r="G153" s="14">
        <f>Dataark7a!G153*Dataark9!$F$60/1000</f>
        <v>145.92589335999998</v>
      </c>
      <c r="H153" s="14">
        <f>Dataark7a!H153*Dataark9!$F$60/1000</f>
        <v>233.97947143999997</v>
      </c>
      <c r="I153" s="14">
        <f>Dataark7a!I153*Dataark9!$F$60/1000</f>
        <v>102.43942279999999</v>
      </c>
      <c r="J153" s="14">
        <f>Dataark7a!J153*Dataark9!$F$60/1000</f>
        <v>26.957686079999995</v>
      </c>
      <c r="K153" s="14">
        <f>Dataark7a!K153*Dataark9!$F$60/1000</f>
        <v>32.851579279999996</v>
      </c>
      <c r="L153" s="14">
        <f>Dataark7a!L153*Dataark9!$F$60/1000</f>
        <v>2.17098024</v>
      </c>
      <c r="M153" s="14">
        <f>Dataark7a!M153*Dataark9!$F$60/1000</f>
        <v>544.32503319999989</v>
      </c>
    </row>
    <row r="154" spans="1:13" x14ac:dyDescent="0.2">
      <c r="A154" s="11" t="str">
        <f t="shared" si="37"/>
        <v>2025-priser (mio. kr.)</v>
      </c>
      <c r="B154" s="11" t="str">
        <f t="shared" si="37"/>
        <v>I alt (netto)</v>
      </c>
      <c r="C154" s="11" t="str">
        <f t="shared" si="37"/>
        <v>1 Driftskonti</v>
      </c>
      <c r="D154" s="30" t="str">
        <f t="shared" si="37"/>
        <v>2023</v>
      </c>
      <c r="E154" s="2">
        <v>440</v>
      </c>
      <c r="F154" s="3" t="s">
        <v>97</v>
      </c>
      <c r="G154" s="14">
        <f>Dataark7a!G154*Dataark9!$F$60/1000</f>
        <v>57.751525519999994</v>
      </c>
      <c r="H154" s="14">
        <f>Dataark7a!H154*Dataark9!$F$60/1000</f>
        <v>151.47575143999998</v>
      </c>
      <c r="I154" s="14">
        <f>Dataark7a!I154*Dataark9!$F$60/1000</f>
        <v>49.11505768</v>
      </c>
      <c r="J154" s="14">
        <f>Dataark7a!J154*Dataark9!$F$60/1000</f>
        <v>7.8987875199999991</v>
      </c>
      <c r="K154" s="14">
        <f>Dataark7a!K154*Dataark9!$F$60/1000</f>
        <v>13.245891359999998</v>
      </c>
      <c r="L154" s="14">
        <f>Dataark7a!L154*Dataark9!$F$60/1000</f>
        <v>1.2704494399999999</v>
      </c>
      <c r="M154" s="14">
        <f>Dataark7a!M154*Dataark9!$F$60/1000</f>
        <v>280.75746296</v>
      </c>
    </row>
    <row r="155" spans="1:13" x14ac:dyDescent="0.2">
      <c r="A155" s="11" t="str">
        <f t="shared" si="37"/>
        <v>2025-priser (mio. kr.)</v>
      </c>
      <c r="B155" s="11" t="str">
        <f t="shared" si="37"/>
        <v>I alt (netto)</v>
      </c>
      <c r="C155" s="11" t="str">
        <f t="shared" si="37"/>
        <v>1 Driftskonti</v>
      </c>
      <c r="D155" s="30" t="str">
        <f t="shared" si="37"/>
        <v>2023</v>
      </c>
      <c r="E155" s="2">
        <v>450</v>
      </c>
      <c r="F155" s="3" t="s">
        <v>30</v>
      </c>
      <c r="G155" s="14">
        <f>Dataark7a!G155*Dataark9!$F$60/1000</f>
        <v>106.95609703999999</v>
      </c>
      <c r="H155" s="14">
        <f>Dataark7a!H155*Dataark9!$F$60/1000</f>
        <v>142.47367887999999</v>
      </c>
      <c r="I155" s="14">
        <f>Dataark7a!I155*Dataark9!$F$60/1000</f>
        <v>71.248702719999983</v>
      </c>
      <c r="J155" s="14">
        <f>Dataark7a!J155*Dataark9!$F$60/1000</f>
        <v>41.159110719999994</v>
      </c>
      <c r="K155" s="14">
        <f>Dataark7a!K155*Dataark9!$F$60/1000</f>
        <v>19.697358719999997</v>
      </c>
      <c r="L155" s="14">
        <f>Dataark7a!L155*Dataark9!$F$60/1000</f>
        <v>2.5657039199999998</v>
      </c>
      <c r="M155" s="14">
        <f>Dataark7a!M155*Dataark9!$F$60/1000</f>
        <v>384.10065199999997</v>
      </c>
    </row>
    <row r="156" spans="1:13" x14ac:dyDescent="0.2">
      <c r="A156" s="11" t="str">
        <f t="shared" si="37"/>
        <v>2025-priser (mio. kr.)</v>
      </c>
      <c r="B156" s="11" t="str">
        <f t="shared" si="37"/>
        <v>I alt (netto)</v>
      </c>
      <c r="C156" s="11" t="str">
        <f t="shared" si="37"/>
        <v>1 Driftskonti</v>
      </c>
      <c r="D156" s="30" t="str">
        <f t="shared" si="37"/>
        <v>2023</v>
      </c>
      <c r="E156" s="2">
        <v>461</v>
      </c>
      <c r="F156" s="3" t="s">
        <v>36</v>
      </c>
      <c r="G156" s="14">
        <f>Dataark7a!G156*Dataark9!$F$60/1000</f>
        <v>512.32868855999993</v>
      </c>
      <c r="H156" s="14">
        <f>Dataark7a!H156*Dataark9!$F$60/1000</f>
        <v>712.65634855999997</v>
      </c>
      <c r="I156" s="14">
        <f>Dataark7a!I156*Dataark9!$F$60/1000</f>
        <v>315.92238184000001</v>
      </c>
      <c r="J156" s="14">
        <f>Dataark7a!J156*Dataark9!$F$60/1000</f>
        <v>75.859204719999994</v>
      </c>
      <c r="K156" s="14">
        <f>Dataark7a!K156*Dataark9!$F$60/1000</f>
        <v>68.161014479999992</v>
      </c>
      <c r="L156" s="14">
        <f>Dataark7a!L156*Dataark9!$F$60/1000</f>
        <v>9.0430548000000002</v>
      </c>
      <c r="M156" s="14">
        <f>Dataark7a!M156*Dataark9!$F$60/1000</f>
        <v>1693.97069296</v>
      </c>
    </row>
    <row r="157" spans="1:13" x14ac:dyDescent="0.2">
      <c r="A157" s="11" t="str">
        <f t="shared" si="37"/>
        <v>2025-priser (mio. kr.)</v>
      </c>
      <c r="B157" s="11" t="str">
        <f t="shared" si="37"/>
        <v>I alt (netto)</v>
      </c>
      <c r="C157" s="11" t="str">
        <f t="shared" si="37"/>
        <v>1 Driftskonti</v>
      </c>
      <c r="D157" s="30" t="str">
        <f t="shared" si="37"/>
        <v>2023</v>
      </c>
      <c r="E157" s="2">
        <v>479</v>
      </c>
      <c r="F157" s="3" t="s">
        <v>72</v>
      </c>
      <c r="G157" s="14">
        <f>Dataark7a!G157*Dataark9!$F$60/1000</f>
        <v>138.64507487999998</v>
      </c>
      <c r="H157" s="14">
        <f>Dataark7a!H157*Dataark9!$F$60/1000</f>
        <v>352.67158783999992</v>
      </c>
      <c r="I157" s="14">
        <f>Dataark7a!I157*Dataark9!$F$60/1000</f>
        <v>109.10011527999998</v>
      </c>
      <c r="J157" s="14">
        <f>Dataark7a!J157*Dataark9!$F$60/1000</f>
        <v>25.011029679999996</v>
      </c>
      <c r="K157" s="14">
        <f>Dataark7a!K157*Dataark9!$F$60/1000</f>
        <v>20.602203439999997</v>
      </c>
      <c r="L157" s="14">
        <f>Dataark7a!L157*Dataark9!$F$60/1000</f>
        <v>2.8914048799999996</v>
      </c>
      <c r="M157" s="14">
        <f>Dataark7a!M157*Dataark9!$F$60/1000</f>
        <v>648.92141600000002</v>
      </c>
    </row>
    <row r="158" spans="1:13" x14ac:dyDescent="0.2">
      <c r="A158" s="11" t="str">
        <f t="shared" si="37"/>
        <v>2025-priser (mio. kr.)</v>
      </c>
      <c r="B158" s="11" t="str">
        <f t="shared" si="37"/>
        <v>I alt (netto)</v>
      </c>
      <c r="C158" s="11" t="str">
        <f t="shared" si="37"/>
        <v>1 Driftskonti</v>
      </c>
      <c r="D158" s="30" t="str">
        <f t="shared" si="37"/>
        <v>2023</v>
      </c>
      <c r="E158" s="2">
        <v>480</v>
      </c>
      <c r="F158" s="3" t="s">
        <v>226</v>
      </c>
      <c r="G158" s="14">
        <f>Dataark7a!G158*Dataark9!$F$60/1000</f>
        <v>94.149147040000003</v>
      </c>
      <c r="H158" s="14">
        <f>Dataark7a!H158*Dataark9!$F$60/1000</f>
        <v>136.71998807999998</v>
      </c>
      <c r="I158" s="14">
        <f>Dataark7a!I158*Dataark9!$F$60/1000</f>
        <v>23.589593039999997</v>
      </c>
      <c r="J158" s="14">
        <f>Dataark7a!J158*Dataark9!$F$60/1000</f>
        <v>26.979255679999998</v>
      </c>
      <c r="K158" s="14">
        <f>Dataark7a!K158*Dataark9!$F$60/1000</f>
        <v>9.2835558399999982</v>
      </c>
      <c r="L158" s="14">
        <f>Dataark7a!L158*Dataark9!$F$60/1000</f>
        <v>1.7201755999999997</v>
      </c>
      <c r="M158" s="14">
        <f>Dataark7a!M158*Dataark9!$F$60/1000</f>
        <v>292.44171527999993</v>
      </c>
    </row>
    <row r="159" spans="1:13" x14ac:dyDescent="0.2">
      <c r="A159" s="11" t="str">
        <f t="shared" si="37"/>
        <v>2025-priser (mio. kr.)</v>
      </c>
      <c r="B159" s="11" t="str">
        <f t="shared" si="37"/>
        <v>I alt (netto)</v>
      </c>
      <c r="C159" s="11" t="str">
        <f t="shared" si="37"/>
        <v>1 Driftskonti</v>
      </c>
      <c r="D159" s="30" t="str">
        <f t="shared" si="37"/>
        <v>2023</v>
      </c>
      <c r="E159" s="2">
        <v>482</v>
      </c>
      <c r="F159" s="3" t="s">
        <v>8</v>
      </c>
      <c r="G159" s="14">
        <f>Dataark7a!G159*Dataark9!$F$60/1000</f>
        <v>76.267948639999986</v>
      </c>
      <c r="H159" s="14">
        <f>Dataark7a!H159*Dataark9!$F$60/1000</f>
        <v>132.52146543999999</v>
      </c>
      <c r="I159" s="14">
        <f>Dataark7a!I159*Dataark9!$F$60/1000</f>
        <v>29.283967439999998</v>
      </c>
      <c r="J159" s="14">
        <f>Dataark7a!J159*Dataark9!$F$60/1000</f>
        <v>11.94632296</v>
      </c>
      <c r="K159" s="14">
        <f>Dataark7a!K159*Dataark9!$F$60/1000</f>
        <v>8.539404639999999</v>
      </c>
      <c r="L159" s="14">
        <f>Dataark7a!L159*Dataark9!$F$60/1000</f>
        <v>0.47237423999999995</v>
      </c>
      <c r="M159" s="14">
        <f>Dataark7a!M159*Dataark9!$F$60/1000</f>
        <v>259.03148335999998</v>
      </c>
    </row>
    <row r="160" spans="1:13" x14ac:dyDescent="0.2">
      <c r="A160" s="11" t="str">
        <f t="shared" si="37"/>
        <v>2025-priser (mio. kr.)</v>
      </c>
      <c r="B160" s="11" t="str">
        <f t="shared" si="37"/>
        <v>I alt (netto)</v>
      </c>
      <c r="C160" s="11" t="str">
        <f t="shared" si="37"/>
        <v>1 Driftskonti</v>
      </c>
      <c r="D160" s="30" t="str">
        <f t="shared" si="37"/>
        <v>2023</v>
      </c>
      <c r="E160" s="2">
        <v>492</v>
      </c>
      <c r="F160" s="3" t="s">
        <v>98</v>
      </c>
      <c r="G160" s="14">
        <f>Dataark7a!G160*Dataark9!$F$60/1000</f>
        <v>20.205322799999998</v>
      </c>
      <c r="H160" s="14">
        <f>Dataark7a!H160*Dataark9!$F$60/1000</f>
        <v>68.891145439999988</v>
      </c>
      <c r="I160" s="14">
        <f>Dataark7a!I160*Dataark9!$F$60/1000</f>
        <v>16.480252879999998</v>
      </c>
      <c r="J160" s="14">
        <f>Dataark7a!J160*Dataark9!$F$60/1000</f>
        <v>3.7563458399999994</v>
      </c>
      <c r="K160" s="14">
        <f>Dataark7a!K160*Dataark9!$F$60/1000</f>
        <v>5.4085771999999999</v>
      </c>
      <c r="L160" s="14">
        <f>Dataark7a!L160*Dataark9!$F$60/1000</f>
        <v>0.30736679999999994</v>
      </c>
      <c r="M160" s="14">
        <f>Dataark7a!M160*Dataark9!$F$60/1000</f>
        <v>115.04901095999999</v>
      </c>
    </row>
    <row r="161" spans="1:13" x14ac:dyDescent="0.2">
      <c r="A161" s="11" t="str">
        <f t="shared" si="37"/>
        <v>2025-priser (mio. kr.)</v>
      </c>
      <c r="B161" s="11" t="str">
        <f t="shared" si="37"/>
        <v>I alt (netto)</v>
      </c>
      <c r="C161" s="11" t="str">
        <f t="shared" si="37"/>
        <v>1 Driftskonti</v>
      </c>
      <c r="D161" s="30" t="str">
        <f t="shared" si="37"/>
        <v>2023</v>
      </c>
      <c r="E161" s="2">
        <v>510</v>
      </c>
      <c r="F161" s="3" t="s">
        <v>61</v>
      </c>
      <c r="G161" s="14">
        <f>Dataark7a!G161*Dataark9!$F$60/1000</f>
        <v>173.63959391999998</v>
      </c>
      <c r="H161" s="14">
        <f>Dataark7a!H161*Dataark9!$F$60/1000</f>
        <v>286.14986295999995</v>
      </c>
      <c r="I161" s="14">
        <f>Dataark7a!I161*Dataark9!$F$60/1000</f>
        <v>107.86525567999999</v>
      </c>
      <c r="J161" s="14">
        <f>Dataark7a!J161*Dataark9!$F$60/1000</f>
        <v>14.959596079999997</v>
      </c>
      <c r="K161" s="14">
        <f>Dataark7a!K161*Dataark9!$F$60/1000</f>
        <v>26.430309359999995</v>
      </c>
      <c r="L161" s="14">
        <f>Dataark7a!L161*Dataark9!$F$60/1000</f>
        <v>2.4578559199999996</v>
      </c>
      <c r="M161" s="14">
        <f>Dataark7a!M161*Dataark9!$F$60/1000</f>
        <v>611.50247391999994</v>
      </c>
    </row>
    <row r="162" spans="1:13" x14ac:dyDescent="0.2">
      <c r="A162" s="11" t="str">
        <f t="shared" si="37"/>
        <v>2025-priser (mio. kr.)</v>
      </c>
      <c r="B162" s="11" t="str">
        <f t="shared" si="37"/>
        <v>I alt (netto)</v>
      </c>
      <c r="C162" s="11" t="str">
        <f t="shared" si="37"/>
        <v>1 Driftskonti</v>
      </c>
      <c r="D162" s="30" t="str">
        <f t="shared" si="37"/>
        <v>2023</v>
      </c>
      <c r="E162" s="2">
        <v>530</v>
      </c>
      <c r="F162" s="3" t="s">
        <v>15</v>
      </c>
      <c r="G162" s="14">
        <f>Dataark7a!G162*Dataark9!$F$60/1000</f>
        <v>47.592243919999994</v>
      </c>
      <c r="H162" s="14">
        <f>Dataark7a!H162*Dataark9!$F$60/1000</f>
        <v>187.36325191999998</v>
      </c>
      <c r="I162" s="14">
        <f>Dataark7a!I162*Dataark9!$F$60/1000</f>
        <v>38.224566639999999</v>
      </c>
      <c r="J162" s="14">
        <f>Dataark7a!J162*Dataark9!$F$60/1000</f>
        <v>1.3448645599999998</v>
      </c>
      <c r="K162" s="14">
        <f>Dataark7a!K162*Dataark9!$F$60/1000</f>
        <v>20.827605759999997</v>
      </c>
      <c r="L162" s="14">
        <f>Dataark7a!L162*Dataark9!$F$60/1000</f>
        <v>1.1582875199999998</v>
      </c>
      <c r="M162" s="14">
        <f>Dataark7a!M162*Dataark9!$F$60/1000</f>
        <v>296.51082031999994</v>
      </c>
    </row>
    <row r="163" spans="1:13" x14ac:dyDescent="0.2">
      <c r="A163" s="11" t="str">
        <f t="shared" si="37"/>
        <v>2025-priser (mio. kr.)</v>
      </c>
      <c r="B163" s="11" t="str">
        <f t="shared" si="37"/>
        <v>I alt (netto)</v>
      </c>
      <c r="C163" s="11" t="str">
        <f t="shared" si="37"/>
        <v>1 Driftskonti</v>
      </c>
      <c r="D163" s="30" t="str">
        <f t="shared" si="37"/>
        <v>2023</v>
      </c>
      <c r="E163" s="2">
        <v>540</v>
      </c>
      <c r="F163" s="3" t="s">
        <v>76</v>
      </c>
      <c r="G163" s="14">
        <f>Dataark7a!G163*Dataark9!$F$60/1000</f>
        <v>206.86324879999998</v>
      </c>
      <c r="H163" s="14">
        <f>Dataark7a!H163*Dataark9!$F$60/1000</f>
        <v>406.80912687999995</v>
      </c>
      <c r="I163" s="14">
        <f>Dataark7a!I163*Dataark9!$F$60/1000</f>
        <v>199.24270911999997</v>
      </c>
      <c r="J163" s="14">
        <f>Dataark7a!J163*Dataark9!$F$60/1000</f>
        <v>26.391484079999998</v>
      </c>
      <c r="K163" s="14">
        <f>Dataark7a!K163*Dataark9!$F$60/1000</f>
        <v>38.090835119999994</v>
      </c>
      <c r="L163" s="14">
        <f>Dataark7a!L163*Dataark9!$F$60/1000</f>
        <v>3.2095564799999998</v>
      </c>
      <c r="M163" s="14">
        <f>Dataark7a!M163*Dataark9!$F$60/1000</f>
        <v>880.60696047999988</v>
      </c>
    </row>
    <row r="164" spans="1:13" x14ac:dyDescent="0.2">
      <c r="A164" s="11" t="str">
        <f t="shared" si="37"/>
        <v>2025-priser (mio. kr.)</v>
      </c>
      <c r="B164" s="11" t="str">
        <f t="shared" si="37"/>
        <v>I alt (netto)</v>
      </c>
      <c r="C164" s="11" t="str">
        <f t="shared" si="37"/>
        <v>1 Driftskonti</v>
      </c>
      <c r="D164" s="30" t="str">
        <f t="shared" si="37"/>
        <v>2023</v>
      </c>
      <c r="E164" s="2">
        <v>550</v>
      </c>
      <c r="F164" s="3" t="s">
        <v>80</v>
      </c>
      <c r="G164" s="14">
        <f>Dataark7a!G164*Dataark9!$F$60/1000</f>
        <v>118.94016679999999</v>
      </c>
      <c r="H164" s="14">
        <f>Dataark7a!H164*Dataark9!$F$60/1000</f>
        <v>201.06965423999998</v>
      </c>
      <c r="I164" s="14">
        <f>Dataark7a!I164*Dataark9!$F$60/1000</f>
        <v>50.802878879999994</v>
      </c>
      <c r="J164" s="14">
        <f>Dataark7a!J164*Dataark9!$F$60/1000</f>
        <v>29.195532079999996</v>
      </c>
      <c r="K164" s="14">
        <f>Dataark7a!K164*Dataark9!$F$60/1000</f>
        <v>23.462332399999994</v>
      </c>
      <c r="L164" s="14">
        <f>Dataark7a!L164*Dataark9!$F$60/1000</f>
        <v>2.43412936</v>
      </c>
      <c r="M164" s="14">
        <f>Dataark7a!M164*Dataark9!$F$60/1000</f>
        <v>425.90469375999993</v>
      </c>
    </row>
    <row r="165" spans="1:13" x14ac:dyDescent="0.2">
      <c r="A165" s="11" t="str">
        <f t="shared" si="37"/>
        <v>2025-priser (mio. kr.)</v>
      </c>
      <c r="B165" s="11" t="str">
        <f t="shared" si="37"/>
        <v>I alt (netto)</v>
      </c>
      <c r="C165" s="11" t="str">
        <f t="shared" si="37"/>
        <v>1 Driftskonti</v>
      </c>
      <c r="D165" s="30" t="str">
        <f t="shared" si="37"/>
        <v>2023</v>
      </c>
      <c r="E165" s="2">
        <v>561</v>
      </c>
      <c r="F165" s="3" t="s">
        <v>27</v>
      </c>
      <c r="G165" s="14">
        <f>Dataark7a!G165*Dataark9!$F$60/1000</f>
        <v>304.92835671999995</v>
      </c>
      <c r="H165" s="14">
        <f>Dataark7a!H165*Dataark9!$F$60/1000</f>
        <v>613.62276559999998</v>
      </c>
      <c r="I165" s="14">
        <f>Dataark7a!I165*Dataark9!$F$60/1000</f>
        <v>196.90672143999996</v>
      </c>
      <c r="J165" s="14">
        <f>Dataark7a!J165*Dataark9!$F$60/1000</f>
        <v>14.502320559999998</v>
      </c>
      <c r="K165" s="14">
        <f>Dataark7a!K165*Dataark9!$F$60/1000</f>
        <v>74.565028719999987</v>
      </c>
      <c r="L165" s="14">
        <f>Dataark7a!L165*Dataark9!$F$60/1000</f>
        <v>8.0228127199999992</v>
      </c>
      <c r="M165" s="14">
        <f>Dataark7a!M165*Dataark9!$F$60/1000</f>
        <v>1212.5480057599998</v>
      </c>
    </row>
    <row r="166" spans="1:13" x14ac:dyDescent="0.2">
      <c r="A166" s="11" t="str">
        <f t="shared" si="37"/>
        <v>2025-priser (mio. kr.)</v>
      </c>
      <c r="B166" s="11" t="str">
        <f t="shared" si="37"/>
        <v>I alt (netto)</v>
      </c>
      <c r="C166" s="11" t="str">
        <f t="shared" si="37"/>
        <v>1 Driftskonti</v>
      </c>
      <c r="D166" s="30" t="str">
        <f t="shared" si="37"/>
        <v>2023</v>
      </c>
      <c r="E166" s="2">
        <v>563</v>
      </c>
      <c r="F166" s="3" t="s">
        <v>29</v>
      </c>
      <c r="G166" s="14">
        <f>Dataark7a!G166*Dataark9!$F$60/1000</f>
        <v>13.175790159999998</v>
      </c>
      <c r="H166" s="14">
        <f>Dataark7a!H166*Dataark9!$F$60/1000</f>
        <v>31.508871679999995</v>
      </c>
      <c r="I166" s="14">
        <f>Dataark7a!I166*Dataark9!$F$60/1000</f>
        <v>6.1947891199999994</v>
      </c>
      <c r="J166" s="14">
        <f>Dataark7a!J166*Dataark9!$F$60/1000</f>
        <v>5.3018076799999987</v>
      </c>
      <c r="K166" s="14">
        <f>Dataark7a!K166*Dataark9!$F$60/1000</f>
        <v>3.4274094399999995</v>
      </c>
      <c r="L166" s="14">
        <f>Dataark7a!L166*Dataark9!$F$60/1000</f>
        <v>0.11000495999999998</v>
      </c>
      <c r="M166" s="14">
        <f>Dataark7a!M166*Dataark9!$F$60/1000</f>
        <v>59.718673039999992</v>
      </c>
    </row>
    <row r="167" spans="1:13" x14ac:dyDescent="0.2">
      <c r="A167" s="11" t="str">
        <f t="shared" si="37"/>
        <v>2025-priser (mio. kr.)</v>
      </c>
      <c r="B167" s="11" t="str">
        <f t="shared" si="37"/>
        <v>I alt (netto)</v>
      </c>
      <c r="C167" s="11" t="str">
        <f t="shared" si="37"/>
        <v>1 Driftskonti</v>
      </c>
      <c r="D167" s="30" t="str">
        <f t="shared" si="37"/>
        <v>2023</v>
      </c>
      <c r="E167" s="2">
        <v>573</v>
      </c>
      <c r="F167" s="3" t="s">
        <v>86</v>
      </c>
      <c r="G167" s="14">
        <f>Dataark7a!G167*Dataark9!$F$60/1000</f>
        <v>127.52810303999999</v>
      </c>
      <c r="H167" s="14">
        <f>Dataark7a!H167*Dataark9!$F$60/1000</f>
        <v>283.61112104</v>
      </c>
      <c r="I167" s="14">
        <f>Dataark7a!I167*Dataark9!$F$60/1000</f>
        <v>53.967139199999991</v>
      </c>
      <c r="J167" s="14">
        <f>Dataark7a!J167*Dataark9!$F$60/1000</f>
        <v>23.395466639999999</v>
      </c>
      <c r="K167" s="14">
        <f>Dataark7a!K167*Dataark9!$F$60/1000</f>
        <v>31.904673839999997</v>
      </c>
      <c r="L167" s="14">
        <f>Dataark7a!L167*Dataark9!$F$60/1000</f>
        <v>2.8763061599999995</v>
      </c>
      <c r="M167" s="14">
        <f>Dataark7a!M167*Dataark9!$F$60/1000</f>
        <v>523.28280991999998</v>
      </c>
    </row>
    <row r="168" spans="1:13" x14ac:dyDescent="0.2">
      <c r="A168" s="11" t="str">
        <f t="shared" si="37"/>
        <v>2025-priser (mio. kr.)</v>
      </c>
      <c r="B168" s="11" t="str">
        <f t="shared" si="37"/>
        <v>I alt (netto)</v>
      </c>
      <c r="C168" s="11" t="str">
        <f t="shared" si="37"/>
        <v>1 Driftskonti</v>
      </c>
      <c r="D168" s="30" t="str">
        <f t="shared" si="37"/>
        <v>2023</v>
      </c>
      <c r="E168" s="2">
        <v>575</v>
      </c>
      <c r="F168" s="3" t="s">
        <v>88</v>
      </c>
      <c r="G168" s="14">
        <f>Dataark7a!G168*Dataark9!$F$60/1000</f>
        <v>141.0436144</v>
      </c>
      <c r="H168" s="14">
        <f>Dataark7a!H168*Dataark9!$F$60/1000</f>
        <v>183.37179743999997</v>
      </c>
      <c r="I168" s="14">
        <f>Dataark7a!I168*Dataark9!$F$60/1000</f>
        <v>45.749121599999995</v>
      </c>
      <c r="J168" s="14">
        <f>Dataark7a!J168*Dataark9!$F$60/1000</f>
        <v>47.354978319999994</v>
      </c>
      <c r="K168" s="14">
        <f>Dataark7a!K168*Dataark9!$F$60/1000</f>
        <v>28.030773679999999</v>
      </c>
      <c r="L168" s="14">
        <f>Dataark7a!L168*Dataark9!$F$60/1000</f>
        <v>1.8992032799999998</v>
      </c>
      <c r="M168" s="14">
        <f>Dataark7a!M168*Dataark9!$F$60/1000</f>
        <v>447.44948871999998</v>
      </c>
    </row>
    <row r="169" spans="1:13" x14ac:dyDescent="0.2">
      <c r="A169" s="11" t="str">
        <f t="shared" si="37"/>
        <v>2025-priser (mio. kr.)</v>
      </c>
      <c r="B169" s="11" t="str">
        <f t="shared" si="37"/>
        <v>I alt (netto)</v>
      </c>
      <c r="C169" s="11" t="str">
        <f t="shared" si="37"/>
        <v>1 Driftskonti</v>
      </c>
      <c r="D169" s="30" t="str">
        <f t="shared" si="37"/>
        <v>2023</v>
      </c>
      <c r="E169" s="2">
        <v>580</v>
      </c>
      <c r="F169" s="3" t="s">
        <v>100</v>
      </c>
      <c r="G169" s="14">
        <f>Dataark7a!G169*Dataark9!$F$60/1000</f>
        <v>187.07853319999998</v>
      </c>
      <c r="H169" s="14">
        <f>Dataark7a!H169*Dataark9!$F$60/1000</f>
        <v>303.71614519999997</v>
      </c>
      <c r="I169" s="14">
        <f>Dataark7a!I169*Dataark9!$F$60/1000</f>
        <v>113.2727544</v>
      </c>
      <c r="J169" s="14">
        <f>Dataark7a!J169*Dataark9!$F$60/1000</f>
        <v>4.970714319999999</v>
      </c>
      <c r="K169" s="14">
        <f>Dataark7a!K169*Dataark9!$F$60/1000</f>
        <v>50.453451359999988</v>
      </c>
      <c r="L169" s="14">
        <f>Dataark7a!L169*Dataark9!$F$60/1000</f>
        <v>2.7393391999999999</v>
      </c>
      <c r="M169" s="14">
        <f>Dataark7a!M169*Dataark9!$F$60/1000</f>
        <v>662.23093768000001</v>
      </c>
    </row>
    <row r="170" spans="1:13" x14ac:dyDescent="0.2">
      <c r="A170" s="11" t="str">
        <f t="shared" si="37"/>
        <v>2025-priser (mio. kr.)</v>
      </c>
      <c r="B170" s="11" t="str">
        <f t="shared" si="37"/>
        <v>I alt (netto)</v>
      </c>
      <c r="C170" s="11" t="str">
        <f t="shared" si="37"/>
        <v>1 Driftskonti</v>
      </c>
      <c r="D170" s="30" t="str">
        <f t="shared" ref="D170:D202" si="38">D169</f>
        <v>2023</v>
      </c>
      <c r="E170" s="2">
        <v>607</v>
      </c>
      <c r="F170" s="3" t="s">
        <v>37</v>
      </c>
      <c r="G170" s="14">
        <f>Dataark7a!G170*Dataark9!$F$60/1000</f>
        <v>162.00710863999998</v>
      </c>
      <c r="H170" s="14">
        <f>Dataark7a!H170*Dataark9!$F$60/1000</f>
        <v>266.13435263999997</v>
      </c>
      <c r="I170" s="14">
        <f>Dataark7a!I170*Dataark9!$F$60/1000</f>
        <v>88.57016999999999</v>
      </c>
      <c r="J170" s="14">
        <f>Dataark7a!J170*Dataark9!$F$60/1000</f>
        <v>38.12534647999999</v>
      </c>
      <c r="K170" s="14">
        <f>Dataark7a!K170*Dataark9!$F$60/1000</f>
        <v>17.221168639999998</v>
      </c>
      <c r="L170" s="14">
        <f>Dataark7a!L170*Dataark9!$F$60/1000</f>
        <v>3.0995515199999994</v>
      </c>
      <c r="M170" s="14">
        <f>Dataark7a!M170*Dataark9!$F$60/1000</f>
        <v>575.15769791999992</v>
      </c>
    </row>
    <row r="171" spans="1:13" x14ac:dyDescent="0.2">
      <c r="A171" s="11" t="str">
        <f t="shared" si="37"/>
        <v>2025-priser (mio. kr.)</v>
      </c>
      <c r="B171" s="11" t="str">
        <f t="shared" ref="A171:C203" si="39">B170</f>
        <v>I alt (netto)</v>
      </c>
      <c r="C171" s="11" t="str">
        <f t="shared" si="39"/>
        <v>1 Driftskonti</v>
      </c>
      <c r="D171" s="30" t="str">
        <f t="shared" si="38"/>
        <v>2023</v>
      </c>
      <c r="E171" s="2">
        <v>615</v>
      </c>
      <c r="F171" s="3" t="s">
        <v>81</v>
      </c>
      <c r="G171" s="14">
        <f>Dataark7a!G171*Dataark9!$F$60/1000</f>
        <v>194.83388287999998</v>
      </c>
      <c r="H171" s="14">
        <f>Dataark7a!H171*Dataark9!$F$60/1000</f>
        <v>421.16908807999994</v>
      </c>
      <c r="I171" s="14">
        <f>Dataark7a!I171*Dataark9!$F$60/1000</f>
        <v>143.71824479999998</v>
      </c>
      <c r="J171" s="14">
        <f>Dataark7a!J171*Dataark9!$F$60/1000</f>
        <v>23.441841279999998</v>
      </c>
      <c r="K171" s="14">
        <f>Dataark7a!K171*Dataark9!$F$60/1000</f>
        <v>51.249369599999994</v>
      </c>
      <c r="L171" s="14">
        <f>Dataark7a!L171*Dataark9!$F$60/1000</f>
        <v>2.4373647999999997</v>
      </c>
      <c r="M171" s="14">
        <f>Dataark7a!M171*Dataark9!$F$60/1000</f>
        <v>836.84979143999999</v>
      </c>
    </row>
    <row r="172" spans="1:13" x14ac:dyDescent="0.2">
      <c r="A172" s="11" t="str">
        <f t="shared" si="39"/>
        <v>2025-priser (mio. kr.)</v>
      </c>
      <c r="B172" s="11" t="str">
        <f t="shared" si="39"/>
        <v>I alt (netto)</v>
      </c>
      <c r="C172" s="11" t="str">
        <f t="shared" si="39"/>
        <v>1 Driftskonti</v>
      </c>
      <c r="D172" s="30" t="str">
        <f t="shared" si="38"/>
        <v>2023</v>
      </c>
      <c r="E172" s="2">
        <v>621</v>
      </c>
      <c r="F172" s="3" t="s">
        <v>99</v>
      </c>
      <c r="G172" s="14">
        <f>Dataark7a!G172*Dataark9!$F$60/1000</f>
        <v>219.62166719999996</v>
      </c>
      <c r="H172" s="14">
        <f>Dataark7a!H172*Dataark9!$F$60/1000</f>
        <v>388.96243983999994</v>
      </c>
      <c r="I172" s="14">
        <f>Dataark7a!I172*Dataark9!$F$60/1000</f>
        <v>159.76279176</v>
      </c>
      <c r="J172" s="14">
        <f>Dataark7a!J172*Dataark9!$F$60/1000</f>
        <v>52.276082559999992</v>
      </c>
      <c r="K172" s="14">
        <f>Dataark7a!K172*Dataark9!$F$60/1000</f>
        <v>33.825446720000002</v>
      </c>
      <c r="L172" s="14">
        <f>Dataark7a!L172*Dataark9!$F$60/1000</f>
        <v>1.8970463199999996</v>
      </c>
      <c r="M172" s="14">
        <f>Dataark7a!M172*Dataark9!$F$60/1000</f>
        <v>856.34547439999994</v>
      </c>
    </row>
    <row r="173" spans="1:13" x14ac:dyDescent="0.2">
      <c r="A173" s="11" t="str">
        <f t="shared" si="39"/>
        <v>2025-priser (mio. kr.)</v>
      </c>
      <c r="B173" s="11" t="str">
        <f t="shared" si="39"/>
        <v>I alt (netto)</v>
      </c>
      <c r="C173" s="11" t="str">
        <f t="shared" si="39"/>
        <v>1 Driftskonti</v>
      </c>
      <c r="D173" s="30" t="str">
        <f t="shared" si="38"/>
        <v>2023</v>
      </c>
      <c r="E173" s="2">
        <v>630</v>
      </c>
      <c r="F173" s="3" t="s">
        <v>90</v>
      </c>
      <c r="G173" s="14">
        <f>Dataark7a!G173*Dataark9!$F$60/1000</f>
        <v>237.90298167999998</v>
      </c>
      <c r="H173" s="14">
        <f>Dataark7a!H173*Dataark9!$F$60/1000</f>
        <v>429.32131839999994</v>
      </c>
      <c r="I173" s="14">
        <f>Dataark7a!I173*Dataark9!$F$60/1000</f>
        <v>174.85827631999999</v>
      </c>
      <c r="J173" s="14">
        <f>Dataark7a!J173*Dataark9!$F$60/1000</f>
        <v>64.910475759999997</v>
      </c>
      <c r="K173" s="14">
        <f>Dataark7a!K173*Dataark9!$F$60/1000</f>
        <v>34.674210479999992</v>
      </c>
      <c r="L173" s="14">
        <f>Dataark7a!L173*Dataark9!$F$60/1000</f>
        <v>5.773103439999999</v>
      </c>
      <c r="M173" s="14">
        <f>Dataark7a!M173*Dataark9!$F$60/1000</f>
        <v>947.44036607999999</v>
      </c>
    </row>
    <row r="174" spans="1:13" x14ac:dyDescent="0.2">
      <c r="A174" s="11" t="str">
        <f t="shared" si="39"/>
        <v>2025-priser (mio. kr.)</v>
      </c>
      <c r="B174" s="11" t="str">
        <f t="shared" si="39"/>
        <v>I alt (netto)</v>
      </c>
      <c r="C174" s="11" t="str">
        <f t="shared" si="39"/>
        <v>1 Driftskonti</v>
      </c>
      <c r="D174" s="30" t="str">
        <f t="shared" si="38"/>
        <v>2023</v>
      </c>
      <c r="E174" s="2">
        <v>657</v>
      </c>
      <c r="F174" s="3" t="s">
        <v>71</v>
      </c>
      <c r="G174" s="14">
        <f>Dataark7a!G174*Dataark9!$F$60/1000</f>
        <v>160.39693800000001</v>
      </c>
      <c r="H174" s="14">
        <f>Dataark7a!H174*Dataark9!$F$60/1000</f>
        <v>365.99620823999993</v>
      </c>
      <c r="I174" s="14">
        <f>Dataark7a!I174*Dataark9!$F$60/1000</f>
        <v>94.974184239999985</v>
      </c>
      <c r="J174" s="14">
        <f>Dataark7a!J174*Dataark9!$F$60/1000</f>
        <v>107.87172656</v>
      </c>
      <c r="K174" s="14">
        <f>Dataark7a!K174*Dataark9!$F$60/1000</f>
        <v>27.94018136</v>
      </c>
      <c r="L174" s="14">
        <f>Dataark7a!L174*Dataark9!$F$60/1000</f>
        <v>3.5740827199999994</v>
      </c>
      <c r="M174" s="14">
        <f>Dataark7a!M174*Dataark9!$F$60/1000</f>
        <v>760.7533211199999</v>
      </c>
    </row>
    <row r="175" spans="1:13" x14ac:dyDescent="0.2">
      <c r="A175" s="11" t="str">
        <f t="shared" si="39"/>
        <v>2025-priser (mio. kr.)</v>
      </c>
      <c r="B175" s="11" t="str">
        <f t="shared" si="39"/>
        <v>I alt (netto)</v>
      </c>
      <c r="C175" s="11" t="str">
        <f t="shared" si="39"/>
        <v>1 Driftskonti</v>
      </c>
      <c r="D175" s="30" t="str">
        <f t="shared" si="38"/>
        <v>2023</v>
      </c>
      <c r="E175" s="2">
        <v>661</v>
      </c>
      <c r="F175" s="3" t="s">
        <v>79</v>
      </c>
      <c r="G175" s="14">
        <f>Dataark7a!G175*Dataark9!$F$60/1000</f>
        <v>121.40988599999999</v>
      </c>
      <c r="H175" s="14">
        <f>Dataark7a!H175*Dataark9!$F$60/1000</f>
        <v>282.71921807999996</v>
      </c>
      <c r="I175" s="14">
        <f>Dataark7a!I175*Dataark9!$F$60/1000</f>
        <v>61.521891599999996</v>
      </c>
      <c r="J175" s="14">
        <f>Dataark7a!J175*Dataark9!$F$60/1000</f>
        <v>13.906999599999999</v>
      </c>
      <c r="K175" s="14">
        <f>Dataark7a!K175*Dataark9!$F$60/1000</f>
        <v>22.041974239999995</v>
      </c>
      <c r="L175" s="14">
        <f>Dataark7a!L175*Dataark9!$F$60/1000</f>
        <v>3.2214197599999999</v>
      </c>
      <c r="M175" s="14">
        <f>Dataark7a!M175*Dataark9!$F$60/1000</f>
        <v>504.82138927999995</v>
      </c>
    </row>
    <row r="176" spans="1:13" x14ac:dyDescent="0.2">
      <c r="A176" s="11" t="str">
        <f t="shared" si="39"/>
        <v>2025-priser (mio. kr.)</v>
      </c>
      <c r="B176" s="11" t="str">
        <f t="shared" si="39"/>
        <v>I alt (netto)</v>
      </c>
      <c r="C176" s="11" t="str">
        <f t="shared" si="39"/>
        <v>1 Driftskonti</v>
      </c>
      <c r="D176" s="30" t="str">
        <f t="shared" si="38"/>
        <v>2023</v>
      </c>
      <c r="E176" s="2">
        <v>665</v>
      </c>
      <c r="F176" s="3" t="s">
        <v>12</v>
      </c>
      <c r="G176" s="14">
        <f>Dataark7a!G176*Dataark9!$F$60/1000</f>
        <v>52.529525359999994</v>
      </c>
      <c r="H176" s="14">
        <f>Dataark7a!H176*Dataark9!$F$60/1000</f>
        <v>108.59430815999998</v>
      </c>
      <c r="I176" s="14">
        <f>Dataark7a!I176*Dataark9!$F$60/1000</f>
        <v>33.794170800000003</v>
      </c>
      <c r="J176" s="14">
        <f>Dataark7a!J176*Dataark9!$F$60/1000</f>
        <v>12.577233759999999</v>
      </c>
      <c r="K176" s="14">
        <f>Dataark7a!K176*Dataark9!$F$60/1000</f>
        <v>6.5301963999999986</v>
      </c>
      <c r="L176" s="14">
        <f>Dataark7a!L176*Dataark9!$F$60/1000</f>
        <v>1.5950719199999999</v>
      </c>
      <c r="M176" s="14">
        <f>Dataark7a!M176*Dataark9!$F$60/1000</f>
        <v>215.62050639999998</v>
      </c>
    </row>
    <row r="177" spans="1:13" x14ac:dyDescent="0.2">
      <c r="A177" s="11" t="str">
        <f t="shared" si="39"/>
        <v>2025-priser (mio. kr.)</v>
      </c>
      <c r="B177" s="11" t="str">
        <f t="shared" si="39"/>
        <v>I alt (netto)</v>
      </c>
      <c r="C177" s="11" t="str">
        <f t="shared" si="39"/>
        <v>1 Driftskonti</v>
      </c>
      <c r="D177" s="30" t="str">
        <f t="shared" si="38"/>
        <v>2023</v>
      </c>
      <c r="E177" s="2">
        <v>671</v>
      </c>
      <c r="F177" s="3" t="s">
        <v>70</v>
      </c>
      <c r="G177" s="14">
        <f>Dataark7a!G177*Dataark9!$F$60/1000</f>
        <v>65.737669919999988</v>
      </c>
      <c r="H177" s="14">
        <f>Dataark7a!H177*Dataark9!$F$60/1000</f>
        <v>113.00529135999999</v>
      </c>
      <c r="I177" s="14">
        <f>Dataark7a!I177*Dataark9!$F$60/1000</f>
        <v>35.141192319999995</v>
      </c>
      <c r="J177" s="14">
        <f>Dataark7a!J177*Dataark9!$F$60/1000</f>
        <v>11.032850399999999</v>
      </c>
      <c r="K177" s="14">
        <f>Dataark7a!K177*Dataark9!$F$60/1000</f>
        <v>8.2137036799999983</v>
      </c>
      <c r="L177" s="14">
        <f>Dataark7a!L177*Dataark9!$F$60/1000</f>
        <v>0.24265799999999998</v>
      </c>
      <c r="M177" s="14">
        <f>Dataark7a!M177*Dataark9!$F$60/1000</f>
        <v>233.37336567999998</v>
      </c>
    </row>
    <row r="178" spans="1:13" x14ac:dyDescent="0.2">
      <c r="A178" s="11" t="str">
        <f t="shared" si="39"/>
        <v>2025-priser (mio. kr.)</v>
      </c>
      <c r="B178" s="11" t="str">
        <f t="shared" si="39"/>
        <v>I alt (netto)</v>
      </c>
      <c r="C178" s="11" t="str">
        <f t="shared" si="39"/>
        <v>1 Driftskonti</v>
      </c>
      <c r="D178" s="30" t="str">
        <f t="shared" si="38"/>
        <v>2023</v>
      </c>
      <c r="E178" s="2">
        <v>706</v>
      </c>
      <c r="F178" s="3" t="s">
        <v>74</v>
      </c>
      <c r="G178" s="14">
        <f>Dataark7a!G178*Dataark9!$F$60/1000</f>
        <v>185.94720767999999</v>
      </c>
      <c r="H178" s="14">
        <f>Dataark7a!H178*Dataark9!$F$60/1000</f>
        <v>178.52834375999998</v>
      </c>
      <c r="I178" s="14">
        <f>Dataark7a!I178*Dataark9!$F$60/1000</f>
        <v>55.519071919999995</v>
      </c>
      <c r="J178" s="14">
        <f>Dataark7a!J178*Dataark9!$F$60/1000</f>
        <v>10.793427839999998</v>
      </c>
      <c r="K178" s="14">
        <f>Dataark7a!K178*Dataark9!$F$60/1000</f>
        <v>15.133231359999998</v>
      </c>
      <c r="L178" s="14">
        <f>Dataark7a!L178*Dataark9!$F$60/1000</f>
        <v>2.9097390399999994</v>
      </c>
      <c r="M178" s="14">
        <f>Dataark7a!M178*Dataark9!$F$60/1000</f>
        <v>448.83102159999999</v>
      </c>
    </row>
    <row r="179" spans="1:13" x14ac:dyDescent="0.2">
      <c r="A179" s="11" t="str">
        <f t="shared" si="39"/>
        <v>2025-priser (mio. kr.)</v>
      </c>
      <c r="B179" s="11" t="str">
        <f t="shared" si="39"/>
        <v>I alt (netto)</v>
      </c>
      <c r="C179" s="11" t="str">
        <f t="shared" si="39"/>
        <v>1 Driftskonti</v>
      </c>
      <c r="D179" s="30" t="str">
        <f t="shared" si="38"/>
        <v>2023</v>
      </c>
      <c r="E179" s="2">
        <v>707</v>
      </c>
      <c r="F179" s="3" t="s">
        <v>26</v>
      </c>
      <c r="G179" s="14">
        <f>Dataark7a!G179*Dataark9!$F$60/1000</f>
        <v>119.86658111999999</v>
      </c>
      <c r="H179" s="14">
        <f>Dataark7a!H179*Dataark9!$F$60/1000</f>
        <v>245.38116199999999</v>
      </c>
      <c r="I179" s="14">
        <f>Dataark7a!I179*Dataark9!$F$60/1000</f>
        <v>50.293836319999997</v>
      </c>
      <c r="J179" s="14">
        <f>Dataark7a!J179*Dataark9!$F$60/1000</f>
        <v>18.691136879999998</v>
      </c>
      <c r="K179" s="14">
        <f>Dataark7a!K179*Dataark9!$F$60/1000</f>
        <v>17.099300399999997</v>
      </c>
      <c r="L179" s="14">
        <f>Dataark7a!L179*Dataark9!$F$60/1000</f>
        <v>2.9981743999999999</v>
      </c>
      <c r="M179" s="14">
        <f>Dataark7a!M179*Dataark9!$F$60/1000</f>
        <v>454.33019111999999</v>
      </c>
    </row>
    <row r="180" spans="1:13" x14ac:dyDescent="0.2">
      <c r="A180" s="11" t="str">
        <f t="shared" si="39"/>
        <v>2025-priser (mio. kr.)</v>
      </c>
      <c r="B180" s="11" t="str">
        <f t="shared" si="39"/>
        <v>I alt (netto)</v>
      </c>
      <c r="C180" s="11" t="str">
        <f t="shared" si="39"/>
        <v>1 Driftskonti</v>
      </c>
      <c r="D180" s="30" t="str">
        <f t="shared" si="38"/>
        <v>2023</v>
      </c>
      <c r="E180" s="2">
        <v>710</v>
      </c>
      <c r="F180" s="3" t="s">
        <v>31</v>
      </c>
      <c r="G180" s="14">
        <f>Dataark7a!G180*Dataark9!$F$60/1000</f>
        <v>75.843027519999993</v>
      </c>
      <c r="H180" s="14">
        <f>Dataark7a!H180*Dataark9!$F$60/1000</f>
        <v>186.55115647999997</v>
      </c>
      <c r="I180" s="14">
        <f>Dataark7a!I180*Dataark9!$F$60/1000</f>
        <v>76.136374079999996</v>
      </c>
      <c r="J180" s="14">
        <f>Dataark7a!J180*Dataark9!$F$60/1000</f>
        <v>28.966894319999994</v>
      </c>
      <c r="K180" s="14">
        <f>Dataark7a!K180*Dataark9!$F$60/1000</f>
        <v>16.665751440000001</v>
      </c>
      <c r="L180" s="14">
        <f>Dataark7a!L180*Dataark9!$F$60/1000</f>
        <v>2.7479670399999994</v>
      </c>
      <c r="M180" s="14">
        <f>Dataark7a!M180*Dataark9!$F$60/1000</f>
        <v>386.91117087999993</v>
      </c>
    </row>
    <row r="181" spans="1:13" x14ac:dyDescent="0.2">
      <c r="A181" s="11" t="str">
        <f t="shared" si="39"/>
        <v>2025-priser (mio. kr.)</v>
      </c>
      <c r="B181" s="11" t="str">
        <f t="shared" si="39"/>
        <v>I alt (netto)</v>
      </c>
      <c r="C181" s="11" t="str">
        <f t="shared" si="39"/>
        <v>1 Driftskonti</v>
      </c>
      <c r="D181" s="30" t="str">
        <f t="shared" si="38"/>
        <v>2023</v>
      </c>
      <c r="E181" s="2">
        <v>727</v>
      </c>
      <c r="F181" s="3" t="s">
        <v>34</v>
      </c>
      <c r="G181" s="14">
        <f>Dataark7a!G181*Dataark9!$F$60/1000</f>
        <v>54.525791839999989</v>
      </c>
      <c r="H181" s="14">
        <f>Dataark7a!H181*Dataark9!$F$60/1000</f>
        <v>123.05672496</v>
      </c>
      <c r="I181" s="14">
        <f>Dataark7a!I181*Dataark9!$F$60/1000</f>
        <v>33.246302959999994</v>
      </c>
      <c r="J181" s="14">
        <f>Dataark7a!J181*Dataark9!$F$60/1000</f>
        <v>16.491037679999998</v>
      </c>
      <c r="K181" s="14">
        <f>Dataark7a!K181*Dataark9!$F$60/1000</f>
        <v>11.631406799999999</v>
      </c>
      <c r="L181" s="14">
        <f>Dataark7a!L181*Dataark9!$F$60/1000</f>
        <v>1.0461255999999999</v>
      </c>
      <c r="M181" s="14">
        <f>Dataark7a!M181*Dataark9!$F$60/1000</f>
        <v>239.99738983999995</v>
      </c>
    </row>
    <row r="182" spans="1:13" x14ac:dyDescent="0.2">
      <c r="A182" s="11" t="str">
        <f t="shared" si="39"/>
        <v>2025-priser (mio. kr.)</v>
      </c>
      <c r="B182" s="11" t="str">
        <f t="shared" si="39"/>
        <v>I alt (netto)</v>
      </c>
      <c r="C182" s="11" t="str">
        <f t="shared" si="39"/>
        <v>1 Driftskonti</v>
      </c>
      <c r="D182" s="30" t="str">
        <f t="shared" si="38"/>
        <v>2023</v>
      </c>
      <c r="E182" s="2">
        <v>730</v>
      </c>
      <c r="F182" s="3" t="s">
        <v>40</v>
      </c>
      <c r="G182" s="14">
        <f>Dataark7a!G182*Dataark9!$F$60/1000</f>
        <v>207.08110176</v>
      </c>
      <c r="H182" s="14">
        <f>Dataark7a!H182*Dataark9!$F$60/1000</f>
        <v>663.35687079999991</v>
      </c>
      <c r="I182" s="14">
        <f>Dataark7a!I182*Dataark9!$F$60/1000</f>
        <v>154.69177879999998</v>
      </c>
      <c r="J182" s="14">
        <f>Dataark7a!J182*Dataark9!$F$60/1000</f>
        <v>16.907330959999999</v>
      </c>
      <c r="K182" s="14">
        <f>Dataark7a!K182*Dataark9!$F$60/1000</f>
        <v>54.053417599999996</v>
      </c>
      <c r="L182" s="14">
        <f>Dataark7a!L182*Dataark9!$F$60/1000</f>
        <v>7.8038812799999997</v>
      </c>
      <c r="M182" s="14">
        <f>Dataark7a!M182*Dataark9!$F$60/1000</f>
        <v>1103.8943812</v>
      </c>
    </row>
    <row r="183" spans="1:13" x14ac:dyDescent="0.2">
      <c r="A183" s="11" t="str">
        <f t="shared" si="39"/>
        <v>2025-priser (mio. kr.)</v>
      </c>
      <c r="B183" s="11" t="str">
        <f t="shared" si="39"/>
        <v>I alt (netto)</v>
      </c>
      <c r="C183" s="11" t="str">
        <f t="shared" si="39"/>
        <v>1 Driftskonti</v>
      </c>
      <c r="D183" s="30" t="str">
        <f t="shared" si="38"/>
        <v>2023</v>
      </c>
      <c r="E183" s="2">
        <v>740</v>
      </c>
      <c r="F183" s="3" t="s">
        <v>56</v>
      </c>
      <c r="G183" s="14">
        <f>Dataark7a!G183*Dataark9!$F$60/1000</f>
        <v>193.90639007999999</v>
      </c>
      <c r="H183" s="14">
        <f>Dataark7a!H183*Dataark9!$F$60/1000</f>
        <v>398.29129183999999</v>
      </c>
      <c r="I183" s="14">
        <f>Dataark7a!I183*Dataark9!$F$60/1000</f>
        <v>133.42954559999998</v>
      </c>
      <c r="J183" s="14">
        <f>Dataark7a!J183*Dataark9!$F$60/1000</f>
        <v>97.162420159999996</v>
      </c>
      <c r="K183" s="14">
        <f>Dataark7a!K183*Dataark9!$F$60/1000</f>
        <v>33.157867599999996</v>
      </c>
      <c r="L183" s="14">
        <f>Dataark7a!L183*Dataark9!$F$60/1000</f>
        <v>4.6989373599999995</v>
      </c>
      <c r="M183" s="14">
        <f>Dataark7a!M183*Dataark9!$F$60/1000</f>
        <v>860.64645263999989</v>
      </c>
    </row>
    <row r="184" spans="1:13" x14ac:dyDescent="0.2">
      <c r="A184" s="11" t="str">
        <f t="shared" si="39"/>
        <v>2025-priser (mio. kr.)</v>
      </c>
      <c r="B184" s="11" t="str">
        <f t="shared" si="39"/>
        <v>I alt (netto)</v>
      </c>
      <c r="C184" s="11" t="str">
        <f t="shared" si="39"/>
        <v>1 Driftskonti</v>
      </c>
      <c r="D184" s="30" t="str">
        <f t="shared" si="38"/>
        <v>2023</v>
      </c>
      <c r="E184" s="2">
        <v>741</v>
      </c>
      <c r="F184" s="3" t="s">
        <v>54</v>
      </c>
      <c r="G184" s="14">
        <f>Dataark7a!G184*Dataark9!$F$60/1000</f>
        <v>17.693542879999999</v>
      </c>
      <c r="H184" s="14">
        <f>Dataark7a!H184*Dataark9!$F$60/1000</f>
        <v>38.304374160000002</v>
      </c>
      <c r="I184" s="14">
        <f>Dataark7a!I184*Dataark9!$F$60/1000</f>
        <v>9.5402340799999976</v>
      </c>
      <c r="J184" s="14">
        <f>Dataark7a!J184*Dataark9!$F$60/1000</f>
        <v>9.7063199999999974E-3</v>
      </c>
      <c r="K184" s="14">
        <f>Dataark7a!K184*Dataark9!$F$60/1000</f>
        <v>3.6625180799999999</v>
      </c>
      <c r="L184" s="14">
        <f>Dataark7a!L184*Dataark9!$F$60/1000</f>
        <v>0.13480999999999999</v>
      </c>
      <c r="M184" s="14">
        <f>Dataark7a!M184*Dataark9!$F$60/1000</f>
        <v>69.345185520000001</v>
      </c>
    </row>
    <row r="185" spans="1:13" x14ac:dyDescent="0.2">
      <c r="A185" s="11" t="str">
        <f t="shared" si="39"/>
        <v>2025-priser (mio. kr.)</v>
      </c>
      <c r="B185" s="11" t="str">
        <f t="shared" si="39"/>
        <v>I alt (netto)</v>
      </c>
      <c r="C185" s="11" t="str">
        <f t="shared" si="39"/>
        <v>1 Driftskonti</v>
      </c>
      <c r="D185" s="30" t="str">
        <f t="shared" si="38"/>
        <v>2023</v>
      </c>
      <c r="E185" s="2">
        <v>746</v>
      </c>
      <c r="F185" s="3" t="s">
        <v>58</v>
      </c>
      <c r="G185" s="14">
        <f>Dataark7a!G185*Dataark9!$F$60/1000</f>
        <v>101.17867967999999</v>
      </c>
      <c r="H185" s="14">
        <f>Dataark7a!H185*Dataark9!$F$60/1000</f>
        <v>305.95614816</v>
      </c>
      <c r="I185" s="14">
        <f>Dataark7a!I185*Dataark9!$F$60/1000</f>
        <v>71.941086879999986</v>
      </c>
      <c r="J185" s="14">
        <f>Dataark7a!J185*Dataark9!$F$60/1000</f>
        <v>7.4242563199999996</v>
      </c>
      <c r="K185" s="14">
        <f>Dataark7a!K185*Dataark9!$F$60/1000</f>
        <v>17.528535439999999</v>
      </c>
      <c r="L185" s="14">
        <f>Dataark7a!L185*Dataark9!$F$60/1000</f>
        <v>3.8242900799999999</v>
      </c>
      <c r="M185" s="14">
        <f>Dataark7a!M185*Dataark9!$F$60/1000</f>
        <v>507.85299655999995</v>
      </c>
    </row>
    <row r="186" spans="1:13" x14ac:dyDescent="0.2">
      <c r="A186" s="11" t="str">
        <f t="shared" si="39"/>
        <v>2025-priser (mio. kr.)</v>
      </c>
      <c r="B186" s="11" t="str">
        <f t="shared" si="39"/>
        <v>I alt (netto)</v>
      </c>
      <c r="C186" s="11" t="str">
        <f t="shared" si="39"/>
        <v>1 Driftskonti</v>
      </c>
      <c r="D186" s="30" t="str">
        <f t="shared" si="38"/>
        <v>2023</v>
      </c>
      <c r="E186" s="2">
        <v>751</v>
      </c>
      <c r="F186" s="3" t="s">
        <v>104</v>
      </c>
      <c r="G186" s="14">
        <f>Dataark7a!G186*Dataark9!$F$60/1000</f>
        <v>633.21551175999991</v>
      </c>
      <c r="H186" s="14">
        <f>Dataark7a!H186*Dataark9!$F$60/1000</f>
        <v>1336.5699703199998</v>
      </c>
      <c r="I186" s="14">
        <f>Dataark7a!I186*Dataark9!$F$60/1000</f>
        <v>265.71158847999999</v>
      </c>
      <c r="J186" s="14">
        <f>Dataark7a!J186*Dataark9!$F$60/1000</f>
        <v>163.65610455999999</v>
      </c>
      <c r="K186" s="14">
        <f>Dataark7a!K186*Dataark9!$F$60/1000</f>
        <v>96.568177679999991</v>
      </c>
      <c r="L186" s="14">
        <f>Dataark7a!L186*Dataark9!$F$60/1000</f>
        <v>8.3474351999999996</v>
      </c>
      <c r="M186" s="14">
        <f>Dataark7a!M186*Dataark9!$F$60/1000</f>
        <v>2504.0687879999996</v>
      </c>
    </row>
    <row r="187" spans="1:13" x14ac:dyDescent="0.2">
      <c r="A187" s="11" t="str">
        <f t="shared" si="39"/>
        <v>2025-priser (mio. kr.)</v>
      </c>
      <c r="B187" s="11" t="str">
        <f t="shared" si="39"/>
        <v>I alt (netto)</v>
      </c>
      <c r="C187" s="11" t="str">
        <f t="shared" si="39"/>
        <v>1 Driftskonti</v>
      </c>
      <c r="D187" s="30" t="str">
        <f t="shared" si="38"/>
        <v>2023</v>
      </c>
      <c r="E187" s="2">
        <v>756</v>
      </c>
      <c r="F187" s="3" t="s">
        <v>89</v>
      </c>
      <c r="G187" s="14">
        <f>Dataark7a!G187*Dataark9!$F$60/1000</f>
        <v>113.31912903999998</v>
      </c>
      <c r="H187" s="14">
        <f>Dataark7a!H187*Dataark9!$F$60/1000</f>
        <v>187.28452287999997</v>
      </c>
      <c r="I187" s="14">
        <f>Dataark7a!I187*Dataark9!$F$60/1000</f>
        <v>45.276747359999995</v>
      </c>
      <c r="J187" s="14">
        <f>Dataark7a!J187*Dataark9!$F$60/1000</f>
        <v>39.990038399999996</v>
      </c>
      <c r="K187" s="14">
        <f>Dataark7a!K187*Dataark9!$F$60/1000</f>
        <v>25.443500159999996</v>
      </c>
      <c r="L187" s="14">
        <f>Dataark7a!L187*Dataark9!$F$60/1000</f>
        <v>2.18284352</v>
      </c>
      <c r="M187" s="14">
        <f>Dataark7a!M187*Dataark9!$F$60/1000</f>
        <v>413.49678135999994</v>
      </c>
    </row>
    <row r="188" spans="1:13" x14ac:dyDescent="0.2">
      <c r="A188" s="11" t="str">
        <f t="shared" si="39"/>
        <v>2025-priser (mio. kr.)</v>
      </c>
      <c r="B188" s="11" t="str">
        <f t="shared" si="39"/>
        <v>I alt (netto)</v>
      </c>
      <c r="C188" s="11" t="str">
        <f t="shared" si="39"/>
        <v>1 Driftskonti</v>
      </c>
      <c r="D188" s="30" t="str">
        <f t="shared" si="38"/>
        <v>2023</v>
      </c>
      <c r="E188" s="2">
        <v>760</v>
      </c>
      <c r="F188" s="3" t="s">
        <v>44</v>
      </c>
      <c r="G188" s="14">
        <f>Dataark7a!G188*Dataark9!$F$60/1000</f>
        <v>189.20529575999998</v>
      </c>
      <c r="H188" s="14">
        <f>Dataark7a!H188*Dataark9!$F$60/1000</f>
        <v>280.76069839999997</v>
      </c>
      <c r="I188" s="14">
        <f>Dataark7a!I188*Dataark9!$F$60/1000</f>
        <v>80.319797999999992</v>
      </c>
      <c r="J188" s="14">
        <f>Dataark7a!J188*Dataark9!$F$60/1000</f>
        <v>24.274427839999998</v>
      </c>
      <c r="K188" s="14">
        <f>Dataark7a!K188*Dataark9!$F$60/1000</f>
        <v>21.274096479999997</v>
      </c>
      <c r="L188" s="14">
        <f>Dataark7a!L188*Dataark9!$F$60/1000</f>
        <v>2.3305952799999994</v>
      </c>
      <c r="M188" s="14">
        <f>Dataark7a!M188*Dataark9!$F$60/1000</f>
        <v>598.16491175999988</v>
      </c>
    </row>
    <row r="189" spans="1:13" x14ac:dyDescent="0.2">
      <c r="A189" s="11" t="str">
        <f t="shared" si="39"/>
        <v>2025-priser (mio. kr.)</v>
      </c>
      <c r="B189" s="11" t="str">
        <f t="shared" si="39"/>
        <v>I alt (netto)</v>
      </c>
      <c r="C189" s="11" t="str">
        <f t="shared" si="39"/>
        <v>1 Driftskonti</v>
      </c>
      <c r="D189" s="30" t="str">
        <f t="shared" si="38"/>
        <v>2023</v>
      </c>
      <c r="E189" s="2">
        <v>766</v>
      </c>
      <c r="F189" s="3" t="s">
        <v>65</v>
      </c>
      <c r="G189" s="14">
        <f>Dataark7a!G189*Dataark9!$F$60/1000</f>
        <v>88.299471519999997</v>
      </c>
      <c r="H189" s="14">
        <f>Dataark7a!H189*Dataark9!$F$60/1000</f>
        <v>183.56268839999998</v>
      </c>
      <c r="I189" s="14">
        <f>Dataark7a!I189*Dataark9!$F$60/1000</f>
        <v>92.098956559999991</v>
      </c>
      <c r="J189" s="14">
        <f>Dataark7a!J189*Dataark9!$F$60/1000</f>
        <v>18.160524719999998</v>
      </c>
      <c r="K189" s="14">
        <f>Dataark7a!K189*Dataark9!$F$60/1000</f>
        <v>18.726726719999998</v>
      </c>
      <c r="L189" s="14">
        <f>Dataark7a!L189*Dataark9!$F$60/1000</f>
        <v>2.2507877599999997</v>
      </c>
      <c r="M189" s="14">
        <f>Dataark7a!M189*Dataark9!$F$60/1000</f>
        <v>403.09915567999997</v>
      </c>
    </row>
    <row r="190" spans="1:13" x14ac:dyDescent="0.2">
      <c r="A190" s="11" t="str">
        <f t="shared" si="39"/>
        <v>2025-priser (mio. kr.)</v>
      </c>
      <c r="B190" s="11" t="str">
        <f t="shared" si="39"/>
        <v>I alt (netto)</v>
      </c>
      <c r="C190" s="11" t="str">
        <f t="shared" si="39"/>
        <v>1 Driftskonti</v>
      </c>
      <c r="D190" s="30" t="str">
        <f t="shared" si="38"/>
        <v>2023</v>
      </c>
      <c r="E190" s="2">
        <v>773</v>
      </c>
      <c r="F190" s="3" t="s">
        <v>24</v>
      </c>
      <c r="G190" s="14">
        <f>Dataark7a!G190*Dataark9!$F$60/1000</f>
        <v>65.620115599999991</v>
      </c>
      <c r="H190" s="14">
        <f>Dataark7a!H190*Dataark9!$F$60/1000</f>
        <v>155.91693207999998</v>
      </c>
      <c r="I190" s="14">
        <f>Dataark7a!I190*Dataark9!$F$60/1000</f>
        <v>24.59797184</v>
      </c>
      <c r="J190" s="14">
        <f>Dataark7a!J190*Dataark9!$F$60/1000</f>
        <v>20.641028719999998</v>
      </c>
      <c r="K190" s="14">
        <f>Dataark7a!K190*Dataark9!$F$60/1000</f>
        <v>13.271774879999999</v>
      </c>
      <c r="L190" s="14">
        <f>Dataark7a!L190*Dataark9!$F$60/1000</f>
        <v>1.4548695199999997</v>
      </c>
      <c r="M190" s="14">
        <f>Dataark7a!M190*Dataark9!$F$60/1000</f>
        <v>281.50269263999996</v>
      </c>
    </row>
    <row r="191" spans="1:13" x14ac:dyDescent="0.2">
      <c r="A191" s="11" t="str">
        <f t="shared" si="39"/>
        <v>2025-priser (mio. kr.)</v>
      </c>
      <c r="B191" s="11" t="str">
        <f t="shared" si="39"/>
        <v>I alt (netto)</v>
      </c>
      <c r="C191" s="11" t="str">
        <f t="shared" si="39"/>
        <v>1 Driftskonti</v>
      </c>
      <c r="D191" s="30" t="str">
        <f t="shared" si="38"/>
        <v>2023</v>
      </c>
      <c r="E191" s="2">
        <v>779</v>
      </c>
      <c r="F191" s="3" t="s">
        <v>60</v>
      </c>
      <c r="G191" s="14">
        <f>Dataark7a!G191*Dataark9!$F$60/1000</f>
        <v>111.46198647999999</v>
      </c>
      <c r="H191" s="14">
        <f>Dataark7a!H191*Dataark9!$F$60/1000</f>
        <v>279.86124607999994</v>
      </c>
      <c r="I191" s="14">
        <f>Dataark7a!I191*Dataark9!$F$60/1000</f>
        <v>77.186813599999994</v>
      </c>
      <c r="J191" s="14">
        <f>Dataark7a!J191*Dataark9!$F$60/1000</f>
        <v>7.457689199999999</v>
      </c>
      <c r="K191" s="14">
        <f>Dataark7a!K191*Dataark9!$F$60/1000</f>
        <v>22.513269999999999</v>
      </c>
      <c r="L191" s="14">
        <f>Dataark7a!L191*Dataark9!$F$60/1000</f>
        <v>2.7317898399999998</v>
      </c>
      <c r="M191" s="14">
        <f>Dataark7a!M191*Dataark9!$F$60/1000</f>
        <v>501.21279519999996</v>
      </c>
    </row>
    <row r="192" spans="1:13" x14ac:dyDescent="0.2">
      <c r="A192" s="11" t="str">
        <f t="shared" si="39"/>
        <v>2025-priser (mio. kr.)</v>
      </c>
      <c r="B192" s="11" t="str">
        <f t="shared" si="39"/>
        <v>I alt (netto)</v>
      </c>
      <c r="C192" s="11" t="str">
        <f t="shared" si="39"/>
        <v>1 Driftskonti</v>
      </c>
      <c r="D192" s="30" t="str">
        <f t="shared" si="38"/>
        <v>2023</v>
      </c>
      <c r="E192" s="2">
        <v>787</v>
      </c>
      <c r="F192" s="3" t="s">
        <v>78</v>
      </c>
      <c r="G192" s="14">
        <f>Dataark7a!G192*Dataark9!$F$60/1000</f>
        <v>131.27042864000001</v>
      </c>
      <c r="H192" s="14">
        <f>Dataark7a!H192*Dataark9!$F$60/1000</f>
        <v>253.99821719999997</v>
      </c>
      <c r="I192" s="14">
        <f>Dataark7a!I192*Dataark9!$F$60/1000</f>
        <v>55.409066959999997</v>
      </c>
      <c r="J192" s="14">
        <f>Dataark7a!J192*Dataark9!$F$60/1000</f>
        <v>46.463075359999998</v>
      </c>
      <c r="K192" s="14">
        <f>Dataark7a!K192*Dataark9!$F$60/1000</f>
        <v>21.518911439999997</v>
      </c>
      <c r="L192" s="14">
        <f>Dataark7a!L192*Dataark9!$F$60/1000</f>
        <v>2.43844328</v>
      </c>
      <c r="M192" s="14">
        <f>Dataark7a!M192*Dataark9!$F$60/1000</f>
        <v>511.09814287999995</v>
      </c>
    </row>
    <row r="193" spans="1:13" x14ac:dyDescent="0.2">
      <c r="A193" s="11" t="str">
        <f t="shared" si="39"/>
        <v>2025-priser (mio. kr.)</v>
      </c>
      <c r="B193" s="11" t="str">
        <f t="shared" si="39"/>
        <v>I alt (netto)</v>
      </c>
      <c r="C193" s="11" t="str">
        <f t="shared" si="39"/>
        <v>1 Driftskonti</v>
      </c>
      <c r="D193" s="30" t="str">
        <f t="shared" si="38"/>
        <v>2023</v>
      </c>
      <c r="E193" s="2">
        <v>791</v>
      </c>
      <c r="F193" s="3" t="s">
        <v>94</v>
      </c>
      <c r="G193" s="14">
        <f>Dataark7a!G193*Dataark9!$F$60/1000</f>
        <v>220.05629463999998</v>
      </c>
      <c r="H193" s="14">
        <f>Dataark7a!H193*Dataark9!$F$60/1000</f>
        <v>426.06970119999994</v>
      </c>
      <c r="I193" s="14">
        <f>Dataark7a!I193*Dataark9!$F$60/1000</f>
        <v>166.06327191999998</v>
      </c>
      <c r="J193" s="14">
        <f>Dataark7a!J193*Dataark9!$F$60/1000</f>
        <v>75.43536207999999</v>
      </c>
      <c r="K193" s="14">
        <f>Dataark7a!K193*Dataark9!$F$60/1000</f>
        <v>37.608754559999994</v>
      </c>
      <c r="L193" s="14">
        <f>Dataark7a!L193*Dataark9!$F$60/1000</f>
        <v>6.7512847999999996</v>
      </c>
      <c r="M193" s="14">
        <f>Dataark7a!M193*Dataark9!$F$60/1000</f>
        <v>931.98466919999987</v>
      </c>
    </row>
    <row r="194" spans="1:13" x14ac:dyDescent="0.2">
      <c r="A194" s="11" t="str">
        <f t="shared" si="39"/>
        <v>2025-priser (mio. kr.)</v>
      </c>
      <c r="B194" s="11" t="str">
        <f t="shared" si="39"/>
        <v>I alt (netto)</v>
      </c>
      <c r="C194" s="11" t="str">
        <f t="shared" si="39"/>
        <v>1 Driftskonti</v>
      </c>
      <c r="D194" s="30" t="str">
        <f t="shared" si="38"/>
        <v>2023</v>
      </c>
      <c r="E194" s="2">
        <v>810</v>
      </c>
      <c r="F194" s="3" t="s">
        <v>21</v>
      </c>
      <c r="G194" s="14">
        <f>Dataark7a!G194*Dataark9!$F$60/1000</f>
        <v>89.75541951999999</v>
      </c>
      <c r="H194" s="14">
        <f>Dataark7a!H194*Dataark9!$F$60/1000</f>
        <v>230.70304919999998</v>
      </c>
      <c r="I194" s="14">
        <f>Dataark7a!I194*Dataark9!$F$60/1000</f>
        <v>46.975353359999993</v>
      </c>
      <c r="J194" s="14">
        <f>Dataark7a!J194*Dataark9!$F$60/1000</f>
        <v>10.944415039999997</v>
      </c>
      <c r="K194" s="14">
        <f>Dataark7a!K194*Dataark9!$F$60/1000</f>
        <v>16.267792319999998</v>
      </c>
      <c r="L194" s="14">
        <f>Dataark7a!L194*Dataark9!$F$60/1000</f>
        <v>1.6813503199999997</v>
      </c>
      <c r="M194" s="14">
        <f>Dataark7a!M194*Dataark9!$F$60/1000</f>
        <v>396.32737975999999</v>
      </c>
    </row>
    <row r="195" spans="1:13" x14ac:dyDescent="0.2">
      <c r="A195" s="11" t="str">
        <f t="shared" si="39"/>
        <v>2025-priser (mio. kr.)</v>
      </c>
      <c r="B195" s="11" t="str">
        <f t="shared" si="39"/>
        <v>I alt (netto)</v>
      </c>
      <c r="C195" s="11" t="str">
        <f t="shared" si="39"/>
        <v>1 Driftskonti</v>
      </c>
      <c r="D195" s="30" t="str">
        <f t="shared" si="38"/>
        <v>2023</v>
      </c>
      <c r="E195" s="2">
        <v>813</v>
      </c>
      <c r="F195" s="3" t="s">
        <v>41</v>
      </c>
      <c r="G195" s="14">
        <f>Dataark7a!G195*Dataark9!$F$60/1000</f>
        <v>204.25332719999997</v>
      </c>
      <c r="H195" s="14">
        <f>Dataark7a!H195*Dataark9!$F$60/1000</f>
        <v>374.72218991999995</v>
      </c>
      <c r="I195" s="14">
        <f>Dataark7a!I195*Dataark9!$F$60/1000</f>
        <v>69.288026079999995</v>
      </c>
      <c r="J195" s="14">
        <f>Dataark7a!J195*Dataark9!$F$60/1000</f>
        <v>49.699593839999991</v>
      </c>
      <c r="K195" s="14">
        <f>Dataark7a!K195*Dataark9!$F$60/1000</f>
        <v>39.284712479999996</v>
      </c>
      <c r="L195" s="14">
        <f>Dataark7a!L195*Dataark9!$F$60/1000</f>
        <v>4.5328514399999991</v>
      </c>
      <c r="M195" s="14">
        <f>Dataark7a!M195*Dataark9!$F$60/1000</f>
        <v>741.78070095999988</v>
      </c>
    </row>
    <row r="196" spans="1:13" x14ac:dyDescent="0.2">
      <c r="A196" s="11" t="str">
        <f t="shared" si="39"/>
        <v>2025-priser (mio. kr.)</v>
      </c>
      <c r="B196" s="11" t="str">
        <f t="shared" si="39"/>
        <v>I alt (netto)</v>
      </c>
      <c r="C196" s="11" t="str">
        <f t="shared" si="39"/>
        <v>1 Driftskonti</v>
      </c>
      <c r="D196" s="30" t="str">
        <f t="shared" si="38"/>
        <v>2023</v>
      </c>
      <c r="E196" s="2">
        <v>820</v>
      </c>
      <c r="F196" s="3" t="s">
        <v>227</v>
      </c>
      <c r="G196" s="14">
        <f>Dataark7a!G196*Dataark9!$F$60/1000</f>
        <v>82.237335439999995</v>
      </c>
      <c r="H196" s="14">
        <f>Dataark7a!H196*Dataark9!$F$60/1000</f>
        <v>217.00419624</v>
      </c>
      <c r="I196" s="14">
        <f>Dataark7a!I196*Dataark9!$F$60/1000</f>
        <v>82.944818319999996</v>
      </c>
      <c r="J196" s="14">
        <f>Dataark7a!J196*Dataark9!$F$60/1000</f>
        <v>10.10751456</v>
      </c>
      <c r="K196" s="14">
        <f>Dataark7a!K196*Dataark9!$F$60/1000</f>
        <v>17.348429279999998</v>
      </c>
      <c r="L196" s="14">
        <f>Dataark7a!L196*Dataark9!$F$60/1000</f>
        <v>1.0482825599999999</v>
      </c>
      <c r="M196" s="14">
        <f>Dataark7a!M196*Dataark9!$F$60/1000</f>
        <v>410.69057639999994</v>
      </c>
    </row>
    <row r="197" spans="1:13" x14ac:dyDescent="0.2">
      <c r="A197" s="11" t="str">
        <f t="shared" si="39"/>
        <v>2025-priser (mio. kr.)</v>
      </c>
      <c r="B197" s="11" t="str">
        <f t="shared" si="39"/>
        <v>I alt (netto)</v>
      </c>
      <c r="C197" s="11" t="str">
        <f t="shared" si="39"/>
        <v>1 Driftskonti</v>
      </c>
      <c r="D197" s="30" t="str">
        <f t="shared" si="38"/>
        <v>2023</v>
      </c>
      <c r="E197" s="2">
        <v>825</v>
      </c>
      <c r="F197" s="3" t="s">
        <v>18</v>
      </c>
      <c r="G197" s="14">
        <f>Dataark7a!G197*Dataark9!$F$60/1000</f>
        <v>7.8286863199999992</v>
      </c>
      <c r="H197" s="14">
        <f>Dataark7a!H197*Dataark9!$F$60/1000</f>
        <v>25.18574344</v>
      </c>
      <c r="I197" s="14">
        <f>Dataark7a!I197*Dataark9!$F$60/1000</f>
        <v>10.248795439999999</v>
      </c>
      <c r="J197" s="14">
        <f>Dataark7a!J197*Dataark9!$F$60/1000</f>
        <v>0.26638455999999999</v>
      </c>
      <c r="K197" s="14">
        <f>Dataark7a!K197*Dataark9!$F$60/1000</f>
        <v>0.9102371199999999</v>
      </c>
      <c r="L197" s="14">
        <f>Dataark7a!L197*Dataark9!$F$60/1000</f>
        <v>7.3336639999999995E-2</v>
      </c>
      <c r="M197" s="14">
        <f>Dataark7a!M197*Dataark9!$F$60/1000</f>
        <v>44.513183519999998</v>
      </c>
    </row>
    <row r="198" spans="1:13" x14ac:dyDescent="0.2">
      <c r="A198" s="11" t="str">
        <f t="shared" si="39"/>
        <v>2025-priser (mio. kr.)</v>
      </c>
      <c r="B198" s="11" t="str">
        <f t="shared" si="39"/>
        <v>I alt (netto)</v>
      </c>
      <c r="C198" s="11" t="str">
        <f t="shared" si="39"/>
        <v>1 Driftskonti</v>
      </c>
      <c r="D198" s="30" t="str">
        <f t="shared" si="38"/>
        <v>2023</v>
      </c>
      <c r="E198" s="2">
        <v>840</v>
      </c>
      <c r="F198" s="3" t="s">
        <v>42</v>
      </c>
      <c r="G198" s="14">
        <f>Dataark7a!G198*Dataark9!$F$60/1000</f>
        <v>84.757743199999993</v>
      </c>
      <c r="H198" s="14">
        <f>Dataark7a!H198*Dataark9!$F$60/1000</f>
        <v>147.79166376000001</v>
      </c>
      <c r="I198" s="14">
        <f>Dataark7a!I198*Dataark9!$F$60/1000</f>
        <v>29.130823279999998</v>
      </c>
      <c r="J198" s="14">
        <f>Dataark7a!J198*Dataark9!$F$60/1000</f>
        <v>29.392893919999999</v>
      </c>
      <c r="K198" s="14">
        <f>Dataark7a!K198*Dataark9!$F$60/1000</f>
        <v>10.007215919999998</v>
      </c>
      <c r="L198" s="14">
        <f>Dataark7a!L198*Dataark9!$F$60/1000</f>
        <v>1.0191635999999999</v>
      </c>
      <c r="M198" s="14">
        <f>Dataark7a!M198*Dataark9!$F$60/1000</f>
        <v>302.09950367999994</v>
      </c>
    </row>
    <row r="199" spans="1:13" x14ac:dyDescent="0.2">
      <c r="A199" s="11" t="str">
        <f t="shared" si="39"/>
        <v>2025-priser (mio. kr.)</v>
      </c>
      <c r="B199" s="11" t="str">
        <f t="shared" si="39"/>
        <v>I alt (netto)</v>
      </c>
      <c r="C199" s="11" t="str">
        <f t="shared" si="39"/>
        <v>1 Driftskonti</v>
      </c>
      <c r="D199" s="30" t="str">
        <f t="shared" si="38"/>
        <v>2023</v>
      </c>
      <c r="E199" s="2">
        <v>846</v>
      </c>
      <c r="F199" s="3" t="s">
        <v>20</v>
      </c>
      <c r="G199" s="14">
        <f>Dataark7a!G199*Dataark9!$F$60/1000</f>
        <v>147.10251503999999</v>
      </c>
      <c r="H199" s="14">
        <f>Dataark7a!H199*Dataark9!$F$60/1000</f>
        <v>263.52550951999996</v>
      </c>
      <c r="I199" s="14">
        <f>Dataark7a!I199*Dataark9!$F$60/1000</f>
        <v>40.636047919999996</v>
      </c>
      <c r="J199" s="14">
        <f>Dataark7a!J199*Dataark9!$F$60/1000</f>
        <v>8.7033336000000006</v>
      </c>
      <c r="K199" s="14">
        <f>Dataark7a!K199*Dataark9!$F$60/1000</f>
        <v>17.33225208</v>
      </c>
      <c r="L199" s="14">
        <f>Dataark7a!L199*Dataark9!$F$60/1000</f>
        <v>2.0717600799999998</v>
      </c>
      <c r="M199" s="14">
        <f>Dataark7a!M199*Dataark9!$F$60/1000</f>
        <v>479.37141823999997</v>
      </c>
    </row>
    <row r="200" spans="1:13" x14ac:dyDescent="0.2">
      <c r="A200" s="11" t="str">
        <f t="shared" si="39"/>
        <v>2025-priser (mio. kr.)</v>
      </c>
      <c r="B200" s="11" t="str">
        <f t="shared" si="39"/>
        <v>I alt (netto)</v>
      </c>
      <c r="C200" s="11" t="str">
        <f t="shared" si="39"/>
        <v>1 Driftskonti</v>
      </c>
      <c r="D200" s="30" t="str">
        <f t="shared" si="38"/>
        <v>2023</v>
      </c>
      <c r="E200" s="2">
        <v>849</v>
      </c>
      <c r="F200" s="3" t="s">
        <v>93</v>
      </c>
      <c r="G200" s="14">
        <f>Dataark7a!G200*Dataark9!$F$60/1000</f>
        <v>180.44588119999997</v>
      </c>
      <c r="H200" s="14">
        <f>Dataark7a!H200*Dataark9!$F$60/1000</f>
        <v>139.19617815999999</v>
      </c>
      <c r="I200" s="14">
        <f>Dataark7a!I200*Dataark9!$F$60/1000</f>
        <v>39.209218879999995</v>
      </c>
      <c r="J200" s="14">
        <f>Dataark7a!J200*Dataark9!$F$60/1000</f>
        <v>31.006299999999996</v>
      </c>
      <c r="K200" s="14">
        <f>Dataark7a!K200*Dataark9!$F$60/1000</f>
        <v>15.656294159999998</v>
      </c>
      <c r="L200" s="14">
        <f>Dataark7a!L200*Dataark9!$F$60/1000</f>
        <v>1.9854816799999999</v>
      </c>
      <c r="M200" s="14">
        <f>Dataark7a!M200*Dataark9!$F$60/1000</f>
        <v>407.49935407999999</v>
      </c>
    </row>
    <row r="201" spans="1:13" x14ac:dyDescent="0.2">
      <c r="A201" s="11" t="str">
        <f t="shared" si="39"/>
        <v>2025-priser (mio. kr.)</v>
      </c>
      <c r="B201" s="11" t="str">
        <f t="shared" si="39"/>
        <v>I alt (netto)</v>
      </c>
      <c r="C201" s="11" t="str">
        <f t="shared" si="39"/>
        <v>1 Driftskonti</v>
      </c>
      <c r="D201" s="30" t="str">
        <f t="shared" si="38"/>
        <v>2023</v>
      </c>
      <c r="E201" s="2">
        <v>851</v>
      </c>
      <c r="F201" s="3" t="s">
        <v>102</v>
      </c>
      <c r="G201" s="14">
        <f>Dataark7a!G201*Dataark9!$F$60/1000</f>
        <v>400.63051495999991</v>
      </c>
      <c r="H201" s="14">
        <f>Dataark7a!H201*Dataark9!$F$60/1000</f>
        <v>1109.8907300000001</v>
      </c>
      <c r="I201" s="14">
        <f>Dataark7a!I201*Dataark9!$F$60/1000</f>
        <v>332.63019399999996</v>
      </c>
      <c r="J201" s="14">
        <f>Dataark7a!J201*Dataark9!$F$60/1000</f>
        <v>129.31406591999999</v>
      </c>
      <c r="K201" s="14">
        <f>Dataark7a!K201*Dataark9!$F$60/1000</f>
        <v>95.490776159999996</v>
      </c>
      <c r="L201" s="14">
        <f>Dataark7a!L201*Dataark9!$F$60/1000</f>
        <v>7.328271599999999</v>
      </c>
      <c r="M201" s="14">
        <f>Dataark7a!M201*Dataark9!$F$60/1000</f>
        <v>2075.2845526399997</v>
      </c>
    </row>
    <row r="202" spans="1:13" x14ac:dyDescent="0.2">
      <c r="A202" s="11" t="str">
        <f t="shared" si="39"/>
        <v>2025-priser (mio. kr.)</v>
      </c>
      <c r="B202" s="11" t="str">
        <f t="shared" si="39"/>
        <v>I alt (netto)</v>
      </c>
      <c r="C202" s="11" t="str">
        <f t="shared" si="39"/>
        <v>1 Driftskonti</v>
      </c>
      <c r="D202" s="30" t="str">
        <f t="shared" si="38"/>
        <v>2023</v>
      </c>
      <c r="E202" s="2">
        <v>860</v>
      </c>
      <c r="F202" s="3" t="s">
        <v>75</v>
      </c>
      <c r="G202" s="14">
        <f>Dataark7a!G202*Dataark9!$F$60/1000</f>
        <v>168.27199895999996</v>
      </c>
      <c r="H202" s="14">
        <f>Dataark7a!H202*Dataark9!$F$60/1000</f>
        <v>384.17075319999998</v>
      </c>
      <c r="I202" s="14">
        <f>Dataark7a!I202*Dataark9!$F$60/1000</f>
        <v>102.04901303999999</v>
      </c>
      <c r="J202" s="14">
        <f>Dataark7a!J202*Dataark9!$F$60/1000</f>
        <v>22.712788799999998</v>
      </c>
      <c r="K202" s="14">
        <f>Dataark7a!K202*Dataark9!$F$60/1000</f>
        <v>26.743068559999998</v>
      </c>
      <c r="L202" s="14">
        <f>Dataark7a!L202*Dataark9!$F$60/1000</f>
        <v>3.1221995999999996</v>
      </c>
      <c r="M202" s="14">
        <f>Dataark7a!M202*Dataark9!$F$60/1000</f>
        <v>707.06982215999994</v>
      </c>
    </row>
    <row r="203" spans="1:13" x14ac:dyDescent="0.2">
      <c r="A203" s="11" t="str">
        <f t="shared" si="39"/>
        <v>2025-priser (mio. kr.)</v>
      </c>
      <c r="E203" s="2"/>
      <c r="F203" s="3" t="s">
        <v>113</v>
      </c>
      <c r="G203" s="14">
        <f>Dataark7a!G203*Dataark9!$F$60/1000</f>
        <v>15401.131184399997</v>
      </c>
      <c r="H203" s="14">
        <f>Dataark7a!H203*Dataark9!$F$60/1000</f>
        <v>28696.463303039996</v>
      </c>
      <c r="I203" s="14">
        <f>Dataark7a!I203*Dataark9!$F$60/1000</f>
        <v>7466.0053592799995</v>
      </c>
      <c r="J203" s="14">
        <f>Dataark7a!J203*Dataark9!$F$60/1000</f>
        <v>3412.2880719199998</v>
      </c>
      <c r="K203" s="14">
        <f>Dataark7a!K203*Dataark9!$F$60/1000</f>
        <v>2475.1029721599998</v>
      </c>
      <c r="L203" s="14">
        <f>Dataark7a!L203*Dataark9!$F$60/1000</f>
        <v>234.43351151999997</v>
      </c>
      <c r="M203" s="14">
        <f>Dataark7a!M203*Dataark9!$F$60/1000</f>
        <v>57685.424402319994</v>
      </c>
    </row>
    <row r="205" spans="1:13" x14ac:dyDescent="0.2">
      <c r="D205" s="13"/>
      <c r="G205" s="13" t="s">
        <v>283</v>
      </c>
      <c r="H205" s="13" t="s">
        <v>284</v>
      </c>
      <c r="I205" s="13" t="s">
        <v>272</v>
      </c>
      <c r="J205" s="13" t="s">
        <v>273</v>
      </c>
      <c r="K205" s="13" t="s">
        <v>274</v>
      </c>
      <c r="L205" s="13" t="s">
        <v>275</v>
      </c>
      <c r="M205" s="13" t="s">
        <v>222</v>
      </c>
    </row>
    <row r="206" spans="1:13" x14ac:dyDescent="0.2">
      <c r="A206" s="3" t="s">
        <v>285</v>
      </c>
      <c r="B206" s="3" t="s">
        <v>277</v>
      </c>
      <c r="C206" s="3" t="s">
        <v>278</v>
      </c>
      <c r="D206" s="13" t="s">
        <v>237</v>
      </c>
      <c r="E206" s="2">
        <v>101</v>
      </c>
      <c r="F206" s="3" t="s">
        <v>101</v>
      </c>
      <c r="G206" s="14">
        <f>Dataark7a!G206*Dataark9!$F$59/1000</f>
        <v>986.58158074788412</v>
      </c>
      <c r="H206" s="14">
        <f>Dataark7a!H206*Dataark9!$F$59/1000</f>
        <v>2659.1503195456698</v>
      </c>
      <c r="I206" s="14">
        <f>Dataark7a!I206*Dataark9!$F$59/1000</f>
        <v>397.71405423300507</v>
      </c>
      <c r="J206" s="14">
        <f>Dataark7a!J206*Dataark9!$F$59/1000</f>
        <v>304.48155334433409</v>
      </c>
      <c r="K206" s="14">
        <f>Dataark7a!K206*Dataark9!$F$59/1000</f>
        <v>174.31498797354303</v>
      </c>
      <c r="L206" s="14">
        <f>Dataark7a!L206*Dataark9!$F$59/1000</f>
        <v>11.38661399629312</v>
      </c>
      <c r="M206" s="14">
        <f>Dataark7a!M206*Dataark9!$F$59/1000</f>
        <v>4533.6291098407291</v>
      </c>
    </row>
    <row r="207" spans="1:13" x14ac:dyDescent="0.2">
      <c r="A207" s="3" t="s">
        <v>285</v>
      </c>
      <c r="B207" s="11" t="str">
        <f>B206</f>
        <v>I alt (netto)</v>
      </c>
      <c r="C207" s="11" t="str">
        <f>C206</f>
        <v>1 Driftskonti</v>
      </c>
      <c r="D207" s="13" t="str">
        <f>D206</f>
        <v>2021</v>
      </c>
      <c r="E207" s="2">
        <v>147</v>
      </c>
      <c r="F207" s="3" t="s">
        <v>39</v>
      </c>
      <c r="G207" s="14">
        <f>Dataark7a!G207*Dataark9!$F$59/1000</f>
        <v>322.74221470369633</v>
      </c>
      <c r="H207" s="14">
        <f>Dataark7a!H207*Dataark9!$F$59/1000</f>
        <v>540.5652432125504</v>
      </c>
      <c r="I207" s="14">
        <f>Dataark7a!I207*Dataark9!$F$59/1000</f>
        <v>62.902304620879363</v>
      </c>
      <c r="J207" s="14">
        <f>Dataark7a!J207*Dataark9!$F$59/1000</f>
        <v>70.017788670057271</v>
      </c>
      <c r="K207" s="14">
        <f>Dataark7a!K207*Dataark9!$F$59/1000</f>
        <v>48.847240393831356</v>
      </c>
      <c r="L207" s="14">
        <f>Dataark7a!L207*Dataark9!$F$59/1000</f>
        <v>2.3396364582447999</v>
      </c>
      <c r="M207" s="14">
        <f>Dataark7a!M207*Dataark9!$F$59/1000</f>
        <v>1047.4144280592595</v>
      </c>
    </row>
    <row r="208" spans="1:13" x14ac:dyDescent="0.2">
      <c r="A208" s="11" t="str">
        <f>A207</f>
        <v>2025-priser (mio. kr.)</v>
      </c>
      <c r="B208" s="11" t="str">
        <f t="shared" ref="A208:D272" si="40">B207</f>
        <v>I alt (netto)</v>
      </c>
      <c r="C208" s="11" t="str">
        <f t="shared" si="40"/>
        <v>1 Driftskonti</v>
      </c>
      <c r="D208" s="13" t="str">
        <f t="shared" si="40"/>
        <v>2021</v>
      </c>
      <c r="E208" s="2">
        <v>151</v>
      </c>
      <c r="F208" s="3" t="s">
        <v>13</v>
      </c>
      <c r="G208" s="14">
        <f>Dataark7a!G208*Dataark9!$F$59/1000</f>
        <v>146.87398404951998</v>
      </c>
      <c r="H208" s="14">
        <f>Dataark7a!H208*Dataark9!$F$59/1000</f>
        <v>275.86095875389373</v>
      </c>
      <c r="I208" s="14">
        <f>Dataark7a!I208*Dataark9!$F$59/1000</f>
        <v>77.787451168739508</v>
      </c>
      <c r="J208" s="14">
        <f>Dataark7a!J208*Dataark9!$F$59/1000</f>
        <v>30.017478274355518</v>
      </c>
      <c r="K208" s="14">
        <f>Dataark7a!K208*Dataark9!$F$59/1000</f>
        <v>21.936247480742402</v>
      </c>
      <c r="L208" s="14">
        <f>Dataark7a!L208*Dataark9!$F$59/1000</f>
        <v>2.52818701311072</v>
      </c>
      <c r="M208" s="14">
        <f>Dataark7a!M208*Dataark9!$F$59/1000</f>
        <v>555.00430674036181</v>
      </c>
    </row>
    <row r="209" spans="1:13" x14ac:dyDescent="0.2">
      <c r="A209" s="11" t="str">
        <f t="shared" si="40"/>
        <v>2025-priser (mio. kr.)</v>
      </c>
      <c r="B209" s="11" t="str">
        <f t="shared" si="40"/>
        <v>I alt (netto)</v>
      </c>
      <c r="C209" s="11" t="str">
        <f t="shared" si="40"/>
        <v>1 Driftskonti</v>
      </c>
      <c r="D209" s="13" t="str">
        <f t="shared" si="40"/>
        <v>2021</v>
      </c>
      <c r="E209" s="2">
        <v>153</v>
      </c>
      <c r="F209" s="3" t="s">
        <v>19</v>
      </c>
      <c r="G209" s="14">
        <f>Dataark7a!G209*Dataark9!$F$59/1000</f>
        <v>115.16529927389759</v>
      </c>
      <c r="H209" s="14">
        <f>Dataark7a!H209*Dataark9!$F$59/1000</f>
        <v>175.16346547043966</v>
      </c>
      <c r="I209" s="14">
        <f>Dataark7a!I209*Dataark9!$F$59/1000</f>
        <v>65.020049267605117</v>
      </c>
      <c r="J209" s="14">
        <f>Dataark7a!J209*Dataark9!$F$59/1000</f>
        <v>54.217482111994237</v>
      </c>
      <c r="K209" s="14">
        <f>Dataark7a!K209*Dataark9!$F$59/1000</f>
        <v>16.822388529256958</v>
      </c>
      <c r="L209" s="14">
        <f>Dataark7a!L209*Dataark9!$F$59/1000</f>
        <v>1.4509195136633599</v>
      </c>
      <c r="M209" s="14">
        <f>Dataark7a!M209*Dataark9!$F$59/1000</f>
        <v>427.83960416685699</v>
      </c>
    </row>
    <row r="210" spans="1:13" x14ac:dyDescent="0.2">
      <c r="A210" s="11" t="str">
        <f t="shared" si="40"/>
        <v>2025-priser (mio. kr.)</v>
      </c>
      <c r="B210" s="11" t="str">
        <f t="shared" si="40"/>
        <v>I alt (netto)</v>
      </c>
      <c r="C210" s="11" t="str">
        <f t="shared" si="40"/>
        <v>1 Driftskonti</v>
      </c>
      <c r="D210" s="13" t="str">
        <f t="shared" si="40"/>
        <v>2021</v>
      </c>
      <c r="E210" s="2">
        <v>155</v>
      </c>
      <c r="F210" s="3" t="s">
        <v>23</v>
      </c>
      <c r="G210" s="14">
        <f>Dataark7a!G210*Dataark9!$F$59/1000</f>
        <v>61.905516016801592</v>
      </c>
      <c r="H210" s="14">
        <f>Dataark7a!H210*Dataark9!$F$59/1000</f>
        <v>61.780198879726079</v>
      </c>
      <c r="I210" s="14">
        <f>Dataark7a!I210*Dataark9!$F$59/1000</f>
        <v>12.977796727600641</v>
      </c>
      <c r="J210" s="14">
        <f>Dataark7a!J210*Dataark9!$F$59/1000</f>
        <v>16.445287419525119</v>
      </c>
      <c r="K210" s="14">
        <f>Dataark7a!K210*Dataark9!$F$59/1000</f>
        <v>11.8016551566992</v>
      </c>
      <c r="L210" s="14">
        <f>Dataark7a!L210*Dataark9!$F$59/1000</f>
        <v>0.80938774771711997</v>
      </c>
      <c r="M210" s="14">
        <f>Dataark7a!M210*Dataark9!$F$59/1000</f>
        <v>165.71984194806976</v>
      </c>
    </row>
    <row r="211" spans="1:13" x14ac:dyDescent="0.2">
      <c r="A211" s="11" t="str">
        <f t="shared" si="40"/>
        <v>2025-priser (mio. kr.)</v>
      </c>
      <c r="B211" s="11" t="str">
        <f t="shared" si="40"/>
        <v>I alt (netto)</v>
      </c>
      <c r="C211" s="11" t="str">
        <f t="shared" si="40"/>
        <v>1 Driftskonti</v>
      </c>
      <c r="D211" s="13" t="str">
        <f t="shared" si="40"/>
        <v>2021</v>
      </c>
      <c r="E211" s="2">
        <v>157</v>
      </c>
      <c r="F211" s="3" t="s">
        <v>49</v>
      </c>
      <c r="G211" s="14">
        <f>Dataark7a!G211*Dataark9!$F$59/1000</f>
        <v>186.62021107555486</v>
      </c>
      <c r="H211" s="14">
        <f>Dataark7a!H211*Dataark9!$F$59/1000</f>
        <v>490.58325039400768</v>
      </c>
      <c r="I211" s="14">
        <f>Dataark7a!I211*Dataark9!$F$59/1000</f>
        <v>63.111549748840318</v>
      </c>
      <c r="J211" s="14">
        <f>Dataark7a!J211*Dataark9!$F$59/1000</f>
        <v>119.32835756151647</v>
      </c>
      <c r="K211" s="14">
        <f>Dataark7a!K211*Dataark9!$F$59/1000</f>
        <v>37.178950263744632</v>
      </c>
      <c r="L211" s="14">
        <f>Dataark7a!L211*Dataark9!$F$59/1000</f>
        <v>1.2761653408608</v>
      </c>
      <c r="M211" s="14">
        <f>Dataark7a!M211*Dataark9!$F$59/1000</f>
        <v>898.0984843845248</v>
      </c>
    </row>
    <row r="212" spans="1:13" x14ac:dyDescent="0.2">
      <c r="A212" s="11" t="str">
        <f t="shared" si="40"/>
        <v>2025-priser (mio. kr.)</v>
      </c>
      <c r="B212" s="11" t="str">
        <f t="shared" si="40"/>
        <v>I alt (netto)</v>
      </c>
      <c r="C212" s="11" t="str">
        <f t="shared" si="40"/>
        <v>1 Driftskonti</v>
      </c>
      <c r="D212" s="13" t="str">
        <f t="shared" si="40"/>
        <v>2021</v>
      </c>
      <c r="E212" s="2">
        <v>159</v>
      </c>
      <c r="F212" s="3" t="s">
        <v>51</v>
      </c>
      <c r="G212" s="14">
        <f>Dataark7a!G212*Dataark9!$F$59/1000</f>
        <v>223.70603576037183</v>
      </c>
      <c r="H212" s="14">
        <f>Dataark7a!H212*Dataark9!$F$59/1000</f>
        <v>328.43322230483233</v>
      </c>
      <c r="I212" s="14">
        <f>Dataark7a!I212*Dataark9!$F$59/1000</f>
        <v>54.022033366096636</v>
      </c>
      <c r="J212" s="14">
        <f>Dataark7a!J212*Dataark9!$F$59/1000</f>
        <v>36.937513577635833</v>
      </c>
      <c r="K212" s="14">
        <f>Dataark7a!K212*Dataark9!$F$59/1000</f>
        <v>30.106005059262078</v>
      </c>
      <c r="L212" s="14">
        <f>Dataark7a!L212*Dataark9!$F$59/1000</f>
        <v>2.6224622905436799</v>
      </c>
      <c r="M212" s="14">
        <f>Dataark7a!M212*Dataark9!$F$59/1000</f>
        <v>675.82727235874245</v>
      </c>
    </row>
    <row r="213" spans="1:13" x14ac:dyDescent="0.2">
      <c r="A213" s="11" t="str">
        <f t="shared" si="40"/>
        <v>2025-priser (mio. kr.)</v>
      </c>
      <c r="B213" s="11" t="str">
        <f t="shared" si="40"/>
        <v>I alt (netto)</v>
      </c>
      <c r="C213" s="11" t="str">
        <f t="shared" si="40"/>
        <v>1 Driftskonti</v>
      </c>
      <c r="D213" s="13" t="str">
        <f t="shared" si="40"/>
        <v>2021</v>
      </c>
      <c r="E213" s="2">
        <v>161</v>
      </c>
      <c r="F213" s="3" t="s">
        <v>53</v>
      </c>
      <c r="G213" s="14">
        <f>Dataark7a!G213*Dataark9!$F$59/1000</f>
        <v>65.37070731171552</v>
      </c>
      <c r="H213" s="14">
        <f>Dataark7a!H213*Dataark9!$F$59/1000</f>
        <v>129.24910596357759</v>
      </c>
      <c r="I213" s="14">
        <f>Dataark7a!I213*Dataark9!$F$59/1000</f>
        <v>25.533654103763517</v>
      </c>
      <c r="J213" s="14">
        <f>Dataark7a!J213*Dataark9!$F$59/1000</f>
        <v>16.595897923716798</v>
      </c>
      <c r="K213" s="14">
        <f>Dataark7a!K213*Dataark9!$F$59/1000</f>
        <v>12.20864842756832</v>
      </c>
      <c r="L213" s="14">
        <f>Dataark7a!L213*Dataark9!$F$59/1000</f>
        <v>0.90596242216064005</v>
      </c>
      <c r="M213" s="14">
        <f>Dataark7a!M213*Dataark9!$F$59/1000</f>
        <v>249.86397615250237</v>
      </c>
    </row>
    <row r="214" spans="1:13" x14ac:dyDescent="0.2">
      <c r="A214" s="11" t="str">
        <f t="shared" si="40"/>
        <v>2025-priser (mio. kr.)</v>
      </c>
      <c r="B214" s="11" t="str">
        <f t="shared" si="40"/>
        <v>I alt (netto)</v>
      </c>
      <c r="C214" s="11" t="str">
        <f t="shared" si="40"/>
        <v>1 Driftskonti</v>
      </c>
      <c r="D214" s="13" t="str">
        <f t="shared" si="40"/>
        <v>2021</v>
      </c>
      <c r="E214" s="2">
        <v>163</v>
      </c>
      <c r="F214" s="3" t="s">
        <v>69</v>
      </c>
      <c r="G214" s="14">
        <f>Dataark7a!G214*Dataark9!$F$59/1000</f>
        <v>79.406226664173758</v>
      </c>
      <c r="H214" s="14">
        <f>Dataark7a!H214*Dataark9!$F$59/1000</f>
        <v>148.5582923597552</v>
      </c>
      <c r="I214" s="14">
        <f>Dataark7a!I214*Dataark9!$F$59/1000</f>
        <v>35.553276577278716</v>
      </c>
      <c r="J214" s="14">
        <f>Dataark7a!J214*Dataark9!$F$59/1000</f>
        <v>10.359933231078079</v>
      </c>
      <c r="K214" s="14">
        <f>Dataark7a!K214*Dataark9!$F$59/1000</f>
        <v>19.938071478565757</v>
      </c>
      <c r="L214" s="14">
        <f>Dataark7a!L214*Dataark9!$F$59/1000</f>
        <v>1.4589674032003199</v>
      </c>
      <c r="M214" s="14">
        <f>Dataark7a!M214*Dataark9!$F$59/1000</f>
        <v>295.27476771405185</v>
      </c>
    </row>
    <row r="215" spans="1:13" x14ac:dyDescent="0.2">
      <c r="A215" s="11" t="str">
        <f t="shared" si="40"/>
        <v>2025-priser (mio. kr.)</v>
      </c>
      <c r="B215" s="11" t="str">
        <f t="shared" si="40"/>
        <v>I alt (netto)</v>
      </c>
      <c r="C215" s="11" t="str">
        <f t="shared" si="40"/>
        <v>1 Driftskonti</v>
      </c>
      <c r="D215" s="13" t="str">
        <f t="shared" si="40"/>
        <v>2021</v>
      </c>
      <c r="E215" s="2">
        <v>165</v>
      </c>
      <c r="F215" s="3" t="s">
        <v>7</v>
      </c>
      <c r="G215" s="14">
        <f>Dataark7a!G215*Dataark9!$F$59/1000</f>
        <v>112.82796221266337</v>
      </c>
      <c r="H215" s="14">
        <f>Dataark7a!H215*Dataark9!$F$59/1000</f>
        <v>121.44495250973695</v>
      </c>
      <c r="I215" s="14">
        <f>Dataark7a!I215*Dataark9!$F$59/1000</f>
        <v>56.081143389053118</v>
      </c>
      <c r="J215" s="14">
        <f>Dataark7a!J215*Dataark9!$F$59/1000</f>
        <v>18.05371562841184</v>
      </c>
      <c r="K215" s="14">
        <f>Dataark7a!K215*Dataark9!$F$59/1000</f>
        <v>16.830436418793919</v>
      </c>
      <c r="L215" s="14">
        <f>Dataark7a!L215*Dataark9!$F$59/1000</f>
        <v>0.72431005832639994</v>
      </c>
      <c r="M215" s="14">
        <f>Dataark7a!M215*Dataark9!$F$59/1000</f>
        <v>325.96252021698558</v>
      </c>
    </row>
    <row r="216" spans="1:13" x14ac:dyDescent="0.2">
      <c r="A216" s="11" t="str">
        <f t="shared" si="40"/>
        <v>2025-priser (mio. kr.)</v>
      </c>
      <c r="B216" s="11" t="str">
        <f t="shared" si="40"/>
        <v>I alt (netto)</v>
      </c>
      <c r="C216" s="11" t="str">
        <f t="shared" si="40"/>
        <v>1 Driftskonti</v>
      </c>
      <c r="D216" s="13" t="str">
        <f t="shared" si="40"/>
        <v>2021</v>
      </c>
      <c r="E216" s="2">
        <v>167</v>
      </c>
      <c r="F216" s="3" t="s">
        <v>83</v>
      </c>
      <c r="G216" s="14">
        <f>Dataark7a!G216*Dataark9!$F$59/1000</f>
        <v>225.4098889451968</v>
      </c>
      <c r="H216" s="14">
        <f>Dataark7a!H216*Dataark9!$F$59/1000</f>
        <v>285.06659468567068</v>
      </c>
      <c r="I216" s="14">
        <f>Dataark7a!I216*Dataark9!$F$59/1000</f>
        <v>62.149252099920957</v>
      </c>
      <c r="J216" s="14">
        <f>Dataark7a!J216*Dataark9!$F$59/1000</f>
        <v>10.662303937966719</v>
      </c>
      <c r="K216" s="14">
        <f>Dataark7a!K216*Dataark9!$F$59/1000</f>
        <v>18.780325083748799</v>
      </c>
      <c r="L216" s="14">
        <f>Dataark7a!L216*Dataark9!$F$59/1000</f>
        <v>1.6613143401296</v>
      </c>
      <c r="M216" s="14">
        <f>Dataark7a!M216*Dataark9!$F$59/1000</f>
        <v>603.72967909263355</v>
      </c>
    </row>
    <row r="217" spans="1:13" x14ac:dyDescent="0.2">
      <c r="A217" s="11" t="str">
        <f t="shared" si="40"/>
        <v>2025-priser (mio. kr.)</v>
      </c>
      <c r="B217" s="11" t="str">
        <f t="shared" si="40"/>
        <v>I alt (netto)</v>
      </c>
      <c r="C217" s="11" t="str">
        <f t="shared" si="40"/>
        <v>1 Driftskonti</v>
      </c>
      <c r="D217" s="13" t="str">
        <f t="shared" si="40"/>
        <v>2021</v>
      </c>
      <c r="E217" s="2">
        <v>169</v>
      </c>
      <c r="F217" s="3" t="s">
        <v>85</v>
      </c>
      <c r="G217" s="14">
        <f>Dataark7a!G217*Dataark9!$F$59/1000</f>
        <v>109.86174006904096</v>
      </c>
      <c r="H217" s="14">
        <f>Dataark7a!H217*Dataark9!$F$59/1000</f>
        <v>189.96123493189856</v>
      </c>
      <c r="I217" s="14">
        <f>Dataark7a!I217*Dataark9!$F$59/1000</f>
        <v>74.432630930332479</v>
      </c>
      <c r="J217" s="14">
        <f>Dataark7a!J217*Dataark9!$F$59/1000</f>
        <v>16.73731083986624</v>
      </c>
      <c r="K217" s="14">
        <f>Dataark7a!K217*Dataark9!$F$59/1000</f>
        <v>28.24349348070848</v>
      </c>
      <c r="L217" s="14">
        <f>Dataark7a!L217*Dataark9!$F$59/1000</f>
        <v>1.667062832656</v>
      </c>
      <c r="M217" s="14">
        <f>Dataark7a!M217*Dataark9!$F$59/1000</f>
        <v>420.90347308450271</v>
      </c>
    </row>
    <row r="218" spans="1:13" x14ac:dyDescent="0.2">
      <c r="A218" s="11" t="str">
        <f t="shared" si="40"/>
        <v>2025-priser (mio. kr.)</v>
      </c>
      <c r="B218" s="11" t="str">
        <f t="shared" si="40"/>
        <v>I alt (netto)</v>
      </c>
      <c r="C218" s="11" t="str">
        <f t="shared" si="40"/>
        <v>1 Driftskonti</v>
      </c>
      <c r="D218" s="13" t="str">
        <f t="shared" si="40"/>
        <v>2021</v>
      </c>
      <c r="E218" s="2">
        <v>173</v>
      </c>
      <c r="F218" s="3" t="s">
        <v>16</v>
      </c>
      <c r="G218" s="14">
        <f>Dataark7a!G218*Dataark9!$F$59/1000</f>
        <v>154.13547980886847</v>
      </c>
      <c r="H218" s="14">
        <f>Dataark7a!H218*Dataark9!$F$59/1000</f>
        <v>383.51642739130239</v>
      </c>
      <c r="I218" s="14">
        <f>Dataark7a!I218*Dataark9!$F$59/1000</f>
        <v>70.481117167685127</v>
      </c>
      <c r="J218" s="14">
        <f>Dataark7a!J218*Dataark9!$F$59/1000</f>
        <v>60.129231826143993</v>
      </c>
      <c r="K218" s="14">
        <f>Dataark7a!K218*Dataark9!$F$59/1000</f>
        <v>6.8269097243526398</v>
      </c>
      <c r="L218" s="14">
        <f>Dataark7a!L218*Dataark9!$F$59/1000</f>
        <v>1.4256261465471998</v>
      </c>
      <c r="M218" s="14">
        <f>Dataark7a!M218*Dataark9!$F$59/1000</f>
        <v>676.51479206489978</v>
      </c>
    </row>
    <row r="219" spans="1:13" x14ac:dyDescent="0.2">
      <c r="A219" s="11" t="str">
        <f t="shared" si="40"/>
        <v>2025-priser (mio. kr.)</v>
      </c>
      <c r="B219" s="11" t="str">
        <f t="shared" si="40"/>
        <v>I alt (netto)</v>
      </c>
      <c r="C219" s="11" t="str">
        <f t="shared" si="40"/>
        <v>1 Driftskonti</v>
      </c>
      <c r="D219" s="13" t="str">
        <f t="shared" si="40"/>
        <v>2021</v>
      </c>
      <c r="E219" s="2">
        <v>175</v>
      </c>
      <c r="F219" s="3" t="s">
        <v>52</v>
      </c>
      <c r="G219" s="14">
        <f>Dataark7a!G219*Dataark9!$F$59/1000</f>
        <v>158.01456256568318</v>
      </c>
      <c r="H219" s="14">
        <f>Dataark7a!H219*Dataark9!$F$59/1000</f>
        <v>223.65429932763422</v>
      </c>
      <c r="I219" s="14">
        <f>Dataark7a!I219*Dataark9!$F$59/1000</f>
        <v>35.795862961892794</v>
      </c>
      <c r="J219" s="14">
        <f>Dataark7a!J219*Dataark9!$F$59/1000</f>
        <v>39.453053907188476</v>
      </c>
      <c r="K219" s="14">
        <f>Dataark7a!K219*Dataark9!$F$59/1000</f>
        <v>15.958964951791678</v>
      </c>
      <c r="L219" s="14">
        <f>Dataark7a!L219*Dataark9!$F$59/1000</f>
        <v>2.9248329974323197</v>
      </c>
      <c r="M219" s="14">
        <f>Dataark7a!M219*Dataark9!$F$59/1000</f>
        <v>475.80157671162272</v>
      </c>
    </row>
    <row r="220" spans="1:13" x14ac:dyDescent="0.2">
      <c r="A220" s="11" t="str">
        <f t="shared" si="40"/>
        <v>2025-priser (mio. kr.)</v>
      </c>
      <c r="B220" s="11" t="str">
        <f t="shared" si="40"/>
        <v>I alt (netto)</v>
      </c>
      <c r="C220" s="11" t="str">
        <f t="shared" si="40"/>
        <v>1 Driftskonti</v>
      </c>
      <c r="D220" s="13" t="str">
        <f t="shared" si="40"/>
        <v>2021</v>
      </c>
      <c r="E220" s="2">
        <v>183</v>
      </c>
      <c r="F220" s="3" t="s">
        <v>91</v>
      </c>
      <c r="G220" s="14">
        <f>Dataark7a!G220*Dataark9!$F$59/1000</f>
        <v>57.329715965787194</v>
      </c>
      <c r="H220" s="14">
        <f>Dataark7a!H220*Dataark9!$F$59/1000</f>
        <v>82.194245539477748</v>
      </c>
      <c r="I220" s="14">
        <f>Dataark7a!I220*Dataark9!$F$59/1000</f>
        <v>14.85870348223872</v>
      </c>
      <c r="J220" s="14">
        <f>Dataark7a!J220*Dataark9!$F$59/1000</f>
        <v>26.768430298434239</v>
      </c>
      <c r="K220" s="14">
        <f>Dataark7a!K220*Dataark9!$F$59/1000</f>
        <v>7.3983098814768002</v>
      </c>
      <c r="L220" s="14">
        <f>Dataark7a!L220*Dataark9!$F$59/1000</f>
        <v>0.58519653918752002</v>
      </c>
      <c r="M220" s="14">
        <f>Dataark7a!M220*Dataark9!$F$59/1000</f>
        <v>189.13460170660224</v>
      </c>
    </row>
    <row r="221" spans="1:13" x14ac:dyDescent="0.2">
      <c r="A221" s="11" t="str">
        <f t="shared" si="40"/>
        <v>2025-priser (mio. kr.)</v>
      </c>
      <c r="B221" s="11" t="str">
        <f t="shared" si="40"/>
        <v>I alt (netto)</v>
      </c>
      <c r="C221" s="11" t="str">
        <f t="shared" si="40"/>
        <v>1 Driftskonti</v>
      </c>
      <c r="D221" s="13" t="str">
        <f t="shared" si="40"/>
        <v>2021</v>
      </c>
      <c r="E221" s="2">
        <v>185</v>
      </c>
      <c r="F221" s="3" t="s">
        <v>82</v>
      </c>
      <c r="G221" s="14">
        <f>Dataark7a!G221*Dataark9!$F$59/1000</f>
        <v>114.08573237743968</v>
      </c>
      <c r="H221" s="14">
        <f>Dataark7a!H221*Dataark9!$F$59/1000</f>
        <v>258.84312147873919</v>
      </c>
      <c r="I221" s="14">
        <f>Dataark7a!I221*Dataark9!$F$59/1000</f>
        <v>49.633634171442878</v>
      </c>
      <c r="J221" s="14">
        <f>Dataark7a!J221*Dataark9!$F$59/1000</f>
        <v>17.9525421599472</v>
      </c>
      <c r="K221" s="14">
        <f>Dataark7a!K221*Dataark9!$F$59/1000</f>
        <v>11.683236210655359</v>
      </c>
      <c r="L221" s="14">
        <f>Dataark7a!L221*Dataark9!$F$59/1000</f>
        <v>1.4129794629891199</v>
      </c>
      <c r="M221" s="14">
        <f>Dataark7a!M221*Dataark9!$F$59/1000</f>
        <v>453.61124586121343</v>
      </c>
    </row>
    <row r="222" spans="1:13" x14ac:dyDescent="0.2">
      <c r="A222" s="11" t="str">
        <f t="shared" si="40"/>
        <v>2025-priser (mio. kr.)</v>
      </c>
      <c r="B222" s="11" t="str">
        <f t="shared" si="40"/>
        <v>I alt (netto)</v>
      </c>
      <c r="C222" s="11" t="str">
        <f t="shared" si="40"/>
        <v>1 Driftskonti</v>
      </c>
      <c r="D222" s="13" t="str">
        <f t="shared" si="40"/>
        <v>2021</v>
      </c>
      <c r="E222" s="2">
        <v>187</v>
      </c>
      <c r="F222" s="3" t="s">
        <v>84</v>
      </c>
      <c r="G222" s="14">
        <f>Dataark7a!G222*Dataark9!$F$59/1000</f>
        <v>40.124477834271993</v>
      </c>
      <c r="H222" s="14">
        <f>Dataark7a!H222*Dataark9!$F$59/1000</f>
        <v>52.52627561072736</v>
      </c>
      <c r="I222" s="14">
        <f>Dataark7a!I222*Dataark9!$F$59/1000</f>
        <v>19.532227906201918</v>
      </c>
      <c r="J222" s="14">
        <f>Dataark7a!J222*Dataark9!$F$59/1000</f>
        <v>4.5321115078137604</v>
      </c>
      <c r="K222" s="14">
        <f>Dataark7a!K222*Dataark9!$F$59/1000</f>
        <v>4.8954162354822399</v>
      </c>
      <c r="L222" s="14">
        <f>Dataark7a!L222*Dataark9!$F$59/1000</f>
        <v>0.25408336966688</v>
      </c>
      <c r="M222" s="14">
        <f>Dataark7a!M222*Dataark9!$F$59/1000</f>
        <v>121.86459246416416</v>
      </c>
    </row>
    <row r="223" spans="1:13" x14ac:dyDescent="0.2">
      <c r="A223" s="11" t="str">
        <f t="shared" si="40"/>
        <v>2025-priser (mio. kr.)</v>
      </c>
      <c r="B223" s="11" t="str">
        <f t="shared" si="40"/>
        <v>I alt (netto)</v>
      </c>
      <c r="C223" s="11" t="str">
        <f t="shared" si="40"/>
        <v>1 Driftskonti</v>
      </c>
      <c r="D223" s="13" t="str">
        <f t="shared" si="40"/>
        <v>2021</v>
      </c>
      <c r="E223" s="2">
        <v>190</v>
      </c>
      <c r="F223" s="3" t="s">
        <v>45</v>
      </c>
      <c r="G223" s="14">
        <f>Dataark7a!G223*Dataark9!$F$59/1000</f>
        <v>174.92202878433088</v>
      </c>
      <c r="H223" s="14">
        <f>Dataark7a!H223*Dataark9!$F$59/1000</f>
        <v>207.95171714251998</v>
      </c>
      <c r="I223" s="14">
        <f>Dataark7a!I223*Dataark9!$F$59/1000</f>
        <v>-19.769065798289599</v>
      </c>
      <c r="J223" s="14">
        <f>Dataark7a!J223*Dataark9!$F$59/1000</f>
        <v>17.229381800126081</v>
      </c>
      <c r="K223" s="14">
        <f>Dataark7a!K223*Dataark9!$F$59/1000</f>
        <v>12.337414660159681</v>
      </c>
      <c r="L223" s="14">
        <f>Dataark7a!L223*Dataark9!$F$59/1000</f>
        <v>1.8912540411855998</v>
      </c>
      <c r="M223" s="14">
        <f>Dataark7a!M223*Dataark9!$F$59/1000</f>
        <v>394.5627306300326</v>
      </c>
    </row>
    <row r="224" spans="1:13" x14ac:dyDescent="0.2">
      <c r="A224" s="11" t="str">
        <f t="shared" si="40"/>
        <v>2025-priser (mio. kr.)</v>
      </c>
      <c r="B224" s="11" t="str">
        <f t="shared" si="40"/>
        <v>I alt (netto)</v>
      </c>
      <c r="C224" s="11" t="str">
        <f t="shared" si="40"/>
        <v>1 Driftskonti</v>
      </c>
      <c r="D224" s="13" t="str">
        <f t="shared" si="40"/>
        <v>2021</v>
      </c>
      <c r="E224" s="2">
        <v>201</v>
      </c>
      <c r="F224" s="3" t="s">
        <v>9</v>
      </c>
      <c r="G224" s="14">
        <f>Dataark7a!G224*Dataark9!$F$59/1000</f>
        <v>57.227392798817277</v>
      </c>
      <c r="H224" s="14">
        <f>Dataark7a!H224*Dataark9!$F$59/1000</f>
        <v>125.87933964460191</v>
      </c>
      <c r="I224" s="14">
        <f>Dataark7a!I224*Dataark9!$F$59/1000</f>
        <v>32.052444628701117</v>
      </c>
      <c r="J224" s="14">
        <f>Dataark7a!J224*Dataark9!$F$59/1000</f>
        <v>22.87095236553504</v>
      </c>
      <c r="K224" s="14">
        <f>Dataark7a!K224*Dataark9!$F$59/1000</f>
        <v>8.153661799445759</v>
      </c>
      <c r="L224" s="14">
        <f>Dataark7a!L224*Dataark9!$F$59/1000</f>
        <v>0.40814296937439998</v>
      </c>
      <c r="M224" s="14">
        <f>Dataark7a!M224*Dataark9!$F$59/1000</f>
        <v>246.59193420647551</v>
      </c>
    </row>
    <row r="225" spans="1:13" x14ac:dyDescent="0.2">
      <c r="A225" s="11" t="str">
        <f t="shared" si="40"/>
        <v>2025-priser (mio. kr.)</v>
      </c>
      <c r="B225" s="11" t="str">
        <f t="shared" si="40"/>
        <v>I alt (netto)</v>
      </c>
      <c r="C225" s="11" t="str">
        <f t="shared" si="40"/>
        <v>1 Driftskonti</v>
      </c>
      <c r="D225" s="13" t="str">
        <f t="shared" si="40"/>
        <v>2021</v>
      </c>
      <c r="E225" s="2">
        <v>210</v>
      </c>
      <c r="F225" s="3" t="s">
        <v>35</v>
      </c>
      <c r="G225" s="14">
        <f>Dataark7a!G225*Dataark9!$F$59/1000</f>
        <v>139.69181748703582</v>
      </c>
      <c r="H225" s="14">
        <f>Dataark7a!H225*Dataark9!$F$59/1000</f>
        <v>230.80312463346527</v>
      </c>
      <c r="I225" s="14">
        <f>Dataark7a!I225*Dataark9!$F$59/1000</f>
        <v>25.939497676127356</v>
      </c>
      <c r="J225" s="14">
        <f>Dataark7a!J225*Dataark9!$F$59/1000</f>
        <v>8.234140694815359</v>
      </c>
      <c r="K225" s="14">
        <f>Dataark7a!K225*Dataark9!$F$59/1000</f>
        <v>15.904929122043519</v>
      </c>
      <c r="L225" s="14">
        <f>Dataark7a!L225*Dataark9!$F$59/1000</f>
        <v>1.23822529018656</v>
      </c>
      <c r="M225" s="14">
        <f>Dataark7a!M225*Dataark9!$F$59/1000</f>
        <v>421.81173490367388</v>
      </c>
    </row>
    <row r="226" spans="1:13" x14ac:dyDescent="0.2">
      <c r="A226" s="11" t="str">
        <f t="shared" si="40"/>
        <v>2025-priser (mio. kr.)</v>
      </c>
      <c r="B226" s="11" t="str">
        <f t="shared" si="40"/>
        <v>I alt (netto)</v>
      </c>
      <c r="C226" s="11" t="str">
        <f t="shared" si="40"/>
        <v>1 Driftskonti</v>
      </c>
      <c r="D226" s="13" t="str">
        <f t="shared" si="40"/>
        <v>2021</v>
      </c>
      <c r="E226" s="2">
        <v>217</v>
      </c>
      <c r="F226" s="3" t="s">
        <v>67</v>
      </c>
      <c r="G226" s="14">
        <f>Dataark7a!G226*Dataark9!$F$59/1000</f>
        <v>243.23021577703679</v>
      </c>
      <c r="H226" s="14">
        <f>Dataark7a!H226*Dataark9!$F$59/1000</f>
        <v>342.58831030183967</v>
      </c>
      <c r="I226" s="14">
        <f>Dataark7a!I226*Dataark9!$F$59/1000</f>
        <v>118.91331640111039</v>
      </c>
      <c r="J226" s="14">
        <f>Dataark7a!J226*Dataark9!$F$59/1000</f>
        <v>21.616631296274559</v>
      </c>
      <c r="K226" s="14">
        <f>Dataark7a!K226*Dataark9!$F$59/1000</f>
        <v>32.26858794769376</v>
      </c>
      <c r="L226" s="14">
        <f>Dataark7a!L226*Dataark9!$F$59/1000</f>
        <v>1.82687092488992</v>
      </c>
      <c r="M226" s="14">
        <f>Dataark7a!M226*Dataark9!$F$59/1000</f>
        <v>760.44393264884513</v>
      </c>
    </row>
    <row r="227" spans="1:13" x14ac:dyDescent="0.2">
      <c r="A227" s="11" t="str">
        <f t="shared" si="40"/>
        <v>2025-priser (mio. kr.)</v>
      </c>
      <c r="B227" s="11" t="str">
        <f t="shared" si="40"/>
        <v>I alt (netto)</v>
      </c>
      <c r="C227" s="11" t="str">
        <f t="shared" si="40"/>
        <v>1 Driftskonti</v>
      </c>
      <c r="D227" s="13" t="str">
        <f t="shared" si="40"/>
        <v>2021</v>
      </c>
      <c r="E227" s="2">
        <v>219</v>
      </c>
      <c r="F227" s="3" t="s">
        <v>73</v>
      </c>
      <c r="G227" s="14">
        <f>Dataark7a!G227*Dataark9!$F$59/1000</f>
        <v>78.049582427943363</v>
      </c>
      <c r="H227" s="14">
        <f>Dataark7a!H227*Dataark9!$F$59/1000</f>
        <v>257.1818071386096</v>
      </c>
      <c r="I227" s="14">
        <f>Dataark7a!I227*Dataark9!$F$59/1000</f>
        <v>69.478580071080955</v>
      </c>
      <c r="J227" s="14">
        <f>Dataark7a!J227*Dataark9!$F$59/1000</f>
        <v>52.888430639890558</v>
      </c>
      <c r="K227" s="14">
        <f>Dataark7a!K227*Dataark9!$F$59/1000</f>
        <v>16.764903603992959</v>
      </c>
      <c r="L227" s="14">
        <f>Dataark7a!L227*Dataark9!$F$59/1000</f>
        <v>1.3830873018518401</v>
      </c>
      <c r="M227" s="14">
        <f>Dataark7a!M227*Dataark9!$F$59/1000</f>
        <v>475.74639118336927</v>
      </c>
    </row>
    <row r="228" spans="1:13" x14ac:dyDescent="0.2">
      <c r="A228" s="11" t="str">
        <f t="shared" si="40"/>
        <v>2025-priser (mio. kr.)</v>
      </c>
      <c r="B228" s="11" t="str">
        <f t="shared" si="40"/>
        <v>I alt (netto)</v>
      </c>
      <c r="C228" s="11" t="str">
        <f t="shared" si="40"/>
        <v>1 Driftskonti</v>
      </c>
      <c r="D228" s="13" t="str">
        <f t="shared" si="40"/>
        <v>2021</v>
      </c>
      <c r="E228" s="2">
        <v>223</v>
      </c>
      <c r="F228" s="3" t="s">
        <v>87</v>
      </c>
      <c r="G228" s="14">
        <f>Dataark7a!G228*Dataark9!$F$59/1000</f>
        <v>90.749152117266235</v>
      </c>
      <c r="H228" s="14">
        <f>Dataark7a!H228*Dataark9!$F$59/1000</f>
        <v>191.18106504600064</v>
      </c>
      <c r="I228" s="14">
        <f>Dataark7a!I228*Dataark9!$F$59/1000</f>
        <v>17.334004364106562</v>
      </c>
      <c r="J228" s="14">
        <f>Dataark7a!J228*Dataark9!$F$59/1000</f>
        <v>18.652708549662719</v>
      </c>
      <c r="K228" s="14">
        <f>Dataark7a!K228*Dataark9!$F$59/1000</f>
        <v>20.005903690377281</v>
      </c>
      <c r="L228" s="14">
        <f>Dataark7a!L228*Dataark9!$F$59/1000</f>
        <v>0.87492056251807993</v>
      </c>
      <c r="M228" s="14">
        <f>Dataark7a!M228*Dataark9!$F$59/1000</f>
        <v>338.79775432993154</v>
      </c>
    </row>
    <row r="229" spans="1:13" x14ac:dyDescent="0.2">
      <c r="A229" s="11" t="str">
        <f t="shared" si="40"/>
        <v>2025-priser (mio. kr.)</v>
      </c>
      <c r="B229" s="11" t="str">
        <f t="shared" si="40"/>
        <v>I alt (netto)</v>
      </c>
      <c r="C229" s="11" t="str">
        <f t="shared" si="40"/>
        <v>1 Driftskonti</v>
      </c>
      <c r="D229" s="13" t="str">
        <f t="shared" si="40"/>
        <v>2021</v>
      </c>
      <c r="E229" s="2">
        <v>230</v>
      </c>
      <c r="F229" s="3" t="s">
        <v>50</v>
      </c>
      <c r="G229" s="14">
        <f>Dataark7a!G229*Dataark9!$F$59/1000</f>
        <v>182.01221946639262</v>
      </c>
      <c r="H229" s="14">
        <f>Dataark7a!H229*Dataark9!$F$59/1000</f>
        <v>365.99617186934046</v>
      </c>
      <c r="I229" s="14">
        <f>Dataark7a!I229*Dataark9!$F$59/1000</f>
        <v>67.772427489245445</v>
      </c>
      <c r="J229" s="14">
        <f>Dataark7a!J229*Dataark9!$F$59/1000</f>
        <v>104.14773849779935</v>
      </c>
      <c r="K229" s="14">
        <f>Dataark7a!K229*Dataark9!$F$59/1000</f>
        <v>18.316996586120961</v>
      </c>
      <c r="L229" s="14">
        <f>Dataark7a!L229*Dataark9!$F$59/1000</f>
        <v>2.3649298253609601</v>
      </c>
      <c r="M229" s="14">
        <f>Dataark7a!M229*Dataark9!$F$59/1000</f>
        <v>740.6104837342599</v>
      </c>
    </row>
    <row r="230" spans="1:13" x14ac:dyDescent="0.2">
      <c r="A230" s="11" t="str">
        <f t="shared" si="40"/>
        <v>2025-priser (mio. kr.)</v>
      </c>
      <c r="B230" s="11" t="str">
        <f t="shared" si="40"/>
        <v>I alt (netto)</v>
      </c>
      <c r="C230" s="11" t="str">
        <f t="shared" si="40"/>
        <v>1 Driftskonti</v>
      </c>
      <c r="D230" s="13" t="str">
        <f t="shared" si="40"/>
        <v>2021</v>
      </c>
      <c r="E230" s="2">
        <v>240</v>
      </c>
      <c r="F230" s="3" t="s">
        <v>25</v>
      </c>
      <c r="G230" s="14">
        <f>Dataark7a!G230*Dataark9!$F$59/1000</f>
        <v>62.850568188141757</v>
      </c>
      <c r="H230" s="14">
        <f>Dataark7a!H230*Dataark9!$F$59/1000</f>
        <v>153.45485829374272</v>
      </c>
      <c r="I230" s="14">
        <f>Dataark7a!I230*Dataark9!$F$59/1000</f>
        <v>68.040307240975665</v>
      </c>
      <c r="J230" s="14">
        <f>Dataark7a!J230*Dataark9!$F$59/1000</f>
        <v>39.000072696108163</v>
      </c>
      <c r="K230" s="14">
        <f>Dataark7a!K230*Dataark9!$F$59/1000</f>
        <v>20.134669922968637</v>
      </c>
      <c r="L230" s="14">
        <f>Dataark7a!L230*Dataark9!$F$59/1000</f>
        <v>2.1660319839475202</v>
      </c>
      <c r="M230" s="14">
        <f>Dataark7a!M230*Dataark9!$F$59/1000</f>
        <v>345.64650832588444</v>
      </c>
    </row>
    <row r="231" spans="1:13" x14ac:dyDescent="0.2">
      <c r="A231" s="11" t="str">
        <f t="shared" si="40"/>
        <v>2025-priser (mio. kr.)</v>
      </c>
      <c r="B231" s="11" t="str">
        <f t="shared" si="40"/>
        <v>I alt (netto)</v>
      </c>
      <c r="C231" s="11" t="str">
        <f t="shared" si="40"/>
        <v>1 Driftskonti</v>
      </c>
      <c r="D231" s="13" t="str">
        <f t="shared" si="40"/>
        <v>2021</v>
      </c>
      <c r="E231" s="2">
        <v>250</v>
      </c>
      <c r="F231" s="3" t="s">
        <v>43</v>
      </c>
      <c r="G231" s="14">
        <f>Dataark7a!G231*Dataark9!$F$59/1000</f>
        <v>112.1645861751168</v>
      </c>
      <c r="H231" s="14">
        <f>Dataark7a!H231*Dataark9!$F$59/1000</f>
        <v>287.03832762222589</v>
      </c>
      <c r="I231" s="14">
        <f>Dataark7a!I231*Dataark9!$F$59/1000</f>
        <v>66.513507625963825</v>
      </c>
      <c r="J231" s="14">
        <f>Dataark7a!J231*Dataark9!$F$59/1000</f>
        <v>17.938745777883838</v>
      </c>
      <c r="K231" s="14">
        <f>Dataark7a!K231*Dataark9!$F$59/1000</f>
        <v>29.078174595541757</v>
      </c>
      <c r="L231" s="14">
        <f>Dataark7a!L231*Dataark9!$F$59/1000</f>
        <v>1.7590387130784</v>
      </c>
      <c r="M231" s="14">
        <f>Dataark7a!M231*Dataark9!$F$59/1000</f>
        <v>514.49238050981057</v>
      </c>
    </row>
    <row r="232" spans="1:13" x14ac:dyDescent="0.2">
      <c r="A232" s="11" t="str">
        <f t="shared" si="40"/>
        <v>2025-priser (mio. kr.)</v>
      </c>
      <c r="B232" s="11" t="str">
        <f t="shared" si="40"/>
        <v>I alt (netto)</v>
      </c>
      <c r="C232" s="11" t="str">
        <f t="shared" si="40"/>
        <v>1 Driftskonti</v>
      </c>
      <c r="D232" s="13" t="str">
        <f t="shared" si="40"/>
        <v>2021</v>
      </c>
      <c r="E232" s="2">
        <v>253</v>
      </c>
      <c r="F232" s="3" t="s">
        <v>55</v>
      </c>
      <c r="G232" s="14">
        <f>Dataark7a!G232*Dataark9!$F$59/1000</f>
        <v>179.84618748244512</v>
      </c>
      <c r="H232" s="14">
        <f>Dataark7a!H232*Dataark9!$F$59/1000</f>
        <v>183.87588074345152</v>
      </c>
      <c r="I232" s="14">
        <f>Dataark7a!I232*Dataark9!$F$59/1000</f>
        <v>28.674630420188478</v>
      </c>
      <c r="J232" s="14">
        <f>Dataark7a!J232*Dataark9!$F$59/1000</f>
        <v>57.789595367899203</v>
      </c>
      <c r="K232" s="14">
        <f>Dataark7a!K232*Dataark9!$F$59/1000</f>
        <v>24.905918719880638</v>
      </c>
      <c r="L232" s="14">
        <f>Dataark7a!L232*Dataark9!$F$59/1000</f>
        <v>2.3212412821603197</v>
      </c>
      <c r="M232" s="14">
        <f>Dataark7a!M232*Dataark9!$F$59/1000</f>
        <v>477.41345401602524</v>
      </c>
    </row>
    <row r="233" spans="1:13" x14ac:dyDescent="0.2">
      <c r="A233" s="11" t="str">
        <f t="shared" si="40"/>
        <v>2025-priser (mio. kr.)</v>
      </c>
      <c r="B233" s="11" t="str">
        <f t="shared" si="40"/>
        <v>I alt (netto)</v>
      </c>
      <c r="C233" s="11" t="str">
        <f t="shared" si="40"/>
        <v>1 Driftskonti</v>
      </c>
      <c r="D233" s="13" t="str">
        <f t="shared" si="40"/>
        <v>2021</v>
      </c>
      <c r="E233" s="2">
        <v>259</v>
      </c>
      <c r="F233" s="3" t="s">
        <v>103</v>
      </c>
      <c r="G233" s="14">
        <f>Dataark7a!G233*Dataark9!$F$59/1000</f>
        <v>225.56394854490429</v>
      </c>
      <c r="H233" s="14">
        <f>Dataark7a!H233*Dataark9!$F$59/1000</f>
        <v>278.91225858690689</v>
      </c>
      <c r="I233" s="14">
        <f>Dataark7a!I233*Dataark9!$F$59/1000</f>
        <v>42.119204740932801</v>
      </c>
      <c r="J233" s="14">
        <f>Dataark7a!J233*Dataark9!$F$59/1000</f>
        <v>33.228586199602553</v>
      </c>
      <c r="K233" s="14">
        <f>Dataark7a!K233*Dataark9!$F$59/1000</f>
        <v>27.770967395038397</v>
      </c>
      <c r="L233" s="14">
        <f>Dataark7a!L233*Dataark9!$F$59/1000</f>
        <v>2.37642681041376</v>
      </c>
      <c r="M233" s="14">
        <f>Dataark7a!M233*Dataark9!$F$59/1000</f>
        <v>609.97139227779871</v>
      </c>
    </row>
    <row r="234" spans="1:13" x14ac:dyDescent="0.2">
      <c r="A234" s="11" t="str">
        <f t="shared" si="40"/>
        <v>2025-priser (mio. kr.)</v>
      </c>
      <c r="B234" s="11" t="str">
        <f t="shared" si="40"/>
        <v>I alt (netto)</v>
      </c>
      <c r="C234" s="11" t="str">
        <f t="shared" si="40"/>
        <v>1 Driftskonti</v>
      </c>
      <c r="D234" s="13" t="str">
        <f t="shared" si="40"/>
        <v>2021</v>
      </c>
      <c r="E234" s="2">
        <v>260</v>
      </c>
      <c r="F234" s="3" t="s">
        <v>63</v>
      </c>
      <c r="G234" s="14">
        <f>Dataark7a!G234*Dataark9!$F$59/1000</f>
        <v>68.632401971194881</v>
      </c>
      <c r="H234" s="14">
        <f>Dataark7a!H234*Dataark9!$F$59/1000</f>
        <v>188.26083084258943</v>
      </c>
      <c r="I234" s="14">
        <f>Dataark7a!I234*Dataark9!$F$59/1000</f>
        <v>36.4224486472704</v>
      </c>
      <c r="J234" s="14">
        <f>Dataark7a!J234*Dataark9!$F$59/1000</f>
        <v>30.915392806979199</v>
      </c>
      <c r="K234" s="14">
        <f>Dataark7a!K234*Dataark9!$F$59/1000</f>
        <v>18.972324734130559</v>
      </c>
      <c r="L234" s="14">
        <f>Dataark7a!L234*Dataark9!$F$59/1000</f>
        <v>1.4359734330947198</v>
      </c>
      <c r="M234" s="14">
        <f>Dataark7a!M234*Dataark9!$F$59/1000</f>
        <v>344.63937243525919</v>
      </c>
    </row>
    <row r="235" spans="1:13" x14ac:dyDescent="0.2">
      <c r="A235" s="11" t="str">
        <f t="shared" si="40"/>
        <v>2025-priser (mio. kr.)</v>
      </c>
      <c r="B235" s="11" t="str">
        <f t="shared" si="40"/>
        <v>I alt (netto)</v>
      </c>
      <c r="C235" s="11" t="str">
        <f t="shared" si="40"/>
        <v>1 Driftskonti</v>
      </c>
      <c r="D235" s="13" t="str">
        <f t="shared" si="40"/>
        <v>2021</v>
      </c>
      <c r="E235" s="2">
        <v>265</v>
      </c>
      <c r="F235" s="3" t="s">
        <v>48</v>
      </c>
      <c r="G235" s="14">
        <f>Dataark7a!G235*Dataark9!$F$59/1000</f>
        <v>278.93870165252832</v>
      </c>
      <c r="H235" s="14">
        <f>Dataark7a!H235*Dataark9!$F$59/1000</f>
        <v>402.43471629568478</v>
      </c>
      <c r="I235" s="14">
        <f>Dataark7a!I235*Dataark9!$F$59/1000</f>
        <v>81.28138492628544</v>
      </c>
      <c r="J235" s="14">
        <f>Dataark7a!J235*Dataark9!$F$59/1000</f>
        <v>33.450478011121596</v>
      </c>
      <c r="K235" s="14">
        <f>Dataark7a!K235*Dataark9!$F$59/1000</f>
        <v>23.402113074974402</v>
      </c>
      <c r="L235" s="14">
        <f>Dataark7a!L235*Dataark9!$F$59/1000</f>
        <v>4.0595854221436802</v>
      </c>
      <c r="M235" s="14">
        <f>Dataark7a!M235*Dataark9!$F$59/1000</f>
        <v>823.56697938273828</v>
      </c>
    </row>
    <row r="236" spans="1:13" x14ac:dyDescent="0.2">
      <c r="A236" s="11" t="str">
        <f t="shared" si="40"/>
        <v>2025-priser (mio. kr.)</v>
      </c>
      <c r="B236" s="11" t="str">
        <f t="shared" si="40"/>
        <v>I alt (netto)</v>
      </c>
      <c r="C236" s="11" t="str">
        <f t="shared" si="40"/>
        <v>1 Driftskonti</v>
      </c>
      <c r="D236" s="13" t="str">
        <f t="shared" si="40"/>
        <v>2021</v>
      </c>
      <c r="E236" s="2">
        <v>269</v>
      </c>
      <c r="F236" s="3" t="s">
        <v>64</v>
      </c>
      <c r="G236" s="14">
        <f>Dataark7a!G236*Dataark9!$F$59/1000</f>
        <v>56.338675854235838</v>
      </c>
      <c r="H236" s="14">
        <f>Dataark7a!H236*Dataark9!$F$59/1000</f>
        <v>93.468189082253431</v>
      </c>
      <c r="I236" s="14">
        <f>Dataark7a!I236*Dataark9!$F$59/1000</f>
        <v>23.171023675413117</v>
      </c>
      <c r="J236" s="14">
        <f>Dataark7a!J236*Dataark9!$F$59/1000</f>
        <v>12.321318881085759</v>
      </c>
      <c r="K236" s="14">
        <f>Dataark7a!K236*Dataark9!$F$59/1000</f>
        <v>8.6779243178534404</v>
      </c>
      <c r="L236" s="14">
        <f>Dataark7a!L236*Dataark9!$F$59/1000</f>
        <v>0.59899292125087988</v>
      </c>
      <c r="M236" s="14">
        <f>Dataark7a!M236*Dataark9!$F$59/1000</f>
        <v>194.57612473209247</v>
      </c>
    </row>
    <row r="237" spans="1:13" x14ac:dyDescent="0.2">
      <c r="A237" s="11" t="str">
        <f t="shared" si="40"/>
        <v>2025-priser (mio. kr.)</v>
      </c>
      <c r="B237" s="11" t="str">
        <f t="shared" si="40"/>
        <v>I alt (netto)</v>
      </c>
      <c r="C237" s="11" t="str">
        <f t="shared" si="40"/>
        <v>1 Driftskonti</v>
      </c>
      <c r="D237" s="13" t="str">
        <f t="shared" si="40"/>
        <v>2021</v>
      </c>
      <c r="E237" s="2">
        <v>270</v>
      </c>
      <c r="F237" s="3" t="s">
        <v>57</v>
      </c>
      <c r="G237" s="14">
        <f>Dataark7a!G237*Dataark9!$F$59/1000</f>
        <v>86.602189608721275</v>
      </c>
      <c r="H237" s="14">
        <f>Dataark7a!H237*Dataark9!$F$59/1000</f>
        <v>269.35021611849311</v>
      </c>
      <c r="I237" s="14">
        <f>Dataark7a!I237*Dataark9!$F$59/1000</f>
        <v>69.702771279610559</v>
      </c>
      <c r="J237" s="14">
        <f>Dataark7a!J237*Dataark9!$F$59/1000</f>
        <v>23.372220913837118</v>
      </c>
      <c r="K237" s="14">
        <f>Dataark7a!K237*Dataark9!$F$59/1000</f>
        <v>23.15837699185504</v>
      </c>
      <c r="L237" s="14">
        <f>Dataark7a!L237*Dataark9!$F$59/1000</f>
        <v>1.8763079606169599</v>
      </c>
      <c r="M237" s="14">
        <f>Dataark7a!M237*Dataark9!$F$59/1000</f>
        <v>474.06208287313405</v>
      </c>
    </row>
    <row r="238" spans="1:13" x14ac:dyDescent="0.2">
      <c r="A238" s="11" t="str">
        <f t="shared" si="40"/>
        <v>2025-priser (mio. kr.)</v>
      </c>
      <c r="B238" s="11" t="str">
        <f t="shared" si="40"/>
        <v>I alt (netto)</v>
      </c>
      <c r="C238" s="11" t="str">
        <f t="shared" si="40"/>
        <v>1 Driftskonti</v>
      </c>
      <c r="D238" s="13" t="str">
        <f t="shared" si="40"/>
        <v>2021</v>
      </c>
      <c r="E238" s="2">
        <v>306</v>
      </c>
      <c r="F238" s="3" t="s">
        <v>38</v>
      </c>
      <c r="G238" s="14">
        <f>Dataark7a!G238*Dataark9!$F$59/1000</f>
        <v>128.82026842110815</v>
      </c>
      <c r="H238" s="14">
        <f>Dataark7a!H238*Dataark9!$F$59/1000</f>
        <v>251.06656078902526</v>
      </c>
      <c r="I238" s="14">
        <f>Dataark7a!I238*Dataark9!$F$59/1000</f>
        <v>40.008358285238721</v>
      </c>
      <c r="J238" s="14">
        <f>Dataark7a!J238*Dataark9!$F$59/1000</f>
        <v>15.182918460727681</v>
      </c>
      <c r="K238" s="14">
        <f>Dataark7a!K238*Dataark9!$F$59/1000</f>
        <v>21.640774964885441</v>
      </c>
      <c r="L238" s="14">
        <f>Dataark7a!L238*Dataark9!$F$59/1000</f>
        <v>2.82710862448352</v>
      </c>
      <c r="M238" s="14">
        <f>Dataark7a!M238*Dataark9!$F$59/1000</f>
        <v>459.54598954546879</v>
      </c>
    </row>
    <row r="239" spans="1:13" x14ac:dyDescent="0.2">
      <c r="A239" s="11" t="str">
        <f t="shared" si="40"/>
        <v>2025-priser (mio. kr.)</v>
      </c>
      <c r="B239" s="11" t="str">
        <f t="shared" si="40"/>
        <v>I alt (netto)</v>
      </c>
      <c r="C239" s="11" t="str">
        <f t="shared" si="40"/>
        <v>1 Driftskonti</v>
      </c>
      <c r="D239" s="13" t="str">
        <f t="shared" si="40"/>
        <v>2021</v>
      </c>
      <c r="E239" s="2">
        <v>316</v>
      </c>
      <c r="F239" s="3" t="s">
        <v>77</v>
      </c>
      <c r="G239" s="14">
        <f>Dataark7a!G239*Dataark9!$F$59/1000</f>
        <v>221.98493709796767</v>
      </c>
      <c r="H239" s="14">
        <f>Dataark7a!H239*Dataark9!$F$59/1000</f>
        <v>258.3234577543526</v>
      </c>
      <c r="I239" s="14">
        <f>Dataark7a!I239*Dataark9!$F$59/1000</f>
        <v>105.38941288350176</v>
      </c>
      <c r="J239" s="14">
        <f>Dataark7a!J239*Dataark9!$F$59/1000</f>
        <v>26.929388089173436</v>
      </c>
      <c r="K239" s="14">
        <f>Dataark7a!K239*Dataark9!$F$59/1000</f>
        <v>25.821078730083517</v>
      </c>
      <c r="L239" s="14">
        <f>Dataark7a!L239*Dataark9!$F$59/1000</f>
        <v>4.6873208060265599</v>
      </c>
      <c r="M239" s="14">
        <f>Dataark7a!M239*Dataark9!$F$59/1000</f>
        <v>643.13559536110552</v>
      </c>
    </row>
    <row r="240" spans="1:13" x14ac:dyDescent="0.2">
      <c r="A240" s="11" t="str">
        <f t="shared" si="40"/>
        <v>2025-priser (mio. kr.)</v>
      </c>
      <c r="B240" s="11" t="str">
        <f t="shared" si="40"/>
        <v>I alt (netto)</v>
      </c>
      <c r="C240" s="11" t="str">
        <f t="shared" si="40"/>
        <v>1 Driftskonti</v>
      </c>
      <c r="D240" s="13" t="str">
        <f t="shared" si="40"/>
        <v>2021</v>
      </c>
      <c r="E240" s="2">
        <v>320</v>
      </c>
      <c r="F240" s="3" t="s">
        <v>33</v>
      </c>
      <c r="G240" s="14">
        <f>Dataark7a!G240*Dataark9!$F$59/1000</f>
        <v>108.00497698301375</v>
      </c>
      <c r="H240" s="14">
        <f>Dataark7a!H240*Dataark9!$F$59/1000</f>
        <v>174.80705893380289</v>
      </c>
      <c r="I240" s="14">
        <f>Dataark7a!I240*Dataark9!$F$59/1000</f>
        <v>20.99004561089696</v>
      </c>
      <c r="J240" s="14">
        <f>Dataark7a!J240*Dataark9!$F$59/1000</f>
        <v>19.628802580645438</v>
      </c>
      <c r="K240" s="14">
        <f>Dataark7a!K240*Dataark9!$F$59/1000</f>
        <v>17.274220041831999</v>
      </c>
      <c r="L240" s="14">
        <f>Dataark7a!L240*Dataark9!$F$59/1000</f>
        <v>1.87055946809056</v>
      </c>
      <c r="M240" s="14">
        <f>Dataark7a!M240*Dataark9!$F$59/1000</f>
        <v>342.57566361828162</v>
      </c>
    </row>
    <row r="241" spans="1:13" x14ac:dyDescent="0.2">
      <c r="A241" s="11" t="str">
        <f t="shared" si="40"/>
        <v>2025-priser (mio. kr.)</v>
      </c>
      <c r="B241" s="11" t="str">
        <f t="shared" si="40"/>
        <v>I alt (netto)</v>
      </c>
      <c r="C241" s="11" t="str">
        <f t="shared" si="40"/>
        <v>1 Driftskonti</v>
      </c>
      <c r="D241" s="13" t="str">
        <f t="shared" si="40"/>
        <v>2021</v>
      </c>
      <c r="E241" s="2">
        <v>326</v>
      </c>
      <c r="F241" s="3" t="s">
        <v>95</v>
      </c>
      <c r="G241" s="14">
        <f>Dataark7a!G241*Dataark9!$F$59/1000</f>
        <v>209.3014631877187</v>
      </c>
      <c r="H241" s="14">
        <f>Dataark7a!H241*Dataark9!$F$59/1000</f>
        <v>224.20500491166337</v>
      </c>
      <c r="I241" s="14">
        <f>Dataark7a!I241*Dataark9!$F$59/1000</f>
        <v>49.380700500281279</v>
      </c>
      <c r="J241" s="14">
        <f>Dataark7a!J241*Dataark9!$F$59/1000</f>
        <v>6.2037731344908797</v>
      </c>
      <c r="K241" s="14">
        <f>Dataark7a!K241*Dataark9!$F$59/1000</f>
        <v>0</v>
      </c>
      <c r="L241" s="14">
        <f>Dataark7a!L241*Dataark9!$F$59/1000</f>
        <v>2.7949170663356799</v>
      </c>
      <c r="M241" s="14">
        <f>Dataark7a!M241*Dataark9!$F$59/1000</f>
        <v>491.88585880048993</v>
      </c>
    </row>
    <row r="242" spans="1:13" x14ac:dyDescent="0.2">
      <c r="A242" s="11" t="str">
        <f t="shared" si="40"/>
        <v>2025-priser (mio. kr.)</v>
      </c>
      <c r="B242" s="11" t="str">
        <f t="shared" si="40"/>
        <v>I alt (netto)</v>
      </c>
      <c r="C242" s="11" t="str">
        <f t="shared" si="40"/>
        <v>1 Driftskonti</v>
      </c>
      <c r="D242" s="13" t="str">
        <f t="shared" si="40"/>
        <v>2021</v>
      </c>
      <c r="E242" s="2">
        <v>329</v>
      </c>
      <c r="F242" s="3" t="s">
        <v>46</v>
      </c>
      <c r="G242" s="14">
        <f>Dataark7a!G242*Dataark9!$F$59/1000</f>
        <v>108.67985000561312</v>
      </c>
      <c r="H242" s="14">
        <f>Dataark7a!H242*Dataark9!$F$59/1000</f>
        <v>163.84583338446336</v>
      </c>
      <c r="I242" s="14">
        <f>Dataark7a!I242*Dataark9!$F$59/1000</f>
        <v>23.262999555835517</v>
      </c>
      <c r="J242" s="14">
        <f>Dataark7a!J242*Dataark9!$F$59/1000</f>
        <v>5.5059061417859194</v>
      </c>
      <c r="K242" s="14">
        <f>Dataark7a!K242*Dataark9!$F$59/1000</f>
        <v>11.488937163263039</v>
      </c>
      <c r="L242" s="14">
        <f>Dataark7a!L242*Dataark9!$F$59/1000</f>
        <v>0.95195036237183994</v>
      </c>
      <c r="M242" s="14">
        <f>Dataark7a!M242*Dataark9!$F$59/1000</f>
        <v>313.73547661333282</v>
      </c>
    </row>
    <row r="243" spans="1:13" x14ac:dyDescent="0.2">
      <c r="A243" s="11" t="str">
        <f t="shared" si="40"/>
        <v>2025-priser (mio. kr.)</v>
      </c>
      <c r="B243" s="11" t="str">
        <f t="shared" si="40"/>
        <v>I alt (netto)</v>
      </c>
      <c r="C243" s="11" t="str">
        <f t="shared" si="40"/>
        <v>1 Driftskonti</v>
      </c>
      <c r="D243" s="13" t="str">
        <f t="shared" si="40"/>
        <v>2021</v>
      </c>
      <c r="E243" s="2">
        <v>330</v>
      </c>
      <c r="F243" s="3" t="s">
        <v>62</v>
      </c>
      <c r="G243" s="14">
        <f>Dataark7a!G243*Dataark9!$F$59/1000</f>
        <v>306.16356225755868</v>
      </c>
      <c r="H243" s="14">
        <f>Dataark7a!H243*Dataark9!$F$59/1000</f>
        <v>328.37113858554716</v>
      </c>
      <c r="I243" s="14">
        <f>Dataark7a!I243*Dataark9!$F$59/1000</f>
        <v>97.666888023536004</v>
      </c>
      <c r="J243" s="14">
        <f>Dataark7a!J243*Dataark9!$F$59/1000</f>
        <v>102.53471149489151</v>
      </c>
      <c r="K243" s="14">
        <f>Dataark7a!K243*Dataark9!$F$59/1000</f>
        <v>27.7307279473536</v>
      </c>
      <c r="L243" s="14">
        <f>Dataark7a!L243*Dataark9!$F$59/1000</f>
        <v>2.52013912357376</v>
      </c>
      <c r="M243" s="14">
        <f>Dataark7a!M243*Dataark9!$F$59/1000</f>
        <v>864.98716743246086</v>
      </c>
    </row>
    <row r="244" spans="1:13" x14ac:dyDescent="0.2">
      <c r="A244" s="11" t="str">
        <f t="shared" si="40"/>
        <v>2025-priser (mio. kr.)</v>
      </c>
      <c r="B244" s="11" t="str">
        <f t="shared" si="40"/>
        <v>I alt (netto)</v>
      </c>
      <c r="C244" s="11" t="str">
        <f t="shared" si="40"/>
        <v>1 Driftskonti</v>
      </c>
      <c r="D244" s="13" t="str">
        <f t="shared" si="40"/>
        <v>2021</v>
      </c>
      <c r="E244" s="2">
        <v>336</v>
      </c>
      <c r="F244" s="3" t="s">
        <v>68</v>
      </c>
      <c r="G244" s="14">
        <f>Dataark7a!G244*Dataark9!$F$59/1000</f>
        <v>97.76576209499008</v>
      </c>
      <c r="H244" s="14">
        <f>Dataark7a!H244*Dataark9!$F$59/1000</f>
        <v>85.915819601069117</v>
      </c>
      <c r="I244" s="14">
        <f>Dataark7a!I244*Dataark9!$F$59/1000</f>
        <v>23.499837447923202</v>
      </c>
      <c r="J244" s="14">
        <f>Dataark7a!J244*Dataark9!$F$59/1000</f>
        <v>17.09141797949248</v>
      </c>
      <c r="K244" s="14">
        <f>Dataark7a!K244*Dataark9!$F$59/1000</f>
        <v>11.300386608397119</v>
      </c>
      <c r="L244" s="14">
        <f>Dataark7a!L244*Dataark9!$F$59/1000</f>
        <v>0.44723271855391999</v>
      </c>
      <c r="M244" s="14">
        <f>Dataark7a!M244*Dataark9!$F$59/1000</f>
        <v>236.02045645042591</v>
      </c>
    </row>
    <row r="245" spans="1:13" x14ac:dyDescent="0.2">
      <c r="A245" s="11" t="str">
        <f t="shared" si="40"/>
        <v>2025-priser (mio. kr.)</v>
      </c>
      <c r="B245" s="11" t="str">
        <f t="shared" si="40"/>
        <v>I alt (netto)</v>
      </c>
      <c r="C245" s="11" t="str">
        <f t="shared" si="40"/>
        <v>1 Driftskonti</v>
      </c>
      <c r="D245" s="13" t="str">
        <f t="shared" si="40"/>
        <v>2021</v>
      </c>
      <c r="E245" s="2">
        <v>340</v>
      </c>
      <c r="F245" s="3" t="s">
        <v>66</v>
      </c>
      <c r="G245" s="14">
        <f>Dataark7a!G245*Dataark9!$F$59/1000</f>
        <v>101.21025881680896</v>
      </c>
      <c r="H245" s="14">
        <f>Dataark7a!H245*Dataark9!$F$59/1000</f>
        <v>144.16874346659614</v>
      </c>
      <c r="I245" s="14">
        <f>Dataark7a!I245*Dataark9!$F$59/1000</f>
        <v>28.30672689849888</v>
      </c>
      <c r="J245" s="14">
        <f>Dataark7a!J245*Dataark9!$F$59/1000</f>
        <v>18.907941617834879</v>
      </c>
      <c r="K245" s="14">
        <f>Dataark7a!K245*Dataark9!$F$59/1000</f>
        <v>8.8538281891612787</v>
      </c>
      <c r="L245" s="14">
        <f>Dataark7a!L245*Dataark9!$F$59/1000</f>
        <v>1.5038056449062398</v>
      </c>
      <c r="M245" s="14">
        <f>Dataark7a!M245*Dataark9!$F$59/1000</f>
        <v>302.95130463380639</v>
      </c>
    </row>
    <row r="246" spans="1:13" x14ac:dyDescent="0.2">
      <c r="A246" s="11" t="str">
        <f t="shared" si="40"/>
        <v>2025-priser (mio. kr.)</v>
      </c>
      <c r="B246" s="11" t="str">
        <f t="shared" si="40"/>
        <v>I alt (netto)</v>
      </c>
      <c r="C246" s="11" t="str">
        <f t="shared" si="40"/>
        <v>1 Driftskonti</v>
      </c>
      <c r="D246" s="13" t="str">
        <f t="shared" si="40"/>
        <v>2021</v>
      </c>
      <c r="E246" s="2">
        <v>350</v>
      </c>
      <c r="F246" s="3" t="s">
        <v>10</v>
      </c>
      <c r="G246" s="14">
        <f>Dataark7a!G246*Dataark9!$F$59/1000</f>
        <v>61.828486216947837</v>
      </c>
      <c r="H246" s="14">
        <f>Dataark7a!H246*Dataark9!$F$59/1000</f>
        <v>121.38516818746238</v>
      </c>
      <c r="I246" s="14">
        <f>Dataark7a!I246*Dataark9!$F$59/1000</f>
        <v>28.689576500757116</v>
      </c>
      <c r="J246" s="14">
        <f>Dataark7a!J246*Dataark9!$F$59/1000</f>
        <v>7.6270998840275199</v>
      </c>
      <c r="K246" s="14">
        <f>Dataark7a!K246*Dataark9!$F$59/1000</f>
        <v>7.4167050575612796</v>
      </c>
      <c r="L246" s="14">
        <f>Dataark7a!L246*Dataark9!$F$59/1000</f>
        <v>1.78318238168928</v>
      </c>
      <c r="M246" s="14">
        <f>Dataark7a!M246*Dataark9!$F$59/1000</f>
        <v>228.73021822844541</v>
      </c>
    </row>
    <row r="247" spans="1:13" x14ac:dyDescent="0.2">
      <c r="A247" s="11" t="str">
        <f t="shared" si="40"/>
        <v>2025-priser (mio. kr.)</v>
      </c>
      <c r="B247" s="11" t="str">
        <f t="shared" si="40"/>
        <v>I alt (netto)</v>
      </c>
      <c r="C247" s="11" t="str">
        <f t="shared" si="40"/>
        <v>1 Driftskonti</v>
      </c>
      <c r="D247" s="13" t="str">
        <f t="shared" si="40"/>
        <v>2021</v>
      </c>
      <c r="E247" s="2">
        <v>360</v>
      </c>
      <c r="F247" s="3" t="s">
        <v>14</v>
      </c>
      <c r="G247" s="14">
        <f>Dataark7a!G247*Dataark9!$F$59/1000</f>
        <v>154.96786152669117</v>
      </c>
      <c r="H247" s="14">
        <f>Dataark7a!H247*Dataark9!$F$59/1000</f>
        <v>309.40111324842718</v>
      </c>
      <c r="I247" s="14">
        <f>Dataark7a!I247*Dataark9!$F$59/1000</f>
        <v>113.85924177189952</v>
      </c>
      <c r="J247" s="14">
        <f>Dataark7a!J247*Dataark9!$F$59/1000</f>
        <v>9.7896827724591997</v>
      </c>
      <c r="K247" s="14">
        <f>Dataark7a!K247*Dataark9!$F$59/1000</f>
        <v>19.049354533984317</v>
      </c>
      <c r="L247" s="14">
        <f>Dataark7a!L247*Dataark9!$F$59/1000</f>
        <v>1.3968836839151999</v>
      </c>
      <c r="M247" s="14">
        <f>Dataark7a!M247*Dataark9!$F$59/1000</f>
        <v>608.46413753737659</v>
      </c>
    </row>
    <row r="248" spans="1:13" x14ac:dyDescent="0.2">
      <c r="A248" s="11" t="str">
        <f t="shared" si="40"/>
        <v>2025-priser (mio. kr.)</v>
      </c>
      <c r="B248" s="11" t="str">
        <f t="shared" si="40"/>
        <v>I alt (netto)</v>
      </c>
      <c r="C248" s="11" t="str">
        <f t="shared" si="40"/>
        <v>1 Driftskonti</v>
      </c>
      <c r="D248" s="13" t="str">
        <f t="shared" si="40"/>
        <v>2021</v>
      </c>
      <c r="E248" s="2">
        <v>370</v>
      </c>
      <c r="F248" s="3" t="s">
        <v>32</v>
      </c>
      <c r="G248" s="14">
        <f>Dataark7a!G248*Dataark9!$F$59/1000</f>
        <v>309.44480179162781</v>
      </c>
      <c r="H248" s="14">
        <f>Dataark7a!H248*Dataark9!$F$59/1000</f>
        <v>393.77633685242114</v>
      </c>
      <c r="I248" s="14">
        <f>Dataark7a!I248*Dataark9!$F$59/1000</f>
        <v>86.32281287193824</v>
      </c>
      <c r="J248" s="14">
        <f>Dataark7a!J248*Dataark9!$F$59/1000</f>
        <v>1.9016013277331199</v>
      </c>
      <c r="K248" s="14">
        <f>Dataark7a!K248*Dataark9!$F$59/1000</f>
        <v>36.149970101519038</v>
      </c>
      <c r="L248" s="14">
        <f>Dataark7a!L248*Dataark9!$F$59/1000</f>
        <v>2.83170741850464</v>
      </c>
      <c r="M248" s="14">
        <f>Dataark7a!M248*Dataark9!$F$59/1000</f>
        <v>830.427230363744</v>
      </c>
    </row>
    <row r="249" spans="1:13" x14ac:dyDescent="0.2">
      <c r="A249" s="11" t="str">
        <f t="shared" si="40"/>
        <v>2025-priser (mio. kr.)</v>
      </c>
      <c r="B249" s="11" t="str">
        <f t="shared" si="40"/>
        <v>I alt (netto)</v>
      </c>
      <c r="C249" s="11" t="str">
        <f t="shared" si="40"/>
        <v>1 Driftskonti</v>
      </c>
      <c r="D249" s="13" t="str">
        <f t="shared" si="40"/>
        <v>2021</v>
      </c>
      <c r="E249" s="2">
        <v>376</v>
      </c>
      <c r="F249" s="3" t="s">
        <v>59</v>
      </c>
      <c r="G249" s="14">
        <f>Dataark7a!G249*Dataark9!$F$59/1000</f>
        <v>224.13142420732544</v>
      </c>
      <c r="H249" s="14">
        <f>Dataark7a!H249*Dataark9!$F$59/1000</f>
        <v>271.01268015712799</v>
      </c>
      <c r="I249" s="14">
        <f>Dataark7a!I249*Dataark9!$F$59/1000</f>
        <v>179.7714570796019</v>
      </c>
      <c r="J249" s="14">
        <f>Dataark7a!J249*Dataark9!$F$59/1000</f>
        <v>39.907184816774077</v>
      </c>
      <c r="K249" s="14">
        <f>Dataark7a!K249*Dataark9!$F$59/1000</f>
        <v>37.622733886782719</v>
      </c>
      <c r="L249" s="14">
        <f>Dataark7a!L249*Dataark9!$F$59/1000</f>
        <v>2.2361635927695995</v>
      </c>
      <c r="M249" s="14">
        <f>Dataark7a!M249*Dataark9!$F$59/1000</f>
        <v>754.68164374038167</v>
      </c>
    </row>
    <row r="250" spans="1:13" x14ac:dyDescent="0.2">
      <c r="A250" s="11" t="str">
        <f t="shared" si="40"/>
        <v>2025-priser (mio. kr.)</v>
      </c>
      <c r="B250" s="11" t="str">
        <f t="shared" si="40"/>
        <v>I alt (netto)</v>
      </c>
      <c r="C250" s="11" t="str">
        <f t="shared" si="40"/>
        <v>1 Driftskonti</v>
      </c>
      <c r="D250" s="13" t="str">
        <f t="shared" si="40"/>
        <v>2021</v>
      </c>
      <c r="E250" s="2">
        <v>390</v>
      </c>
      <c r="F250" s="3" t="s">
        <v>96</v>
      </c>
      <c r="G250" s="14">
        <f>Dataark7a!G250*Dataark9!$F$59/1000</f>
        <v>206.19612752495743</v>
      </c>
      <c r="H250" s="14">
        <f>Dataark7a!H250*Dataark9!$F$59/1000</f>
        <v>267.24856725084129</v>
      </c>
      <c r="I250" s="14">
        <f>Dataark7a!I250*Dataark9!$F$59/1000</f>
        <v>45.584396035846716</v>
      </c>
      <c r="J250" s="14">
        <f>Dataark7a!J250*Dataark9!$F$59/1000</f>
        <v>25.969389837264639</v>
      </c>
      <c r="K250" s="14">
        <f>Dataark7a!K250*Dataark9!$F$59/1000</f>
        <v>25.408336966687997</v>
      </c>
      <c r="L250" s="14">
        <f>Dataark7a!L250*Dataark9!$F$59/1000</f>
        <v>3.9250706970259199</v>
      </c>
      <c r="M250" s="14">
        <f>Dataark7a!M250*Dataark9!$F$59/1000</f>
        <v>574.33188831262396</v>
      </c>
    </row>
    <row r="251" spans="1:13" x14ac:dyDescent="0.2">
      <c r="A251" s="11" t="str">
        <f t="shared" si="40"/>
        <v>2025-priser (mio. kr.)</v>
      </c>
      <c r="B251" s="11" t="str">
        <f t="shared" si="40"/>
        <v>I alt (netto)</v>
      </c>
      <c r="C251" s="11" t="str">
        <f t="shared" si="40"/>
        <v>1 Driftskonti</v>
      </c>
      <c r="D251" s="13" t="str">
        <f t="shared" si="40"/>
        <v>2021</v>
      </c>
      <c r="E251" s="2">
        <v>400</v>
      </c>
      <c r="F251" s="3" t="s">
        <v>17</v>
      </c>
      <c r="G251" s="14">
        <f>Dataark7a!G251*Dataark9!$F$59/1000</f>
        <v>135.19879572840159</v>
      </c>
      <c r="H251" s="14">
        <f>Dataark7a!H251*Dataark9!$F$59/1000</f>
        <v>277.35556681075775</v>
      </c>
      <c r="I251" s="14">
        <f>Dataark7a!I251*Dataark9!$F$59/1000</f>
        <v>92.412765854406388</v>
      </c>
      <c r="J251" s="14">
        <f>Dataark7a!J251*Dataark9!$F$59/1000</f>
        <v>46.930692985529596</v>
      </c>
      <c r="K251" s="14">
        <f>Dataark7a!K251*Dataark9!$F$59/1000</f>
        <v>21.239530186542716</v>
      </c>
      <c r="L251" s="14">
        <f>Dataark7a!L251*Dataark9!$F$59/1000</f>
        <v>2.8121625439148796</v>
      </c>
      <c r="M251" s="14">
        <f>Dataark7a!M251*Dataark9!$F$59/1000</f>
        <v>575.94951410955298</v>
      </c>
    </row>
    <row r="252" spans="1:13" x14ac:dyDescent="0.2">
      <c r="A252" s="11" t="str">
        <f t="shared" si="40"/>
        <v>2025-priser (mio. kr.)</v>
      </c>
      <c r="B252" s="11" t="str">
        <f t="shared" si="40"/>
        <v>I alt (netto)</v>
      </c>
      <c r="C252" s="11" t="str">
        <f t="shared" si="40"/>
        <v>1 Driftskonti</v>
      </c>
      <c r="D252" s="13" t="str">
        <f t="shared" si="40"/>
        <v>2021</v>
      </c>
      <c r="E252" s="2">
        <v>410</v>
      </c>
      <c r="F252" s="3" t="s">
        <v>22</v>
      </c>
      <c r="G252" s="14">
        <f>Dataark7a!G252*Dataark9!$F$59/1000</f>
        <v>111.25747405445088</v>
      </c>
      <c r="H252" s="14">
        <f>Dataark7a!H252*Dataark9!$F$59/1000</f>
        <v>200.82473610828927</v>
      </c>
      <c r="I252" s="14">
        <f>Dataark7a!I252*Dataark9!$F$59/1000</f>
        <v>58.160947985104634</v>
      </c>
      <c r="J252" s="14">
        <f>Dataark7a!J252*Dataark9!$F$59/1000</f>
        <v>13.537699899671999</v>
      </c>
      <c r="K252" s="14">
        <f>Dataark7a!K252*Dataark9!$F$59/1000</f>
        <v>7.8386444089990404</v>
      </c>
      <c r="L252" s="14">
        <f>Dataark7a!L252*Dataark9!$F$59/1000</f>
        <v>1.6647634356454399</v>
      </c>
      <c r="M252" s="14">
        <f>Dataark7a!M252*Dataark9!$F$59/1000</f>
        <v>393.28426589216127</v>
      </c>
    </row>
    <row r="253" spans="1:13" x14ac:dyDescent="0.2">
      <c r="A253" s="11" t="str">
        <f t="shared" si="40"/>
        <v>2025-priser (mio. kr.)</v>
      </c>
      <c r="B253" s="11" t="str">
        <f t="shared" si="40"/>
        <v>I alt (netto)</v>
      </c>
      <c r="C253" s="11" t="str">
        <f t="shared" si="40"/>
        <v>1 Driftskonti</v>
      </c>
      <c r="D253" s="13" t="str">
        <f t="shared" si="40"/>
        <v>2021</v>
      </c>
      <c r="E253" s="2">
        <v>420</v>
      </c>
      <c r="F253" s="3" t="s">
        <v>11</v>
      </c>
      <c r="G253" s="14">
        <f>Dataark7a!G253*Dataark9!$F$59/1000</f>
        <v>117.36122341898239</v>
      </c>
      <c r="H253" s="14">
        <f>Dataark7a!H253*Dataark9!$F$59/1000</f>
        <v>177.78362836397278</v>
      </c>
      <c r="I253" s="14">
        <f>Dataark7a!I253*Dataark9!$F$59/1000</f>
        <v>32.567509559066558</v>
      </c>
      <c r="J253" s="14">
        <f>Dataark7a!J253*Dataark9!$F$59/1000</f>
        <v>36.636292569252483</v>
      </c>
      <c r="K253" s="14">
        <f>Dataark7a!K253*Dataark9!$F$59/1000</f>
        <v>17.82377592735584</v>
      </c>
      <c r="L253" s="14">
        <f>Dataark7a!L253*Dataark9!$F$59/1000</f>
        <v>3.4410476263030398</v>
      </c>
      <c r="M253" s="14">
        <f>Dataark7a!M253*Dataark9!$F$59/1000</f>
        <v>385.61347746493311</v>
      </c>
    </row>
    <row r="254" spans="1:13" x14ac:dyDescent="0.2">
      <c r="A254" s="11" t="str">
        <f t="shared" si="40"/>
        <v>2025-priser (mio. kr.)</v>
      </c>
      <c r="B254" s="11" t="str">
        <f t="shared" si="40"/>
        <v>I alt (netto)</v>
      </c>
      <c r="C254" s="11" t="str">
        <f t="shared" si="40"/>
        <v>1 Driftskonti</v>
      </c>
      <c r="D254" s="13" t="str">
        <f t="shared" si="40"/>
        <v>2021</v>
      </c>
      <c r="E254" s="2">
        <v>430</v>
      </c>
      <c r="F254" s="3" t="s">
        <v>47</v>
      </c>
      <c r="G254" s="14">
        <f>Dataark7a!G254*Dataark9!$F$59/1000</f>
        <v>148.75719020116864</v>
      </c>
      <c r="H254" s="14">
        <f>Dataark7a!H254*Dataark9!$F$59/1000</f>
        <v>225.56509824340958</v>
      </c>
      <c r="I254" s="14">
        <f>Dataark7a!I254*Dataark9!$F$59/1000</f>
        <v>101.87708394987136</v>
      </c>
      <c r="J254" s="14">
        <f>Dataark7a!J254*Dataark9!$F$59/1000</f>
        <v>24.297728210587522</v>
      </c>
      <c r="K254" s="14">
        <f>Dataark7a!K254*Dataark9!$F$59/1000</f>
        <v>33.076825996905605</v>
      </c>
      <c r="L254" s="14">
        <f>Dataark7a!L254*Dataark9!$F$59/1000</f>
        <v>3.1099344567823999</v>
      </c>
      <c r="M254" s="14">
        <f>Dataark7a!M254*Dataark9!$F$59/1000</f>
        <v>536.68386105872503</v>
      </c>
    </row>
    <row r="255" spans="1:13" x14ac:dyDescent="0.2">
      <c r="A255" s="11" t="str">
        <f t="shared" si="40"/>
        <v>2025-priser (mio. kr.)</v>
      </c>
      <c r="B255" s="11" t="str">
        <f t="shared" si="40"/>
        <v>I alt (netto)</v>
      </c>
      <c r="C255" s="11" t="str">
        <f t="shared" si="40"/>
        <v>1 Driftskonti</v>
      </c>
      <c r="D255" s="13" t="str">
        <f t="shared" si="40"/>
        <v>2021</v>
      </c>
      <c r="E255" s="2">
        <v>440</v>
      </c>
      <c r="F255" s="3" t="s">
        <v>97</v>
      </c>
      <c r="G255" s="14">
        <f>Dataark7a!G255*Dataark9!$F$59/1000</f>
        <v>69.334867757920961</v>
      </c>
      <c r="H255" s="14">
        <f>Dataark7a!H255*Dataark9!$F$59/1000</f>
        <v>151.39804766779679</v>
      </c>
      <c r="I255" s="14">
        <f>Dataark7a!I255*Dataark9!$F$59/1000</f>
        <v>51.169631374496959</v>
      </c>
      <c r="J255" s="14">
        <f>Dataark7a!J255*Dataark9!$F$59/1000</f>
        <v>9.9471914676825595</v>
      </c>
      <c r="K255" s="14">
        <f>Dataark7a!K255*Dataark9!$F$59/1000</f>
        <v>17.06382521536576</v>
      </c>
      <c r="L255" s="14">
        <f>Dataark7a!L255*Dataark9!$F$59/1000</f>
        <v>1.2589198632815999</v>
      </c>
      <c r="M255" s="14">
        <f>Dataark7a!M255*Dataark9!$F$59/1000</f>
        <v>300.1724833465446</v>
      </c>
    </row>
    <row r="256" spans="1:13" x14ac:dyDescent="0.2">
      <c r="A256" s="11" t="str">
        <f t="shared" si="40"/>
        <v>2025-priser (mio. kr.)</v>
      </c>
      <c r="B256" s="11" t="str">
        <f t="shared" si="40"/>
        <v>I alt (netto)</v>
      </c>
      <c r="C256" s="11" t="str">
        <f t="shared" si="40"/>
        <v>1 Driftskonti</v>
      </c>
      <c r="D256" s="13" t="str">
        <f t="shared" si="40"/>
        <v>2021</v>
      </c>
      <c r="E256" s="2">
        <v>450</v>
      </c>
      <c r="F256" s="3" t="s">
        <v>30</v>
      </c>
      <c r="G256" s="14">
        <f>Dataark7a!G256*Dataark9!$F$59/1000</f>
        <v>92.848501587907521</v>
      </c>
      <c r="H256" s="14">
        <f>Dataark7a!H256*Dataark9!$F$59/1000</f>
        <v>117.33248095635039</v>
      </c>
      <c r="I256" s="14">
        <f>Dataark7a!I256*Dataark9!$F$59/1000</f>
        <v>66.858417177547835</v>
      </c>
      <c r="J256" s="14">
        <f>Dataark7a!J256*Dataark9!$F$59/1000</f>
        <v>40.109531753703358</v>
      </c>
      <c r="K256" s="14">
        <f>Dataark7a!K256*Dataark9!$F$59/1000</f>
        <v>20.86472847382144</v>
      </c>
      <c r="L256" s="14">
        <f>Dataark7a!L256*Dataark9!$F$59/1000</f>
        <v>1.6406197670345599</v>
      </c>
      <c r="M256" s="14">
        <f>Dataark7a!M256*Dataark9!$F$59/1000</f>
        <v>339.65427971636512</v>
      </c>
    </row>
    <row r="257" spans="1:13" x14ac:dyDescent="0.2">
      <c r="A257" s="11" t="str">
        <f t="shared" si="40"/>
        <v>2025-priser (mio. kr.)</v>
      </c>
      <c r="B257" s="11" t="str">
        <f t="shared" si="40"/>
        <v>I alt (netto)</v>
      </c>
      <c r="C257" s="11" t="str">
        <f t="shared" si="40"/>
        <v>1 Driftskonti</v>
      </c>
      <c r="D257" s="13" t="str">
        <f t="shared" si="40"/>
        <v>2021</v>
      </c>
      <c r="E257" s="2">
        <v>461</v>
      </c>
      <c r="F257" s="3" t="s">
        <v>36</v>
      </c>
      <c r="G257" s="14">
        <f>Dataark7a!G257*Dataark9!$F$59/1000</f>
        <v>508.7024988372205</v>
      </c>
      <c r="H257" s="14">
        <f>Dataark7a!H257*Dataark9!$F$59/1000</f>
        <v>710.54931691670356</v>
      </c>
      <c r="I257" s="14">
        <f>Dataark7a!I257*Dataark9!$F$59/1000</f>
        <v>247.22541808288477</v>
      </c>
      <c r="J257" s="14">
        <f>Dataark7a!J257*Dataark9!$F$59/1000</f>
        <v>68.149528598977284</v>
      </c>
      <c r="K257" s="14">
        <f>Dataark7a!K257*Dataark9!$F$59/1000</f>
        <v>94.614438492017598</v>
      </c>
      <c r="L257" s="14">
        <f>Dataark7a!L257*Dataark9!$F$59/1000</f>
        <v>9.025133266448</v>
      </c>
      <c r="M257" s="14">
        <f>Dataark7a!M257*Dataark9!$F$59/1000</f>
        <v>1638.2663341942518</v>
      </c>
    </row>
    <row r="258" spans="1:13" x14ac:dyDescent="0.2">
      <c r="A258" s="11" t="str">
        <f t="shared" si="40"/>
        <v>2025-priser (mio. kr.)</v>
      </c>
      <c r="B258" s="11" t="str">
        <f t="shared" si="40"/>
        <v>I alt (netto)</v>
      </c>
      <c r="C258" s="11" t="str">
        <f t="shared" si="40"/>
        <v>1 Driftskonti</v>
      </c>
      <c r="D258" s="13" t="str">
        <f t="shared" si="40"/>
        <v>2021</v>
      </c>
      <c r="E258" s="2">
        <v>479</v>
      </c>
      <c r="F258" s="3" t="s">
        <v>72</v>
      </c>
      <c r="G258" s="14">
        <f>Dataark7a!G258*Dataark9!$F$59/1000</f>
        <v>183.23549867601056</v>
      </c>
      <c r="H258" s="14">
        <f>Dataark7a!H258*Dataark9!$F$59/1000</f>
        <v>330.19571011342657</v>
      </c>
      <c r="I258" s="14">
        <f>Dataark7a!I258*Dataark9!$F$59/1000</f>
        <v>108.06936009930943</v>
      </c>
      <c r="J258" s="14">
        <f>Dataark7a!J258*Dataark9!$F$59/1000</f>
        <v>24.936960579523198</v>
      </c>
      <c r="K258" s="14">
        <f>Dataark7a!K258*Dataark9!$F$59/1000</f>
        <v>20.811842342578558</v>
      </c>
      <c r="L258" s="14">
        <f>Dataark7a!L258*Dataark9!$F$59/1000</f>
        <v>3.2789401370585596</v>
      </c>
      <c r="M258" s="14">
        <f>Dataark7a!M258*Dataark9!$F$59/1000</f>
        <v>670.5283119479069</v>
      </c>
    </row>
    <row r="259" spans="1:13" x14ac:dyDescent="0.2">
      <c r="A259" s="11" t="str">
        <f t="shared" si="40"/>
        <v>2025-priser (mio. kr.)</v>
      </c>
      <c r="B259" s="11" t="str">
        <f t="shared" si="40"/>
        <v>I alt (netto)</v>
      </c>
      <c r="C259" s="11" t="str">
        <f t="shared" si="40"/>
        <v>1 Driftskonti</v>
      </c>
      <c r="D259" s="13" t="str">
        <f t="shared" si="40"/>
        <v>2021</v>
      </c>
      <c r="E259" s="2">
        <v>480</v>
      </c>
      <c r="F259" s="3" t="s">
        <v>226</v>
      </c>
      <c r="G259" s="14">
        <f>Dataark7a!G259*Dataark9!$F$59/1000</f>
        <v>96.605716303162552</v>
      </c>
      <c r="H259" s="14">
        <f>Dataark7a!H259*Dataark9!$F$59/1000</f>
        <v>139.46762627850623</v>
      </c>
      <c r="I259" s="14">
        <f>Dataark7a!I259*Dataark9!$F$59/1000</f>
        <v>23.749322023568958</v>
      </c>
      <c r="J259" s="14">
        <f>Dataark7a!J259*Dataark9!$F$59/1000</f>
        <v>12.854778987535679</v>
      </c>
      <c r="K259" s="14">
        <f>Dataark7a!K259*Dataark9!$F$59/1000</f>
        <v>8.4939725570086395</v>
      </c>
      <c r="L259" s="14">
        <f>Dataark7a!L259*Dataark9!$F$59/1000</f>
        <v>2.3856243984560002</v>
      </c>
      <c r="M259" s="14">
        <f>Dataark7a!M259*Dataark9!$F$59/1000</f>
        <v>283.55704054823809</v>
      </c>
    </row>
    <row r="260" spans="1:13" x14ac:dyDescent="0.2">
      <c r="A260" s="11" t="str">
        <f t="shared" si="40"/>
        <v>2025-priser (mio. kr.)</v>
      </c>
      <c r="B260" s="11" t="str">
        <f t="shared" si="40"/>
        <v>I alt (netto)</v>
      </c>
      <c r="C260" s="11" t="str">
        <f t="shared" si="40"/>
        <v>1 Driftskonti</v>
      </c>
      <c r="D260" s="13" t="str">
        <f t="shared" si="40"/>
        <v>2021</v>
      </c>
      <c r="E260" s="2">
        <v>482</v>
      </c>
      <c r="F260" s="3" t="s">
        <v>8</v>
      </c>
      <c r="G260" s="14">
        <f>Dataark7a!G260*Dataark9!$F$59/1000</f>
        <v>76.052556124272002</v>
      </c>
      <c r="H260" s="14">
        <f>Dataark7a!H260*Dataark9!$F$59/1000</f>
        <v>123.75584650534975</v>
      </c>
      <c r="I260" s="14">
        <f>Dataark7a!I260*Dataark9!$F$59/1000</f>
        <v>37.50546463924416</v>
      </c>
      <c r="J260" s="14">
        <f>Dataark7a!J260*Dataark9!$F$59/1000</f>
        <v>13.03068285884352</v>
      </c>
      <c r="K260" s="14">
        <f>Dataark7a!K260*Dataark9!$F$59/1000</f>
        <v>9.2044862332716804</v>
      </c>
      <c r="L260" s="14">
        <f>Dataark7a!L260*Dataark9!$F$59/1000</f>
        <v>0.49092126175455997</v>
      </c>
      <c r="M260" s="14">
        <f>Dataark7a!M260*Dataark9!$F$59/1000</f>
        <v>260.0399576227357</v>
      </c>
    </row>
    <row r="261" spans="1:13" x14ac:dyDescent="0.2">
      <c r="A261" s="11" t="str">
        <f t="shared" si="40"/>
        <v>2025-priser (mio. kr.)</v>
      </c>
      <c r="B261" s="11" t="str">
        <f t="shared" si="40"/>
        <v>I alt (netto)</v>
      </c>
      <c r="C261" s="11" t="str">
        <f t="shared" si="40"/>
        <v>1 Driftskonti</v>
      </c>
      <c r="D261" s="13" t="str">
        <f t="shared" si="40"/>
        <v>2021</v>
      </c>
      <c r="E261" s="2">
        <v>492</v>
      </c>
      <c r="F261" s="3" t="s">
        <v>98</v>
      </c>
      <c r="G261" s="14">
        <f>Dataark7a!G261*Dataark9!$F$59/1000</f>
        <v>21.024536566055357</v>
      </c>
      <c r="H261" s="14">
        <f>Dataark7a!H261*Dataark9!$F$59/1000</f>
        <v>72.30568869556447</v>
      </c>
      <c r="I261" s="14">
        <f>Dataark7a!I261*Dataark9!$F$59/1000</f>
        <v>13.59058603091488</v>
      </c>
      <c r="J261" s="14">
        <f>Dataark7a!J261*Dataark9!$F$59/1000</f>
        <v>3.4134548621763199</v>
      </c>
      <c r="K261" s="14">
        <f>Dataark7a!K261*Dataark9!$F$59/1000</f>
        <v>5.5967323237030397</v>
      </c>
      <c r="L261" s="14">
        <f>Dataark7a!L261*Dataark9!$F$59/1000</f>
        <v>0.16555658476031998</v>
      </c>
      <c r="M261" s="14">
        <f>Dataark7a!M261*Dataark9!$F$59/1000</f>
        <v>116.09655506317439</v>
      </c>
    </row>
    <row r="262" spans="1:13" x14ac:dyDescent="0.2">
      <c r="A262" s="11" t="str">
        <f t="shared" si="40"/>
        <v>2025-priser (mio. kr.)</v>
      </c>
      <c r="B262" s="11" t="str">
        <f t="shared" si="40"/>
        <v>I alt (netto)</v>
      </c>
      <c r="C262" s="11" t="str">
        <f t="shared" si="40"/>
        <v>1 Driftskonti</v>
      </c>
      <c r="D262" s="13" t="str">
        <f t="shared" si="40"/>
        <v>2021</v>
      </c>
      <c r="E262" s="2">
        <v>510</v>
      </c>
      <c r="F262" s="3" t="s">
        <v>61</v>
      </c>
      <c r="G262" s="14">
        <f>Dataark7a!G262*Dataark9!$F$59/1000</f>
        <v>177.50540132569503</v>
      </c>
      <c r="H262" s="14">
        <f>Dataark7a!H262*Dataark9!$F$59/1000</f>
        <v>256.09649174962527</v>
      </c>
      <c r="I262" s="14">
        <f>Dataark7a!I262*Dataark9!$F$59/1000</f>
        <v>108.29815010186016</v>
      </c>
      <c r="J262" s="14">
        <f>Dataark7a!J262*Dataark9!$F$59/1000</f>
        <v>13.53425080415616</v>
      </c>
      <c r="K262" s="14">
        <f>Dataark7a!K262*Dataark9!$F$59/1000</f>
        <v>31.399415877702079</v>
      </c>
      <c r="L262" s="14">
        <f>Dataark7a!L262*Dataark9!$F$59/1000</f>
        <v>2.0395651483667199</v>
      </c>
      <c r="M262" s="14">
        <f>Dataark7a!M262*Dataark9!$F$59/1000</f>
        <v>588.87327500740548</v>
      </c>
    </row>
    <row r="263" spans="1:13" x14ac:dyDescent="0.2">
      <c r="A263" s="11" t="str">
        <f t="shared" si="40"/>
        <v>2025-priser (mio. kr.)</v>
      </c>
      <c r="B263" s="11" t="str">
        <f t="shared" si="40"/>
        <v>I alt (netto)</v>
      </c>
      <c r="C263" s="11" t="str">
        <f t="shared" si="40"/>
        <v>1 Driftskonti</v>
      </c>
      <c r="D263" s="13" t="str">
        <f t="shared" si="40"/>
        <v>2021</v>
      </c>
      <c r="E263" s="2">
        <v>530</v>
      </c>
      <c r="F263" s="3" t="s">
        <v>15</v>
      </c>
      <c r="G263" s="14">
        <f>Dataark7a!G263*Dataark9!$F$59/1000</f>
        <v>43.642555260428793</v>
      </c>
      <c r="H263" s="14">
        <f>Dataark7a!H263*Dataark9!$F$59/1000</f>
        <v>183.3884085772128</v>
      </c>
      <c r="I263" s="14">
        <f>Dataark7a!I263*Dataark9!$F$59/1000</f>
        <v>33.366550020236161</v>
      </c>
      <c r="J263" s="14">
        <f>Dataark7a!J263*Dataark9!$F$59/1000</f>
        <v>1.5704881582124799</v>
      </c>
      <c r="K263" s="14">
        <f>Dataark7a!K263*Dataark9!$F$59/1000</f>
        <v>21.016488676518399</v>
      </c>
      <c r="L263" s="14">
        <f>Dataark7a!L263*Dataark9!$F$59/1000</f>
        <v>0.98069282500383992</v>
      </c>
      <c r="M263" s="14">
        <f>Dataark7a!M263*Dataark9!$F$59/1000</f>
        <v>283.96518351761245</v>
      </c>
    </row>
    <row r="264" spans="1:13" x14ac:dyDescent="0.2">
      <c r="A264" s="11" t="str">
        <f t="shared" si="40"/>
        <v>2025-priser (mio. kr.)</v>
      </c>
      <c r="B264" s="11" t="str">
        <f t="shared" si="40"/>
        <v>I alt (netto)</v>
      </c>
      <c r="C264" s="11" t="str">
        <f t="shared" si="40"/>
        <v>1 Driftskonti</v>
      </c>
      <c r="D264" s="13" t="str">
        <f t="shared" si="40"/>
        <v>2021</v>
      </c>
      <c r="E264" s="2">
        <v>540</v>
      </c>
      <c r="F264" s="3" t="s">
        <v>76</v>
      </c>
      <c r="G264" s="14">
        <f>Dataark7a!G264*Dataark9!$F$59/1000</f>
        <v>218.46570997330559</v>
      </c>
      <c r="H264" s="14">
        <f>Dataark7a!H264*Dataark9!$F$59/1000</f>
        <v>402.10820192018525</v>
      </c>
      <c r="I264" s="14">
        <f>Dataark7a!I264*Dataark9!$F$59/1000</f>
        <v>188.48502205111905</v>
      </c>
      <c r="J264" s="14">
        <f>Dataark7a!J264*Dataark9!$F$59/1000</f>
        <v>31.075200899213119</v>
      </c>
      <c r="K264" s="14">
        <f>Dataark7a!K264*Dataark9!$F$59/1000</f>
        <v>41.163805283045122</v>
      </c>
      <c r="L264" s="14">
        <f>Dataark7a!L264*Dataark9!$F$59/1000</f>
        <v>3.99750170285856</v>
      </c>
      <c r="M264" s="14">
        <f>Dataark7a!M264*Dataark9!$F$59/1000</f>
        <v>885.29544182972666</v>
      </c>
    </row>
    <row r="265" spans="1:13" x14ac:dyDescent="0.2">
      <c r="A265" s="11" t="str">
        <f t="shared" si="40"/>
        <v>2025-priser (mio. kr.)</v>
      </c>
      <c r="B265" s="11" t="str">
        <f t="shared" si="40"/>
        <v>I alt (netto)</v>
      </c>
      <c r="C265" s="11" t="str">
        <f t="shared" si="40"/>
        <v>1 Driftskonti</v>
      </c>
      <c r="D265" s="13" t="str">
        <f t="shared" si="40"/>
        <v>2021</v>
      </c>
      <c r="E265" s="2">
        <v>550</v>
      </c>
      <c r="F265" s="3" t="s">
        <v>80</v>
      </c>
      <c r="G265" s="14">
        <f>Dataark7a!G265*Dataark9!$F$59/1000</f>
        <v>117.91652779703263</v>
      </c>
      <c r="H265" s="14">
        <f>Dataark7a!H265*Dataark9!$F$59/1000</f>
        <v>190.57632363222336</v>
      </c>
      <c r="I265" s="14">
        <f>Dataark7a!I265*Dataark9!$F$59/1000</f>
        <v>45.455629803255363</v>
      </c>
      <c r="J265" s="14">
        <f>Dataark7a!J265*Dataark9!$F$59/1000</f>
        <v>30.722243458092159</v>
      </c>
      <c r="K265" s="14">
        <f>Dataark7a!K265*Dataark9!$F$59/1000</f>
        <v>20.0679874096624</v>
      </c>
      <c r="L265" s="14">
        <f>Dataark7a!L265*Dataark9!$F$59/1000</f>
        <v>2.6891448038499197</v>
      </c>
      <c r="M265" s="14">
        <f>Dataark7a!M265*Dataark9!$F$59/1000</f>
        <v>407.4278569041158</v>
      </c>
    </row>
    <row r="266" spans="1:13" x14ac:dyDescent="0.2">
      <c r="A266" s="11" t="str">
        <f t="shared" si="40"/>
        <v>2025-priser (mio. kr.)</v>
      </c>
      <c r="B266" s="11" t="str">
        <f t="shared" si="40"/>
        <v>I alt (netto)</v>
      </c>
      <c r="C266" s="11" t="str">
        <f t="shared" si="40"/>
        <v>1 Driftskonti</v>
      </c>
      <c r="D266" s="13" t="str">
        <f t="shared" si="40"/>
        <v>2021</v>
      </c>
      <c r="E266" s="2">
        <v>561</v>
      </c>
      <c r="F266" s="3" t="s">
        <v>27</v>
      </c>
      <c r="G266" s="14">
        <f>Dataark7a!G266*Dataark9!$F$59/1000</f>
        <v>285.39195936266498</v>
      </c>
      <c r="H266" s="14">
        <f>Dataark7a!H266*Dataark9!$F$59/1000</f>
        <v>623.18602689748695</v>
      </c>
      <c r="I266" s="14">
        <f>Dataark7a!I266*Dataark9!$F$59/1000</f>
        <v>192.14911118744641</v>
      </c>
      <c r="J266" s="14">
        <f>Dataark7a!J266*Dataark9!$F$59/1000</f>
        <v>14.89089504038656</v>
      </c>
      <c r="K266" s="14">
        <f>Dataark7a!K266*Dataark9!$F$59/1000</f>
        <v>78.186396550071677</v>
      </c>
      <c r="L266" s="14">
        <f>Dataark7a!L266*Dataark9!$F$59/1000</f>
        <v>5.3162058884147196</v>
      </c>
      <c r="M266" s="14">
        <f>Dataark7a!M266*Dataark9!$F$59/1000</f>
        <v>1199.1205949264713</v>
      </c>
    </row>
    <row r="267" spans="1:13" x14ac:dyDescent="0.2">
      <c r="A267" s="11" t="str">
        <f t="shared" si="40"/>
        <v>2025-priser (mio. kr.)</v>
      </c>
      <c r="B267" s="11" t="str">
        <f t="shared" si="40"/>
        <v>I alt (netto)</v>
      </c>
      <c r="C267" s="11" t="str">
        <f t="shared" si="40"/>
        <v>1 Driftskonti</v>
      </c>
      <c r="D267" s="13" t="str">
        <f t="shared" si="40"/>
        <v>2021</v>
      </c>
      <c r="E267" s="2">
        <v>563</v>
      </c>
      <c r="F267" s="3" t="s">
        <v>29</v>
      </c>
      <c r="G267" s="14">
        <f>Dataark7a!G267*Dataark9!$F$59/1000</f>
        <v>14.01252538235264</v>
      </c>
      <c r="H267" s="14">
        <f>Dataark7a!H267*Dataark9!$F$59/1000</f>
        <v>20.57730384750144</v>
      </c>
      <c r="I267" s="14">
        <f>Dataark7a!I267*Dataark9!$F$59/1000</f>
        <v>6.4463595191049601</v>
      </c>
      <c r="J267" s="14">
        <f>Dataark7a!J267*Dataark9!$F$59/1000</f>
        <v>4.5056684421923201</v>
      </c>
      <c r="K267" s="14">
        <f>Dataark7a!K267*Dataark9!$F$59/1000</f>
        <v>2.7903182723145603</v>
      </c>
      <c r="L267" s="14">
        <f>Dataark7a!L267*Dataark9!$F$59/1000</f>
        <v>0.16440688625503999</v>
      </c>
      <c r="M267" s="14">
        <f>Dataark7a!M267*Dataark9!$F$59/1000</f>
        <v>48.49658234972096</v>
      </c>
    </row>
    <row r="268" spans="1:13" x14ac:dyDescent="0.2">
      <c r="A268" s="11" t="str">
        <f t="shared" si="40"/>
        <v>2025-priser (mio. kr.)</v>
      </c>
      <c r="B268" s="11" t="str">
        <f t="shared" si="40"/>
        <v>I alt (netto)</v>
      </c>
      <c r="C268" s="11" t="str">
        <f t="shared" si="40"/>
        <v>1 Driftskonti</v>
      </c>
      <c r="D268" s="13" t="str">
        <f t="shared" si="40"/>
        <v>2021</v>
      </c>
      <c r="E268" s="2">
        <v>573</v>
      </c>
      <c r="F268" s="3" t="s">
        <v>86</v>
      </c>
      <c r="G268" s="14">
        <f>Dataark7a!G268*Dataark9!$F$59/1000</f>
        <v>135.77249528253631</v>
      </c>
      <c r="H268" s="14">
        <f>Dataark7a!H268*Dataark9!$F$59/1000</f>
        <v>273.13387389936963</v>
      </c>
      <c r="I268" s="14">
        <f>Dataark7a!I268*Dataark9!$F$59/1000</f>
        <v>53.899015626031677</v>
      </c>
      <c r="J268" s="14">
        <f>Dataark7a!J268*Dataark9!$F$59/1000</f>
        <v>24.076986097573759</v>
      </c>
      <c r="K268" s="14">
        <f>Dataark7a!K268*Dataark9!$F$59/1000</f>
        <v>33.167652178822721</v>
      </c>
      <c r="L268" s="14">
        <f>Dataark7a!L268*Dataark9!$F$59/1000</f>
        <v>2.1993732406006399</v>
      </c>
      <c r="M268" s="14">
        <f>Dataark7a!M268*Dataark9!$F$59/1000</f>
        <v>522.24939632493465</v>
      </c>
    </row>
    <row r="269" spans="1:13" x14ac:dyDescent="0.2">
      <c r="A269" s="11" t="str">
        <f t="shared" si="40"/>
        <v>2025-priser (mio. kr.)</v>
      </c>
      <c r="B269" s="11" t="str">
        <f t="shared" si="40"/>
        <v>I alt (netto)</v>
      </c>
      <c r="C269" s="11" t="str">
        <f t="shared" si="40"/>
        <v>1 Driftskonti</v>
      </c>
      <c r="D269" s="13" t="str">
        <f t="shared" si="40"/>
        <v>2021</v>
      </c>
      <c r="E269" s="2">
        <v>575</v>
      </c>
      <c r="F269" s="3" t="s">
        <v>88</v>
      </c>
      <c r="G269" s="14">
        <f>Dataark7a!G269*Dataark9!$F$59/1000</f>
        <v>149.99886458687104</v>
      </c>
      <c r="H269" s="14">
        <f>Dataark7a!H269*Dataark9!$F$59/1000</f>
        <v>165.47035737242399</v>
      </c>
      <c r="I269" s="14">
        <f>Dataark7a!I269*Dataark9!$F$59/1000</f>
        <v>44.015057576139519</v>
      </c>
      <c r="J269" s="14">
        <f>Dataark7a!J269*Dataark9!$F$59/1000</f>
        <v>50.283213826926072</v>
      </c>
      <c r="K269" s="14">
        <f>Dataark7a!K269*Dataark9!$F$59/1000</f>
        <v>27.112190151512959</v>
      </c>
      <c r="L269" s="14">
        <f>Dataark7a!L269*Dataark9!$F$59/1000</f>
        <v>2.15223560188416</v>
      </c>
      <c r="M269" s="14">
        <f>Dataark7a!M269*Dataark9!$F$59/1000</f>
        <v>439.03191911575772</v>
      </c>
    </row>
    <row r="270" spans="1:13" x14ac:dyDescent="0.2">
      <c r="A270" s="11" t="str">
        <f t="shared" si="40"/>
        <v>2025-priser (mio. kr.)</v>
      </c>
      <c r="B270" s="11" t="str">
        <f t="shared" si="40"/>
        <v>I alt (netto)</v>
      </c>
      <c r="C270" s="11" t="str">
        <f t="shared" si="40"/>
        <v>1 Driftskonti</v>
      </c>
      <c r="D270" s="13" t="str">
        <f t="shared" si="40"/>
        <v>2021</v>
      </c>
      <c r="E270" s="2">
        <v>580</v>
      </c>
      <c r="F270" s="3" t="s">
        <v>100</v>
      </c>
      <c r="G270" s="14">
        <f>Dataark7a!G270*Dataark9!$F$59/1000</f>
        <v>192.11576993079328</v>
      </c>
      <c r="H270" s="14">
        <f>Dataark7a!H270*Dataark9!$F$59/1000</f>
        <v>281.10588333498112</v>
      </c>
      <c r="I270" s="14">
        <f>Dataark7a!I270*Dataark9!$F$59/1000</f>
        <v>104.67315071471232</v>
      </c>
      <c r="J270" s="14">
        <f>Dataark7a!J270*Dataark9!$F$59/1000</f>
        <v>4.9080629190403195</v>
      </c>
      <c r="K270" s="14">
        <f>Dataark7a!K270*Dataark9!$F$59/1000</f>
        <v>49.887717541109758</v>
      </c>
      <c r="L270" s="14">
        <f>Dataark7a!L270*Dataark9!$F$59/1000</f>
        <v>3.1812157641097598</v>
      </c>
      <c r="M270" s="14">
        <f>Dataark7a!M270*Dataark9!$F$59/1000</f>
        <v>635.87180020474659</v>
      </c>
    </row>
    <row r="271" spans="1:13" x14ac:dyDescent="0.2">
      <c r="A271" s="11" t="str">
        <f t="shared" si="40"/>
        <v>2025-priser (mio. kr.)</v>
      </c>
      <c r="B271" s="11" t="str">
        <f t="shared" si="40"/>
        <v>I alt (netto)</v>
      </c>
      <c r="C271" s="11" t="str">
        <f t="shared" si="40"/>
        <v>1 Driftskonti</v>
      </c>
      <c r="D271" s="13" t="str">
        <f t="shared" ref="D271:D303" si="41">D270</f>
        <v>2021</v>
      </c>
      <c r="E271" s="2">
        <v>607</v>
      </c>
      <c r="F271" s="3" t="s">
        <v>37</v>
      </c>
      <c r="G271" s="14">
        <f>Dataark7a!G271*Dataark9!$F$59/1000</f>
        <v>168.85736916897889</v>
      </c>
      <c r="H271" s="14">
        <f>Dataark7a!H271*Dataark9!$F$59/1000</f>
        <v>274.68251778598176</v>
      </c>
      <c r="I271" s="14">
        <f>Dataark7a!I271*Dataark9!$F$59/1000</f>
        <v>70.915703202680959</v>
      </c>
      <c r="J271" s="14">
        <f>Dataark7a!J271*Dataark9!$F$59/1000</f>
        <v>40.262441654905594</v>
      </c>
      <c r="K271" s="14">
        <f>Dataark7a!K271*Dataark9!$F$59/1000</f>
        <v>18.2457152787936</v>
      </c>
      <c r="L271" s="14">
        <f>Dataark7a!L271*Dataark9!$F$59/1000</f>
        <v>3.4939337575459199</v>
      </c>
      <c r="M271" s="14">
        <f>Dataark7a!M271*Dataark9!$F$59/1000</f>
        <v>576.45768084888675</v>
      </c>
    </row>
    <row r="272" spans="1:13" x14ac:dyDescent="0.2">
      <c r="A272" s="11" t="str">
        <f t="shared" si="40"/>
        <v>2025-priser (mio. kr.)</v>
      </c>
      <c r="B272" s="11" t="str">
        <f t="shared" ref="A272:C304" si="42">B271</f>
        <v>I alt (netto)</v>
      </c>
      <c r="C272" s="11" t="str">
        <f t="shared" si="42"/>
        <v>1 Driftskonti</v>
      </c>
      <c r="D272" s="13" t="str">
        <f t="shared" si="41"/>
        <v>2021</v>
      </c>
      <c r="E272" s="2">
        <v>615</v>
      </c>
      <c r="F272" s="3" t="s">
        <v>81</v>
      </c>
      <c r="G272" s="14">
        <f>Dataark7a!G272*Dataark9!$F$59/1000</f>
        <v>203.32992915129441</v>
      </c>
      <c r="H272" s="14">
        <f>Dataark7a!H272*Dataark9!$F$59/1000</f>
        <v>399.19026711378461</v>
      </c>
      <c r="I272" s="14">
        <f>Dataark7a!I272*Dataark9!$F$59/1000</f>
        <v>134.44344381043263</v>
      </c>
      <c r="J272" s="14">
        <f>Dataark7a!J272*Dataark9!$F$59/1000</f>
        <v>16.602796114748479</v>
      </c>
      <c r="K272" s="14">
        <f>Dataark7a!K272*Dataark9!$F$59/1000</f>
        <v>45.018744371248957</v>
      </c>
      <c r="L272" s="14">
        <f>Dataark7a!L272*Dataark9!$F$59/1000</f>
        <v>2.3350376642236799</v>
      </c>
      <c r="M272" s="14">
        <f>Dataark7a!M272*Dataark9!$F$59/1000</f>
        <v>800.92021822573281</v>
      </c>
    </row>
    <row r="273" spans="1:13" x14ac:dyDescent="0.2">
      <c r="A273" s="11" t="str">
        <f t="shared" si="42"/>
        <v>2025-priser (mio. kr.)</v>
      </c>
      <c r="B273" s="11" t="str">
        <f t="shared" si="42"/>
        <v>I alt (netto)</v>
      </c>
      <c r="C273" s="11" t="str">
        <f t="shared" si="42"/>
        <v>1 Driftskonti</v>
      </c>
      <c r="D273" s="13" t="str">
        <f t="shared" si="41"/>
        <v>2021</v>
      </c>
      <c r="E273" s="2">
        <v>621</v>
      </c>
      <c r="F273" s="3" t="s">
        <v>99</v>
      </c>
      <c r="G273" s="14">
        <f>Dataark7a!G273*Dataark9!$F$59/1000</f>
        <v>200.4890241447475</v>
      </c>
      <c r="H273" s="14">
        <f>Dataark7a!H273*Dataark9!$F$59/1000</f>
        <v>384.93630504532314</v>
      </c>
      <c r="I273" s="14">
        <f>Dataark7a!I273*Dataark9!$F$59/1000</f>
        <v>157.6926469842048</v>
      </c>
      <c r="J273" s="14">
        <f>Dataark7a!J273*Dataark9!$F$59/1000</f>
        <v>53.29312451374912</v>
      </c>
      <c r="K273" s="14">
        <f>Dataark7a!K273*Dataark9!$F$59/1000</f>
        <v>32.900922125597759</v>
      </c>
      <c r="L273" s="14">
        <f>Dataark7a!L273*Dataark9!$F$59/1000</f>
        <v>3.51002953661984</v>
      </c>
      <c r="M273" s="14">
        <f>Dataark7a!M273*Dataark9!$F$59/1000</f>
        <v>832.82205235024219</v>
      </c>
    </row>
    <row r="274" spans="1:13" x14ac:dyDescent="0.2">
      <c r="A274" s="11" t="str">
        <f t="shared" si="42"/>
        <v>2025-priser (mio. kr.)</v>
      </c>
      <c r="B274" s="11" t="str">
        <f t="shared" si="42"/>
        <v>I alt (netto)</v>
      </c>
      <c r="C274" s="11" t="str">
        <f t="shared" si="42"/>
        <v>1 Driftskonti</v>
      </c>
      <c r="D274" s="13" t="str">
        <f t="shared" si="41"/>
        <v>2021</v>
      </c>
      <c r="E274" s="2">
        <v>630</v>
      </c>
      <c r="F274" s="3" t="s">
        <v>90</v>
      </c>
      <c r="G274" s="14">
        <f>Dataark7a!G274*Dataark9!$F$59/1000</f>
        <v>234.45226768922399</v>
      </c>
      <c r="H274" s="14">
        <f>Dataark7a!H274*Dataark9!$F$59/1000</f>
        <v>412.50492550343228</v>
      </c>
      <c r="I274" s="14">
        <f>Dataark7a!I274*Dataark9!$F$59/1000</f>
        <v>167.80999383066879</v>
      </c>
      <c r="J274" s="14">
        <f>Dataark7a!J274*Dataark9!$F$59/1000</f>
        <v>61.852629885558713</v>
      </c>
      <c r="K274" s="14">
        <f>Dataark7a!K274*Dataark9!$F$59/1000</f>
        <v>38.111355751526716</v>
      </c>
      <c r="L274" s="14">
        <f>Dataark7a!L274*Dataark9!$F$59/1000</f>
        <v>4.0584357236384001</v>
      </c>
      <c r="M274" s="14">
        <f>Dataark7a!M274*Dataark9!$F$59/1000</f>
        <v>918.78960838404896</v>
      </c>
    </row>
    <row r="275" spans="1:13" x14ac:dyDescent="0.2">
      <c r="A275" s="11" t="str">
        <f t="shared" si="42"/>
        <v>2025-priser (mio. kr.)</v>
      </c>
      <c r="B275" s="11" t="str">
        <f t="shared" si="42"/>
        <v>I alt (netto)</v>
      </c>
      <c r="C275" s="11" t="str">
        <f t="shared" si="42"/>
        <v>1 Driftskonti</v>
      </c>
      <c r="D275" s="13" t="str">
        <f t="shared" si="41"/>
        <v>2021</v>
      </c>
      <c r="E275" s="2">
        <v>657</v>
      </c>
      <c r="F275" s="3" t="s">
        <v>71</v>
      </c>
      <c r="G275" s="14">
        <f>Dataark7a!G275*Dataark9!$F$59/1000</f>
        <v>165.12314842382943</v>
      </c>
      <c r="H275" s="14">
        <f>Dataark7a!H275*Dataark9!$F$59/1000</f>
        <v>337.94467803901375</v>
      </c>
      <c r="I275" s="14">
        <f>Dataark7a!I275*Dataark9!$F$59/1000</f>
        <v>88.75787430612128</v>
      </c>
      <c r="J275" s="14">
        <f>Dataark7a!J275*Dataark9!$F$59/1000</f>
        <v>105.96426213614176</v>
      </c>
      <c r="K275" s="14">
        <f>Dataark7a!K275*Dataark9!$F$59/1000</f>
        <v>28.579205444250238</v>
      </c>
      <c r="L275" s="14">
        <f>Dataark7a!L275*Dataark9!$F$59/1000</f>
        <v>2.2338641957590397</v>
      </c>
      <c r="M275" s="14">
        <f>Dataark7a!M275*Dataark9!$F$59/1000</f>
        <v>728.60303254511541</v>
      </c>
    </row>
    <row r="276" spans="1:13" x14ac:dyDescent="0.2">
      <c r="A276" s="11" t="str">
        <f t="shared" si="42"/>
        <v>2025-priser (mio. kr.)</v>
      </c>
      <c r="B276" s="11" t="str">
        <f t="shared" si="42"/>
        <v>I alt (netto)</v>
      </c>
      <c r="C276" s="11" t="str">
        <f t="shared" si="42"/>
        <v>1 Driftskonti</v>
      </c>
      <c r="D276" s="13" t="str">
        <f t="shared" si="41"/>
        <v>2021</v>
      </c>
      <c r="E276" s="2">
        <v>661</v>
      </c>
      <c r="F276" s="3" t="s">
        <v>79</v>
      </c>
      <c r="G276" s="14">
        <f>Dataark7a!G276*Dataark9!$F$59/1000</f>
        <v>135.97024342544447</v>
      </c>
      <c r="H276" s="14">
        <f>Dataark7a!H276*Dataark9!$F$59/1000</f>
        <v>281.38640977026944</v>
      </c>
      <c r="I276" s="14">
        <f>Dataark7a!I276*Dataark9!$F$59/1000</f>
        <v>63.160986784567356</v>
      </c>
      <c r="J276" s="14">
        <f>Dataark7a!J276*Dataark9!$F$59/1000</f>
        <v>15.30133740677152</v>
      </c>
      <c r="K276" s="14">
        <f>Dataark7a!K276*Dataark9!$F$59/1000</f>
        <v>34.785277975751676</v>
      </c>
      <c r="L276" s="14">
        <f>Dataark7a!L276*Dataark9!$F$59/1000</f>
        <v>2.9662221436223999</v>
      </c>
      <c r="M276" s="14">
        <f>Dataark7a!M276*Dataark9!$F$59/1000</f>
        <v>533.57047750642687</v>
      </c>
    </row>
    <row r="277" spans="1:13" x14ac:dyDescent="0.2">
      <c r="A277" s="11" t="str">
        <f t="shared" si="42"/>
        <v>2025-priser (mio. kr.)</v>
      </c>
      <c r="B277" s="11" t="str">
        <f t="shared" si="42"/>
        <v>I alt (netto)</v>
      </c>
      <c r="C277" s="11" t="str">
        <f t="shared" si="42"/>
        <v>1 Driftskonti</v>
      </c>
      <c r="D277" s="13" t="str">
        <f t="shared" si="41"/>
        <v>2021</v>
      </c>
      <c r="E277" s="2">
        <v>665</v>
      </c>
      <c r="F277" s="3" t="s">
        <v>12</v>
      </c>
      <c r="G277" s="14">
        <f>Dataark7a!G277*Dataark9!$F$59/1000</f>
        <v>52.418203951231035</v>
      </c>
      <c r="H277" s="14">
        <f>Dataark7a!H277*Dataark9!$F$59/1000</f>
        <v>103.1049619535104</v>
      </c>
      <c r="I277" s="14">
        <f>Dataark7a!I277*Dataark9!$F$59/1000</f>
        <v>33.471172584216639</v>
      </c>
      <c r="J277" s="14">
        <f>Dataark7a!J277*Dataark9!$F$59/1000</f>
        <v>12.63748597003776</v>
      </c>
      <c r="K277" s="14">
        <f>Dataark7a!K277*Dataark9!$F$59/1000</f>
        <v>7.2488490757904005</v>
      </c>
      <c r="L277" s="14">
        <f>Dataark7a!L277*Dataark9!$F$59/1000</f>
        <v>1.07266870542624</v>
      </c>
      <c r="M277" s="14">
        <f>Dataark7a!M277*Dataark9!$F$59/1000</f>
        <v>209.95334224021249</v>
      </c>
    </row>
    <row r="278" spans="1:13" x14ac:dyDescent="0.2">
      <c r="A278" s="11" t="str">
        <f t="shared" si="42"/>
        <v>2025-priser (mio. kr.)</v>
      </c>
      <c r="B278" s="11" t="str">
        <f t="shared" si="42"/>
        <v>I alt (netto)</v>
      </c>
      <c r="C278" s="11" t="str">
        <f t="shared" si="42"/>
        <v>1 Driftskonti</v>
      </c>
      <c r="D278" s="13" t="str">
        <f t="shared" si="41"/>
        <v>2021</v>
      </c>
      <c r="E278" s="2">
        <v>671</v>
      </c>
      <c r="F278" s="3" t="s">
        <v>70</v>
      </c>
      <c r="G278" s="14">
        <f>Dataark7a!G278*Dataark9!$F$59/1000</f>
        <v>60.475291076233276</v>
      </c>
      <c r="H278" s="14">
        <f>Dataark7a!H278*Dataark9!$F$59/1000</f>
        <v>121.24950376383936</v>
      </c>
      <c r="I278" s="14">
        <f>Dataark7a!I278*Dataark9!$F$59/1000</f>
        <v>34.243769979764799</v>
      </c>
      <c r="J278" s="14">
        <f>Dataark7a!J278*Dataark9!$F$59/1000</f>
        <v>11.62575128539136</v>
      </c>
      <c r="K278" s="14">
        <f>Dataark7a!K278*Dataark9!$F$59/1000</f>
        <v>8.8975167323619182</v>
      </c>
      <c r="L278" s="14">
        <f>Dataark7a!L278*Dataark9!$F$59/1000</f>
        <v>0.57829834815584003</v>
      </c>
      <c r="M278" s="14">
        <f>Dataark7a!M278*Dataark9!$F$59/1000</f>
        <v>237.07013118574656</v>
      </c>
    </row>
    <row r="279" spans="1:13" x14ac:dyDescent="0.2">
      <c r="A279" s="11" t="str">
        <f t="shared" si="42"/>
        <v>2025-priser (mio. kr.)</v>
      </c>
      <c r="B279" s="11" t="str">
        <f t="shared" si="42"/>
        <v>I alt (netto)</v>
      </c>
      <c r="C279" s="11" t="str">
        <f t="shared" si="42"/>
        <v>1 Driftskonti</v>
      </c>
      <c r="D279" s="13" t="str">
        <f t="shared" si="41"/>
        <v>2021</v>
      </c>
      <c r="E279" s="2">
        <v>706</v>
      </c>
      <c r="F279" s="3" t="s">
        <v>74</v>
      </c>
      <c r="G279" s="14">
        <f>Dataark7a!G279*Dataark9!$F$59/1000</f>
        <v>150.87263545088382</v>
      </c>
      <c r="H279" s="14">
        <f>Dataark7a!H279*Dataark9!$F$59/1000</f>
        <v>186.72368394103006</v>
      </c>
      <c r="I279" s="14">
        <f>Dataark7a!I279*Dataark9!$F$59/1000</f>
        <v>68.934772678083519</v>
      </c>
      <c r="J279" s="14">
        <f>Dataark7a!J279*Dataark9!$F$59/1000</f>
        <v>14.00562719132096</v>
      </c>
      <c r="K279" s="14">
        <f>Dataark7a!K279*Dataark9!$F$59/1000</f>
        <v>14.07345940313248</v>
      </c>
      <c r="L279" s="14">
        <f>Dataark7a!L279*Dataark9!$F$59/1000</f>
        <v>3.8687354702671994</v>
      </c>
      <c r="M279" s="14">
        <f>Dataark7a!M279*Dataark9!$F$59/1000</f>
        <v>438.47891413471808</v>
      </c>
    </row>
    <row r="280" spans="1:13" x14ac:dyDescent="0.2">
      <c r="A280" s="11" t="str">
        <f t="shared" si="42"/>
        <v>2025-priser (mio. kr.)</v>
      </c>
      <c r="B280" s="11" t="str">
        <f t="shared" si="42"/>
        <v>I alt (netto)</v>
      </c>
      <c r="C280" s="11" t="str">
        <f t="shared" si="42"/>
        <v>1 Driftskonti</v>
      </c>
      <c r="D280" s="13" t="str">
        <f t="shared" si="41"/>
        <v>2021</v>
      </c>
      <c r="E280" s="2">
        <v>707</v>
      </c>
      <c r="F280" s="3" t="s">
        <v>26</v>
      </c>
      <c r="G280" s="14">
        <f>Dataark7a!G280*Dataark9!$F$59/1000</f>
        <v>114.68702469570111</v>
      </c>
      <c r="H280" s="14">
        <f>Dataark7a!H280*Dataark9!$F$59/1000</f>
        <v>237.49551963270017</v>
      </c>
      <c r="I280" s="14">
        <f>Dataark7a!I280*Dataark9!$F$59/1000</f>
        <v>48.618450391280639</v>
      </c>
      <c r="J280" s="14">
        <f>Dataark7a!J280*Dataark9!$F$59/1000</f>
        <v>10.6232141887872</v>
      </c>
      <c r="K280" s="14">
        <f>Dataark7a!K280*Dataark9!$F$59/1000</f>
        <v>17.781237082660478</v>
      </c>
      <c r="L280" s="14">
        <f>Dataark7a!L280*Dataark9!$F$59/1000</f>
        <v>2.3177921866444797</v>
      </c>
      <c r="M280" s="14">
        <f>Dataark7a!M280*Dataark9!$F$59/1000</f>
        <v>431.52323817777409</v>
      </c>
    </row>
    <row r="281" spans="1:13" x14ac:dyDescent="0.2">
      <c r="A281" s="11" t="str">
        <f t="shared" si="42"/>
        <v>2025-priser (mio. kr.)</v>
      </c>
      <c r="B281" s="11" t="str">
        <f t="shared" si="42"/>
        <v>I alt (netto)</v>
      </c>
      <c r="C281" s="11" t="str">
        <f t="shared" si="42"/>
        <v>1 Driftskonti</v>
      </c>
      <c r="D281" s="13" t="str">
        <f t="shared" si="41"/>
        <v>2021</v>
      </c>
      <c r="E281" s="2">
        <v>710</v>
      </c>
      <c r="F281" s="3" t="s">
        <v>31</v>
      </c>
      <c r="G281" s="14">
        <f>Dataark7a!G281*Dataark9!$F$59/1000</f>
        <v>82.359802124238072</v>
      </c>
      <c r="H281" s="14">
        <f>Dataark7a!H281*Dataark9!$F$59/1000</f>
        <v>184.0609822028016</v>
      </c>
      <c r="I281" s="14">
        <f>Dataark7a!I281*Dataark9!$F$59/1000</f>
        <v>60.600608213308796</v>
      </c>
      <c r="J281" s="14">
        <f>Dataark7a!J281*Dataark9!$F$59/1000</f>
        <v>32.084636186848961</v>
      </c>
      <c r="K281" s="14">
        <f>Dataark7a!K281*Dataark9!$F$59/1000</f>
        <v>15.79455806553664</v>
      </c>
      <c r="L281" s="14">
        <f>Dataark7a!L281*Dataark9!$F$59/1000</f>
        <v>3.55026898430464</v>
      </c>
      <c r="M281" s="14">
        <f>Dataark7a!M281*Dataark9!$F$59/1000</f>
        <v>378.45085577703873</v>
      </c>
    </row>
    <row r="282" spans="1:13" x14ac:dyDescent="0.2">
      <c r="A282" s="11" t="str">
        <f t="shared" si="42"/>
        <v>2025-priser (mio. kr.)</v>
      </c>
      <c r="B282" s="11" t="str">
        <f t="shared" si="42"/>
        <v>I alt (netto)</v>
      </c>
      <c r="C282" s="11" t="str">
        <f t="shared" si="42"/>
        <v>1 Driftskonti</v>
      </c>
      <c r="D282" s="13" t="str">
        <f t="shared" si="41"/>
        <v>2021</v>
      </c>
      <c r="E282" s="2">
        <v>727</v>
      </c>
      <c r="F282" s="3" t="s">
        <v>34</v>
      </c>
      <c r="G282" s="14">
        <f>Dataark7a!G282*Dataark9!$F$59/1000</f>
        <v>74.861468472801917</v>
      </c>
      <c r="H282" s="14">
        <f>Dataark7a!H282*Dataark9!$F$59/1000</f>
        <v>134.60785069668768</v>
      </c>
      <c r="I282" s="14">
        <f>Dataark7a!I282*Dataark9!$F$59/1000</f>
        <v>28.571157554713277</v>
      </c>
      <c r="J282" s="14">
        <f>Dataark7a!J282*Dataark9!$F$59/1000</f>
        <v>14.275806340061759</v>
      </c>
      <c r="K282" s="14">
        <f>Dataark7a!K282*Dataark9!$F$59/1000</f>
        <v>11.654493748023361</v>
      </c>
      <c r="L282" s="14">
        <f>Dataark7a!L282*Dataark9!$F$59/1000</f>
        <v>1.0232316696991999</v>
      </c>
      <c r="M282" s="14">
        <f>Dataark7a!M282*Dataark9!$F$59/1000</f>
        <v>264.99400848198718</v>
      </c>
    </row>
    <row r="283" spans="1:13" x14ac:dyDescent="0.2">
      <c r="A283" s="11" t="str">
        <f t="shared" si="42"/>
        <v>2025-priser (mio. kr.)</v>
      </c>
      <c r="B283" s="11" t="str">
        <f t="shared" si="42"/>
        <v>I alt (netto)</v>
      </c>
      <c r="C283" s="11" t="str">
        <f t="shared" si="42"/>
        <v>1 Driftskonti</v>
      </c>
      <c r="D283" s="13" t="str">
        <f t="shared" si="41"/>
        <v>2021</v>
      </c>
      <c r="E283" s="2">
        <v>730</v>
      </c>
      <c r="F283" s="3" t="s">
        <v>40</v>
      </c>
      <c r="G283" s="14">
        <f>Dataark7a!G283*Dataark9!$F$59/1000</f>
        <v>180.02898954478462</v>
      </c>
      <c r="H283" s="14">
        <f>Dataark7a!H283*Dataark9!$F$59/1000</f>
        <v>692.60482264629343</v>
      </c>
      <c r="I283" s="14">
        <f>Dataark7a!I283*Dataark9!$F$59/1000</f>
        <v>144.99537669189249</v>
      </c>
      <c r="J283" s="14">
        <f>Dataark7a!J283*Dataark9!$F$59/1000</f>
        <v>5.8933545380652799</v>
      </c>
      <c r="K283" s="14">
        <f>Dataark7a!K283*Dataark9!$F$59/1000</f>
        <v>53.942704169232321</v>
      </c>
      <c r="L283" s="14">
        <f>Dataark7a!L283*Dataark9!$F$59/1000</f>
        <v>3.82159783155072</v>
      </c>
      <c r="M283" s="14">
        <f>Dataark7a!M283*Dataark9!$F$59/1000</f>
        <v>1081.2868454218187</v>
      </c>
    </row>
    <row r="284" spans="1:13" x14ac:dyDescent="0.2">
      <c r="A284" s="11" t="str">
        <f t="shared" si="42"/>
        <v>2025-priser (mio. kr.)</v>
      </c>
      <c r="B284" s="11" t="str">
        <f t="shared" si="42"/>
        <v>I alt (netto)</v>
      </c>
      <c r="C284" s="11" t="str">
        <f t="shared" si="42"/>
        <v>1 Driftskonti</v>
      </c>
      <c r="D284" s="13" t="str">
        <f t="shared" si="41"/>
        <v>2021</v>
      </c>
      <c r="E284" s="2">
        <v>740</v>
      </c>
      <c r="F284" s="3" t="s">
        <v>56</v>
      </c>
      <c r="G284" s="14">
        <f>Dataark7a!G284*Dataark9!$F$59/1000</f>
        <v>258.81897781012827</v>
      </c>
      <c r="H284" s="14">
        <f>Dataark7a!H284*Dataark9!$F$59/1000</f>
        <v>380.17425383645343</v>
      </c>
      <c r="I284" s="14">
        <f>Dataark7a!I284*Dataark9!$F$59/1000</f>
        <v>83.354291331305276</v>
      </c>
      <c r="J284" s="14">
        <f>Dataark7a!J284*Dataark9!$F$59/1000</f>
        <v>89.613249994049596</v>
      </c>
      <c r="K284" s="14">
        <f>Dataark7a!K284*Dataark9!$F$59/1000</f>
        <v>35.46589949087744</v>
      </c>
      <c r="L284" s="14">
        <f>Dataark7a!L284*Dataark9!$F$59/1000</f>
        <v>5.3644932256364797</v>
      </c>
      <c r="M284" s="14">
        <f>Dataark7a!M284*Dataark9!$F$59/1000</f>
        <v>852.79116568845052</v>
      </c>
    </row>
    <row r="285" spans="1:13" x14ac:dyDescent="0.2">
      <c r="A285" s="11" t="str">
        <f t="shared" si="42"/>
        <v>2025-priser (mio. kr.)</v>
      </c>
      <c r="B285" s="11" t="str">
        <f t="shared" si="42"/>
        <v>I alt (netto)</v>
      </c>
      <c r="C285" s="11" t="str">
        <f t="shared" si="42"/>
        <v>1 Driftskonti</v>
      </c>
      <c r="D285" s="13" t="str">
        <f t="shared" si="41"/>
        <v>2021</v>
      </c>
      <c r="E285" s="2">
        <v>741</v>
      </c>
      <c r="F285" s="3" t="s">
        <v>54</v>
      </c>
      <c r="G285" s="14">
        <f>Dataark7a!G285*Dataark9!$F$59/1000</f>
        <v>18.503247743976321</v>
      </c>
      <c r="H285" s="14">
        <f>Dataark7a!H285*Dataark9!$F$59/1000</f>
        <v>36.780004882412477</v>
      </c>
      <c r="I285" s="14">
        <f>Dataark7a!I285*Dataark9!$F$59/1000</f>
        <v>8.4238409481865606</v>
      </c>
      <c r="J285" s="14">
        <f>Dataark7a!J285*Dataark9!$F$59/1000</f>
        <v>1.1496985052799999E-3</v>
      </c>
      <c r="K285" s="14">
        <f>Dataark7a!K285*Dataark9!$F$59/1000</f>
        <v>3.4801373754825597</v>
      </c>
      <c r="L285" s="14">
        <f>Dataark7a!L285*Dataark9!$F$59/1000</f>
        <v>0.34375985307871998</v>
      </c>
      <c r="M285" s="14">
        <f>Dataark7a!M285*Dataark9!$F$59/1000</f>
        <v>67.532140501641919</v>
      </c>
    </row>
    <row r="286" spans="1:13" x14ac:dyDescent="0.2">
      <c r="A286" s="11" t="str">
        <f t="shared" si="42"/>
        <v>2025-priser (mio. kr.)</v>
      </c>
      <c r="B286" s="11" t="str">
        <f t="shared" si="42"/>
        <v>I alt (netto)</v>
      </c>
      <c r="C286" s="11" t="str">
        <f t="shared" si="42"/>
        <v>1 Driftskonti</v>
      </c>
      <c r="D286" s="13" t="str">
        <f t="shared" si="41"/>
        <v>2021</v>
      </c>
      <c r="E286" s="2">
        <v>746</v>
      </c>
      <c r="F286" s="3" t="s">
        <v>58</v>
      </c>
      <c r="G286" s="14">
        <f>Dataark7a!G286*Dataark9!$F$59/1000</f>
        <v>130.48963065077473</v>
      </c>
      <c r="H286" s="14">
        <f>Dataark7a!H286*Dataark9!$F$59/1000</f>
        <v>298.10647513255645</v>
      </c>
      <c r="I286" s="14">
        <f>Dataark7a!I286*Dataark9!$F$59/1000</f>
        <v>48.646043155407355</v>
      </c>
      <c r="J286" s="14">
        <f>Dataark7a!J286*Dataark9!$F$59/1000</f>
        <v>9.0216841709321596</v>
      </c>
      <c r="K286" s="14">
        <f>Dataark7a!K286*Dataark9!$F$59/1000</f>
        <v>14.861002879249279</v>
      </c>
      <c r="L286" s="14">
        <f>Dataark7a!L286*Dataark9!$F$59/1000</f>
        <v>3.6445442617375998</v>
      </c>
      <c r="M286" s="14">
        <f>Dataark7a!M286*Dataark9!$F$59/1000</f>
        <v>504.76938025065755</v>
      </c>
    </row>
    <row r="287" spans="1:13" x14ac:dyDescent="0.2">
      <c r="A287" s="11" t="str">
        <f t="shared" si="42"/>
        <v>2025-priser (mio. kr.)</v>
      </c>
      <c r="B287" s="11" t="str">
        <f t="shared" si="42"/>
        <v>I alt (netto)</v>
      </c>
      <c r="C287" s="11" t="str">
        <f t="shared" si="42"/>
        <v>1 Driftskonti</v>
      </c>
      <c r="D287" s="13" t="str">
        <f t="shared" si="41"/>
        <v>2021</v>
      </c>
      <c r="E287" s="2">
        <v>751</v>
      </c>
      <c r="F287" s="3" t="s">
        <v>104</v>
      </c>
      <c r="G287" s="14">
        <f>Dataark7a!G287*Dataark9!$F$59/1000</f>
        <v>652.12278857687932</v>
      </c>
      <c r="H287" s="14">
        <f>Dataark7a!H287*Dataark9!$F$59/1000</f>
        <v>1334.6803959855308</v>
      </c>
      <c r="I287" s="14">
        <f>Dataark7a!I287*Dataark9!$F$59/1000</f>
        <v>262.30371397963199</v>
      </c>
      <c r="J287" s="14">
        <f>Dataark7a!J287*Dataark9!$F$59/1000</f>
        <v>118.62934087030624</v>
      </c>
      <c r="K287" s="14">
        <f>Dataark7a!K287*Dataark9!$F$59/1000</f>
        <v>76.572219848658548</v>
      </c>
      <c r="L287" s="14">
        <f>Dataark7a!L287*Dataark9!$F$59/1000</f>
        <v>7.5397227976262391</v>
      </c>
      <c r="M287" s="14">
        <f>Dataark7a!M287*Dataark9!$F$59/1000</f>
        <v>2451.8481820586335</v>
      </c>
    </row>
    <row r="288" spans="1:13" x14ac:dyDescent="0.2">
      <c r="A288" s="11" t="str">
        <f t="shared" si="42"/>
        <v>2025-priser (mio. kr.)</v>
      </c>
      <c r="B288" s="11" t="str">
        <f t="shared" si="42"/>
        <v>I alt (netto)</v>
      </c>
      <c r="C288" s="11" t="str">
        <f t="shared" si="42"/>
        <v>1 Driftskonti</v>
      </c>
      <c r="D288" s="13" t="str">
        <f t="shared" si="41"/>
        <v>2021</v>
      </c>
      <c r="E288" s="2">
        <v>756</v>
      </c>
      <c r="F288" s="3" t="s">
        <v>89</v>
      </c>
      <c r="G288" s="14">
        <f>Dataark7a!G288*Dataark9!$F$59/1000</f>
        <v>103.13370441614239</v>
      </c>
      <c r="H288" s="14">
        <f>Dataark7a!H288*Dataark9!$F$59/1000</f>
        <v>180.63718005407776</v>
      </c>
      <c r="I288" s="14">
        <f>Dataark7a!I288*Dataark9!$F$59/1000</f>
        <v>38.099858766473915</v>
      </c>
      <c r="J288" s="14">
        <f>Dataark7a!J288*Dataark9!$F$59/1000</f>
        <v>33.404490070910398</v>
      </c>
      <c r="K288" s="14">
        <f>Dataark7a!K288*Dataark9!$F$59/1000</f>
        <v>21.724702955770876</v>
      </c>
      <c r="L288" s="14">
        <f>Dataark7a!L288*Dataark9!$F$59/1000</f>
        <v>1.81882303535296</v>
      </c>
      <c r="M288" s="14">
        <f>Dataark7a!M288*Dataark9!$F$59/1000</f>
        <v>378.81875929872831</v>
      </c>
    </row>
    <row r="289" spans="1:13" x14ac:dyDescent="0.2">
      <c r="A289" s="11" t="str">
        <f t="shared" si="42"/>
        <v>2025-priser (mio. kr.)</v>
      </c>
      <c r="B289" s="11" t="str">
        <f t="shared" si="42"/>
        <v>I alt (netto)</v>
      </c>
      <c r="C289" s="11" t="str">
        <f t="shared" si="42"/>
        <v>1 Driftskonti</v>
      </c>
      <c r="D289" s="13" t="str">
        <f t="shared" si="41"/>
        <v>2021</v>
      </c>
      <c r="E289" s="2">
        <v>760</v>
      </c>
      <c r="F289" s="3" t="s">
        <v>44</v>
      </c>
      <c r="G289" s="14">
        <f>Dataark7a!G289*Dataark9!$F$59/1000</f>
        <v>209.60268419610208</v>
      </c>
      <c r="H289" s="14">
        <f>Dataark7a!H289*Dataark9!$F$59/1000</f>
        <v>283.72259713299843</v>
      </c>
      <c r="I289" s="14">
        <f>Dataark7a!I289*Dataark9!$F$59/1000</f>
        <v>54.787732570613116</v>
      </c>
      <c r="J289" s="14">
        <f>Dataark7a!J289*Dataark9!$F$59/1000</f>
        <v>25.414085459214398</v>
      </c>
      <c r="K289" s="14">
        <f>Dataark7a!K289*Dataark9!$F$59/1000</f>
        <v>21.900606827078718</v>
      </c>
      <c r="L289" s="14">
        <f>Dataark7a!L289*Dataark9!$F$59/1000</f>
        <v>1.97863112758688</v>
      </c>
      <c r="M289" s="14">
        <f>Dataark7a!M289*Dataark9!$F$59/1000</f>
        <v>597.40633731359355</v>
      </c>
    </row>
    <row r="290" spans="1:13" x14ac:dyDescent="0.2">
      <c r="A290" s="11" t="str">
        <f t="shared" si="42"/>
        <v>2025-priser (mio. kr.)</v>
      </c>
      <c r="B290" s="11" t="str">
        <f t="shared" si="42"/>
        <v>I alt (netto)</v>
      </c>
      <c r="C290" s="11" t="str">
        <f t="shared" si="42"/>
        <v>1 Driftskonti</v>
      </c>
      <c r="D290" s="13" t="str">
        <f t="shared" si="41"/>
        <v>2021</v>
      </c>
      <c r="E290" s="2">
        <v>766</v>
      </c>
      <c r="F290" s="3" t="s">
        <v>65</v>
      </c>
      <c r="G290" s="14">
        <f>Dataark7a!G290*Dataark9!$F$59/1000</f>
        <v>102.68992079310432</v>
      </c>
      <c r="H290" s="14">
        <f>Dataark7a!H290*Dataark9!$F$59/1000</f>
        <v>173.52054630639458</v>
      </c>
      <c r="I290" s="14">
        <f>Dataark7a!I290*Dataark9!$F$59/1000</f>
        <v>66.045580334314877</v>
      </c>
      <c r="J290" s="14">
        <f>Dataark7a!J290*Dataark9!$F$59/1000</f>
        <v>14.206824429744961</v>
      </c>
      <c r="K290" s="14">
        <f>Dataark7a!K290*Dataark9!$F$59/1000</f>
        <v>17.520255521961921</v>
      </c>
      <c r="L290" s="14">
        <f>Dataark7a!L290*Dataark9!$F$59/1000</f>
        <v>1.8464157994796799</v>
      </c>
      <c r="M290" s="14">
        <f>Dataark7a!M290*Dataark9!$F$59/1000</f>
        <v>375.82954318500032</v>
      </c>
    </row>
    <row r="291" spans="1:13" x14ac:dyDescent="0.2">
      <c r="A291" s="11" t="str">
        <f t="shared" si="42"/>
        <v>2025-priser (mio. kr.)</v>
      </c>
      <c r="B291" s="11" t="str">
        <f t="shared" si="42"/>
        <v>I alt (netto)</v>
      </c>
      <c r="C291" s="11" t="str">
        <f t="shared" si="42"/>
        <v>1 Driftskonti</v>
      </c>
      <c r="D291" s="13" t="str">
        <f t="shared" si="41"/>
        <v>2021</v>
      </c>
      <c r="E291" s="2">
        <v>773</v>
      </c>
      <c r="F291" s="3" t="s">
        <v>24</v>
      </c>
      <c r="G291" s="14">
        <f>Dataark7a!G291*Dataark9!$F$59/1000</f>
        <v>65.62364098287712</v>
      </c>
      <c r="H291" s="14">
        <f>Dataark7a!H291*Dataark9!$F$59/1000</f>
        <v>172.6203323767603</v>
      </c>
      <c r="I291" s="14">
        <f>Dataark7a!I291*Dataark9!$F$59/1000</f>
        <v>25.967090440254079</v>
      </c>
      <c r="J291" s="14">
        <f>Dataark7a!J291*Dataark9!$F$59/1000</f>
        <v>19.578215846413119</v>
      </c>
      <c r="K291" s="14">
        <f>Dataark7a!K291*Dataark9!$F$59/1000</f>
        <v>11.97755902800704</v>
      </c>
      <c r="L291" s="14">
        <f>Dataark7a!L291*Dataark9!$F$59/1000</f>
        <v>1.0508244338259198</v>
      </c>
      <c r="M291" s="14">
        <f>Dataark7a!M291*Dataark9!$F$59/1000</f>
        <v>296.81766310813759</v>
      </c>
    </row>
    <row r="292" spans="1:13" x14ac:dyDescent="0.2">
      <c r="A292" s="11" t="str">
        <f t="shared" si="42"/>
        <v>2025-priser (mio. kr.)</v>
      </c>
      <c r="B292" s="11" t="str">
        <f t="shared" si="42"/>
        <v>I alt (netto)</v>
      </c>
      <c r="C292" s="11" t="str">
        <f t="shared" si="42"/>
        <v>1 Driftskonti</v>
      </c>
      <c r="D292" s="13" t="str">
        <f t="shared" si="41"/>
        <v>2021</v>
      </c>
      <c r="E292" s="2">
        <v>779</v>
      </c>
      <c r="F292" s="3" t="s">
        <v>60</v>
      </c>
      <c r="G292" s="14">
        <f>Dataark7a!G292*Dataark9!$F$59/1000</f>
        <v>98.542958284559347</v>
      </c>
      <c r="H292" s="14">
        <f>Dataark7a!H292*Dataark9!$F$59/1000</f>
        <v>243.17617994728863</v>
      </c>
      <c r="I292" s="14">
        <f>Dataark7a!I292*Dataark9!$F$59/1000</f>
        <v>115.28946671246784</v>
      </c>
      <c r="J292" s="14">
        <f>Dataark7a!J292*Dataark9!$F$59/1000</f>
        <v>6.4659043936947205</v>
      </c>
      <c r="K292" s="14">
        <f>Dataark7a!K292*Dataark9!$F$59/1000</f>
        <v>21.34185335351264</v>
      </c>
      <c r="L292" s="14">
        <f>Dataark7a!L292*Dataark9!$F$59/1000</f>
        <v>2.0062238917135997</v>
      </c>
      <c r="M292" s="14">
        <f>Dataark7a!M292*Dataark9!$F$59/1000</f>
        <v>486.82258658323678</v>
      </c>
    </row>
    <row r="293" spans="1:13" x14ac:dyDescent="0.2">
      <c r="A293" s="11" t="str">
        <f t="shared" si="42"/>
        <v>2025-priser (mio. kr.)</v>
      </c>
      <c r="B293" s="11" t="str">
        <f t="shared" si="42"/>
        <v>I alt (netto)</v>
      </c>
      <c r="C293" s="11" t="str">
        <f t="shared" si="42"/>
        <v>1 Driftskonti</v>
      </c>
      <c r="D293" s="13" t="str">
        <f t="shared" si="41"/>
        <v>2021</v>
      </c>
      <c r="E293" s="2">
        <v>787</v>
      </c>
      <c r="F293" s="3" t="s">
        <v>78</v>
      </c>
      <c r="G293" s="14">
        <f>Dataark7a!G293*Dataark9!$F$59/1000</f>
        <v>141.43935921506144</v>
      </c>
      <c r="H293" s="14">
        <f>Dataark7a!H293*Dataark9!$F$59/1000</f>
        <v>239.13039090720832</v>
      </c>
      <c r="I293" s="14">
        <f>Dataark7a!I293*Dataark9!$F$59/1000</f>
        <v>56.973309429150397</v>
      </c>
      <c r="J293" s="14">
        <f>Dataark7a!J293*Dataark9!$F$59/1000</f>
        <v>47.719386160151679</v>
      </c>
      <c r="K293" s="14">
        <f>Dataark7a!K293*Dataark9!$F$59/1000</f>
        <v>21.622379788800959</v>
      </c>
      <c r="L293" s="14">
        <f>Dataark7a!L293*Dataark9!$F$59/1000</f>
        <v>1.67511072219296</v>
      </c>
      <c r="M293" s="14">
        <f>Dataark7a!M293*Dataark9!$F$59/1000</f>
        <v>508.55993622256568</v>
      </c>
    </row>
    <row r="294" spans="1:13" x14ac:dyDescent="0.2">
      <c r="A294" s="11" t="str">
        <f t="shared" si="42"/>
        <v>2025-priser (mio. kr.)</v>
      </c>
      <c r="B294" s="11" t="str">
        <f t="shared" si="42"/>
        <v>I alt (netto)</v>
      </c>
      <c r="C294" s="11" t="str">
        <f t="shared" si="42"/>
        <v>1 Driftskonti</v>
      </c>
      <c r="D294" s="13" t="str">
        <f t="shared" si="41"/>
        <v>2021</v>
      </c>
      <c r="E294" s="2">
        <v>791</v>
      </c>
      <c r="F294" s="3" t="s">
        <v>94</v>
      </c>
      <c r="G294" s="14">
        <f>Dataark7a!G294*Dataark9!$F$59/1000</f>
        <v>220.69727477205407</v>
      </c>
      <c r="H294" s="14">
        <f>Dataark7a!H294*Dataark9!$F$59/1000</f>
        <v>463.04912089105693</v>
      </c>
      <c r="I294" s="14">
        <f>Dataark7a!I294*Dataark9!$F$59/1000</f>
        <v>154.53787428571647</v>
      </c>
      <c r="J294" s="14">
        <f>Dataark7a!J294*Dataark9!$F$59/1000</f>
        <v>42.126102931964482</v>
      </c>
      <c r="K294" s="14">
        <f>Dataark7a!K294*Dataark9!$F$59/1000</f>
        <v>32.314575887904958</v>
      </c>
      <c r="L294" s="14">
        <f>Dataark7a!L294*Dataark9!$F$59/1000</f>
        <v>4.4780756780656006</v>
      </c>
      <c r="M294" s="14">
        <f>Dataark7a!M294*Dataark9!$F$59/1000</f>
        <v>917.20302444676247</v>
      </c>
    </row>
    <row r="295" spans="1:13" x14ac:dyDescent="0.2">
      <c r="A295" s="11" t="str">
        <f t="shared" si="42"/>
        <v>2025-priser (mio. kr.)</v>
      </c>
      <c r="B295" s="11" t="str">
        <f t="shared" si="42"/>
        <v>I alt (netto)</v>
      </c>
      <c r="C295" s="11" t="str">
        <f t="shared" si="42"/>
        <v>1 Driftskonti</v>
      </c>
      <c r="D295" s="13" t="str">
        <f t="shared" si="41"/>
        <v>2021</v>
      </c>
      <c r="E295" s="2">
        <v>810</v>
      </c>
      <c r="F295" s="3" t="s">
        <v>21</v>
      </c>
      <c r="G295" s="14">
        <f>Dataark7a!G295*Dataark9!$F$59/1000</f>
        <v>94.329313262708155</v>
      </c>
      <c r="H295" s="14">
        <f>Dataark7a!H295*Dataark9!$F$59/1000</f>
        <v>211.21916029452575</v>
      </c>
      <c r="I295" s="14">
        <f>Dataark7a!I295*Dataark9!$F$59/1000</f>
        <v>45.657976740184637</v>
      </c>
      <c r="J295" s="14">
        <f>Dataark7a!J295*Dataark9!$F$59/1000</f>
        <v>13.643472162157758</v>
      </c>
      <c r="K295" s="14">
        <f>Dataark7a!K295*Dataark9!$F$59/1000</f>
        <v>14.026321764416</v>
      </c>
      <c r="L295" s="14">
        <f>Dataark7a!L295*Dataark9!$F$59/1000</f>
        <v>1.4566680061897601</v>
      </c>
      <c r="M295" s="14">
        <f>Dataark7a!M295*Dataark9!$F$59/1000</f>
        <v>380.3329122301821</v>
      </c>
    </row>
    <row r="296" spans="1:13" x14ac:dyDescent="0.2">
      <c r="A296" s="11" t="str">
        <f t="shared" si="42"/>
        <v>2025-priser (mio. kr.)</v>
      </c>
      <c r="B296" s="11" t="str">
        <f t="shared" si="42"/>
        <v>I alt (netto)</v>
      </c>
      <c r="C296" s="11" t="str">
        <f t="shared" si="42"/>
        <v>1 Driftskonti</v>
      </c>
      <c r="D296" s="13" t="str">
        <f t="shared" si="41"/>
        <v>2021</v>
      </c>
      <c r="E296" s="2">
        <v>813</v>
      </c>
      <c r="F296" s="3" t="s">
        <v>41</v>
      </c>
      <c r="G296" s="14">
        <f>Dataark7a!G296*Dataark9!$F$59/1000</f>
        <v>159.20679991565854</v>
      </c>
      <c r="H296" s="14">
        <f>Dataark7a!H296*Dataark9!$F$59/1000</f>
        <v>373.5129006968611</v>
      </c>
      <c r="I296" s="14">
        <f>Dataark7a!I296*Dataark9!$F$59/1000</f>
        <v>92.340334848573747</v>
      </c>
      <c r="J296" s="14">
        <f>Dataark7a!J296*Dataark9!$F$59/1000</f>
        <v>49.910711511215354</v>
      </c>
      <c r="K296" s="14">
        <f>Dataark7a!K296*Dataark9!$F$59/1000</f>
        <v>40.19575914159936</v>
      </c>
      <c r="L296" s="14">
        <f>Dataark7a!L296*Dataark9!$F$59/1000</f>
        <v>4.2458365799990396</v>
      </c>
      <c r="M296" s="14">
        <f>Dataark7a!M296*Dataark9!$F$59/1000</f>
        <v>719.41234269390725</v>
      </c>
    </row>
    <row r="297" spans="1:13" x14ac:dyDescent="0.2">
      <c r="A297" s="11" t="str">
        <f t="shared" si="42"/>
        <v>2025-priser (mio. kr.)</v>
      </c>
      <c r="B297" s="11" t="str">
        <f t="shared" si="42"/>
        <v>I alt (netto)</v>
      </c>
      <c r="C297" s="11" t="str">
        <f t="shared" si="42"/>
        <v>1 Driftskonti</v>
      </c>
      <c r="D297" s="13" t="str">
        <f t="shared" si="41"/>
        <v>2021</v>
      </c>
      <c r="E297" s="2">
        <v>820</v>
      </c>
      <c r="F297" s="3" t="s">
        <v>227</v>
      </c>
      <c r="G297" s="14">
        <f>Dataark7a!G297*Dataark9!$F$59/1000</f>
        <v>91.24697157005248</v>
      </c>
      <c r="H297" s="14">
        <f>Dataark7a!H297*Dataark9!$F$59/1000</f>
        <v>232.1747149502643</v>
      </c>
      <c r="I297" s="14">
        <f>Dataark7a!I297*Dataark9!$F$59/1000</f>
        <v>72.985160512184962</v>
      </c>
      <c r="J297" s="14">
        <f>Dataark7a!J297*Dataark9!$F$59/1000</f>
        <v>7.6362974720697592</v>
      </c>
      <c r="K297" s="14">
        <f>Dataark7a!K297*Dataark9!$F$59/1000</f>
        <v>15.87963575492736</v>
      </c>
      <c r="L297" s="14">
        <f>Dataark7a!L297*Dataark9!$F$59/1000</f>
        <v>2.5143906310473598</v>
      </c>
      <c r="M297" s="14">
        <f>Dataark7a!M297*Dataark9!$F$59/1000</f>
        <v>422.43717089054621</v>
      </c>
    </row>
    <row r="298" spans="1:13" x14ac:dyDescent="0.2">
      <c r="A298" s="11" t="str">
        <f t="shared" si="42"/>
        <v>2025-priser (mio. kr.)</v>
      </c>
      <c r="B298" s="11" t="str">
        <f t="shared" si="42"/>
        <v>I alt (netto)</v>
      </c>
      <c r="C298" s="11" t="str">
        <f t="shared" si="42"/>
        <v>1 Driftskonti</v>
      </c>
      <c r="D298" s="13" t="str">
        <f t="shared" si="41"/>
        <v>2021</v>
      </c>
      <c r="E298" s="2">
        <v>825</v>
      </c>
      <c r="F298" s="3" t="s">
        <v>18</v>
      </c>
      <c r="G298" s="14">
        <f>Dataark7a!G298*Dataark9!$F$59/1000</f>
        <v>5.87840845749664</v>
      </c>
      <c r="H298" s="14">
        <f>Dataark7a!H298*Dataark9!$F$59/1000</f>
        <v>27.18692055435616</v>
      </c>
      <c r="I298" s="14">
        <f>Dataark7a!I298*Dataark9!$F$59/1000</f>
        <v>8.7066667804854383</v>
      </c>
      <c r="J298" s="14">
        <f>Dataark7a!J298*Dataark9!$F$59/1000</f>
        <v>4.8287337221759999E-2</v>
      </c>
      <c r="K298" s="14">
        <f>Dataark7a!K298*Dataark9!$F$59/1000</f>
        <v>1.1611954903327999</v>
      </c>
      <c r="L298" s="14">
        <f>Dataark7a!L298*Dataark9!$F$59/1000</f>
        <v>0.13106562960192</v>
      </c>
      <c r="M298" s="14">
        <f>Dataark7a!M298*Dataark9!$F$59/1000</f>
        <v>43.112544249494718</v>
      </c>
    </row>
    <row r="299" spans="1:13" x14ac:dyDescent="0.2">
      <c r="A299" s="11" t="str">
        <f t="shared" si="42"/>
        <v>2025-priser (mio. kr.)</v>
      </c>
      <c r="B299" s="11" t="str">
        <f t="shared" si="42"/>
        <v>I alt (netto)</v>
      </c>
      <c r="C299" s="11" t="str">
        <f t="shared" si="42"/>
        <v>1 Driftskonti</v>
      </c>
      <c r="D299" s="13" t="str">
        <f t="shared" si="41"/>
        <v>2021</v>
      </c>
      <c r="E299" s="2">
        <v>840</v>
      </c>
      <c r="F299" s="3" t="s">
        <v>42</v>
      </c>
      <c r="G299" s="14">
        <f>Dataark7a!G299*Dataark9!$F$59/1000</f>
        <v>95.207682920742087</v>
      </c>
      <c r="H299" s="14">
        <f>Dataark7a!H299*Dataark9!$F$59/1000</f>
        <v>133.73522953118015</v>
      </c>
      <c r="I299" s="14">
        <f>Dataark7a!I299*Dataark9!$F$59/1000</f>
        <v>29.474820579863358</v>
      </c>
      <c r="J299" s="14">
        <f>Dataark7a!J299*Dataark9!$F$59/1000</f>
        <v>33.073376901389764</v>
      </c>
      <c r="K299" s="14">
        <f>Dataark7a!K299*Dataark9!$F$59/1000</f>
        <v>11.598158521264638</v>
      </c>
      <c r="L299" s="14">
        <f>Dataark7a!L299*Dataark9!$F$59/1000</f>
        <v>1.1634948873433599</v>
      </c>
      <c r="M299" s="14">
        <f>Dataark7a!M299*Dataark9!$F$59/1000</f>
        <v>304.25276334178335</v>
      </c>
    </row>
    <row r="300" spans="1:13" x14ac:dyDescent="0.2">
      <c r="A300" s="11" t="str">
        <f t="shared" si="42"/>
        <v>2025-priser (mio. kr.)</v>
      </c>
      <c r="B300" s="11" t="str">
        <f t="shared" si="42"/>
        <v>I alt (netto)</v>
      </c>
      <c r="C300" s="11" t="str">
        <f t="shared" si="42"/>
        <v>1 Driftskonti</v>
      </c>
      <c r="D300" s="13" t="str">
        <f t="shared" si="41"/>
        <v>2021</v>
      </c>
      <c r="E300" s="2">
        <v>846</v>
      </c>
      <c r="F300" s="3" t="s">
        <v>20</v>
      </c>
      <c r="G300" s="14">
        <f>Dataark7a!G300*Dataark9!$F$59/1000</f>
        <v>130.26773883925568</v>
      </c>
      <c r="H300" s="14">
        <f>Dataark7a!H300*Dataark9!$F$59/1000</f>
        <v>238.90734939718396</v>
      </c>
      <c r="I300" s="14">
        <f>Dataark7a!I300*Dataark9!$F$59/1000</f>
        <v>38.773582090567999</v>
      </c>
      <c r="J300" s="14">
        <f>Dataark7a!J300*Dataark9!$F$59/1000</f>
        <v>6.00602499158272</v>
      </c>
      <c r="K300" s="14">
        <f>Dataark7a!K300*Dataark9!$F$59/1000</f>
        <v>15.743971331304319</v>
      </c>
      <c r="L300" s="14">
        <f>Dataark7a!L300*Dataark9!$F$59/1000</f>
        <v>1.5245002180012801</v>
      </c>
      <c r="M300" s="14">
        <f>Dataark7a!M300*Dataark9!$F$59/1000</f>
        <v>431.223166867896</v>
      </c>
    </row>
    <row r="301" spans="1:13" x14ac:dyDescent="0.2">
      <c r="A301" s="11" t="str">
        <f t="shared" si="42"/>
        <v>2025-priser (mio. kr.)</v>
      </c>
      <c r="B301" s="11" t="str">
        <f t="shared" si="42"/>
        <v>I alt (netto)</v>
      </c>
      <c r="C301" s="11" t="str">
        <f t="shared" si="42"/>
        <v>1 Driftskonti</v>
      </c>
      <c r="D301" s="13" t="str">
        <f t="shared" si="41"/>
        <v>2021</v>
      </c>
      <c r="E301" s="2">
        <v>849</v>
      </c>
      <c r="F301" s="3" t="s">
        <v>93</v>
      </c>
      <c r="G301" s="14">
        <f>Dataark7a!G301*Dataark9!$F$59/1000</f>
        <v>159.65633203122303</v>
      </c>
      <c r="H301" s="14">
        <f>Dataark7a!H301*Dataark9!$F$59/1000</f>
        <v>150.15752298059965</v>
      </c>
      <c r="I301" s="14">
        <f>Dataark7a!I301*Dataark9!$F$59/1000</f>
        <v>35.123289336303998</v>
      </c>
      <c r="J301" s="14">
        <f>Dataark7a!J301*Dataark9!$F$59/1000</f>
        <v>28.003206493104958</v>
      </c>
      <c r="K301" s="14">
        <f>Dataark7a!K301*Dataark9!$F$59/1000</f>
        <v>15.665791832945279</v>
      </c>
      <c r="L301" s="14">
        <f>Dataark7a!L301*Dataark9!$F$59/1000</f>
        <v>1.9659844440287999</v>
      </c>
      <c r="M301" s="14">
        <f>Dataark7a!M301*Dataark9!$F$59/1000</f>
        <v>390.57212711820574</v>
      </c>
    </row>
    <row r="302" spans="1:13" x14ac:dyDescent="0.2">
      <c r="A302" s="11" t="str">
        <f t="shared" si="42"/>
        <v>2025-priser (mio. kr.)</v>
      </c>
      <c r="B302" s="11" t="str">
        <f t="shared" si="42"/>
        <v>I alt (netto)</v>
      </c>
      <c r="C302" s="11" t="str">
        <f t="shared" si="42"/>
        <v>1 Driftskonti</v>
      </c>
      <c r="D302" s="13" t="str">
        <f t="shared" si="41"/>
        <v>2021</v>
      </c>
      <c r="E302" s="2">
        <v>851</v>
      </c>
      <c r="F302" s="3" t="s">
        <v>102</v>
      </c>
      <c r="G302" s="14">
        <f>Dataark7a!G302*Dataark9!$F$59/1000</f>
        <v>474.049436189576</v>
      </c>
      <c r="H302" s="14">
        <f>Dataark7a!H302*Dataark9!$F$59/1000</f>
        <v>1139.3132786818057</v>
      </c>
      <c r="I302" s="14">
        <f>Dataark7a!I302*Dataark9!$F$59/1000</f>
        <v>207.25959864234144</v>
      </c>
      <c r="J302" s="14">
        <f>Dataark7a!J302*Dataark9!$F$59/1000</f>
        <v>115.96204033805662</v>
      </c>
      <c r="K302" s="14">
        <f>Dataark7a!K302*Dataark9!$F$59/1000</f>
        <v>88.070354599963835</v>
      </c>
      <c r="L302" s="14">
        <f>Dataark7a!L302*Dataark9!$F$59/1000</f>
        <v>9.7310481486899185</v>
      </c>
      <c r="M302" s="14">
        <f>Dataark7a!M302*Dataark9!$F$59/1000</f>
        <v>2034.3857566004335</v>
      </c>
    </row>
    <row r="303" spans="1:13" x14ac:dyDescent="0.2">
      <c r="A303" s="11" t="str">
        <f t="shared" si="42"/>
        <v>2025-priser (mio. kr.)</v>
      </c>
      <c r="B303" s="11" t="str">
        <f t="shared" si="42"/>
        <v>I alt (netto)</v>
      </c>
      <c r="C303" s="11" t="str">
        <f t="shared" si="42"/>
        <v>1 Driftskonti</v>
      </c>
      <c r="D303" s="13" t="str">
        <f t="shared" si="41"/>
        <v>2021</v>
      </c>
      <c r="E303" s="2">
        <v>860</v>
      </c>
      <c r="F303" s="3" t="s">
        <v>75</v>
      </c>
      <c r="G303" s="14">
        <f>Dataark7a!G303*Dataark9!$F$59/1000</f>
        <v>164.30456308807007</v>
      </c>
      <c r="H303" s="14">
        <f>Dataark7a!H303*Dataark9!$F$59/1000</f>
        <v>373.5381940639773</v>
      </c>
      <c r="I303" s="14">
        <f>Dataark7a!I303*Dataark9!$F$59/1000</f>
        <v>98.724610648393607</v>
      </c>
      <c r="J303" s="14">
        <f>Dataark7a!J303*Dataark9!$F$59/1000</f>
        <v>22.13859441767168</v>
      </c>
      <c r="K303" s="14">
        <f>Dataark7a!K303*Dataark9!$F$59/1000</f>
        <v>23.614807298451201</v>
      </c>
      <c r="L303" s="14">
        <f>Dataark7a!L303*Dataark9!$F$59/1000</f>
        <v>3.7549153182444797</v>
      </c>
      <c r="M303" s="14">
        <f>Dataark7a!M303*Dataark9!$F$59/1000</f>
        <v>686.07568483480838</v>
      </c>
    </row>
    <row r="304" spans="1:13" x14ac:dyDescent="0.2">
      <c r="A304" s="11" t="str">
        <f t="shared" si="42"/>
        <v>2025-priser (mio. kr.)</v>
      </c>
      <c r="D304" s="13"/>
      <c r="E304" s="2"/>
      <c r="F304" s="3" t="s">
        <v>113</v>
      </c>
      <c r="G304" s="14">
        <f>Dataark7a!G304*Dataark9!$F$59/1000</f>
        <v>15530.418283044075</v>
      </c>
      <c r="H304" s="14">
        <f>Dataark7a!H304*Dataark9!$F$59/1000</f>
        <v>28336.467299433461</v>
      </c>
      <c r="I304" s="14">
        <f>Dataark7a!I304*Dataark9!$F$59/1000</f>
        <v>7003.6310312977339</v>
      </c>
      <c r="J304" s="14">
        <f>Dataark7a!J304*Dataark9!$F$59/1000</f>
        <v>3189.9626703379304</v>
      </c>
      <c r="K304" s="14">
        <f>Dataark7a!K304*Dataark9!$F$59/1000</f>
        <v>2426.5732101185577</v>
      </c>
      <c r="L304" s="14">
        <f>Dataark7a!L304*Dataark9!$F$59/1000</f>
        <v>236.84938907273281</v>
      </c>
      <c r="M304" s="14">
        <f>Dataark7a!M304*Dataark9!$F$59/1000</f>
        <v>56723.90188330449</v>
      </c>
    </row>
    <row r="306" spans="1:13" x14ac:dyDescent="0.2">
      <c r="D306" s="13"/>
      <c r="G306" s="13" t="s">
        <v>283</v>
      </c>
      <c r="H306" s="13" t="s">
        <v>284</v>
      </c>
      <c r="I306" s="13" t="s">
        <v>272</v>
      </c>
      <c r="J306" s="13" t="s">
        <v>273</v>
      </c>
      <c r="K306" s="13" t="s">
        <v>274</v>
      </c>
      <c r="L306" s="13" t="s">
        <v>275</v>
      </c>
      <c r="M306" s="13" t="s">
        <v>222</v>
      </c>
    </row>
    <row r="307" spans="1:13" x14ac:dyDescent="0.2">
      <c r="A307" s="3" t="s">
        <v>285</v>
      </c>
      <c r="B307" s="3" t="s">
        <v>277</v>
      </c>
      <c r="C307" s="3" t="s">
        <v>278</v>
      </c>
      <c r="D307" s="13" t="s">
        <v>279</v>
      </c>
      <c r="E307" s="2">
        <v>101</v>
      </c>
      <c r="F307" s="3" t="s">
        <v>101</v>
      </c>
      <c r="G307" s="14">
        <f>Dataark7a!G307*Dataark9!$F$58/1000</f>
        <v>1017.6483160992994</v>
      </c>
      <c r="H307" s="14">
        <f>Dataark7a!H307*Dataark9!$F$58/1000</f>
        <v>2357.8305350248961</v>
      </c>
      <c r="I307" s="14">
        <f>Dataark7a!I307*Dataark9!$F$58/1000</f>
        <v>387.51977820058363</v>
      </c>
      <c r="J307" s="14">
        <f>Dataark7a!J307*Dataark9!$F$58/1000</f>
        <v>248.14806600908176</v>
      </c>
      <c r="K307" s="14">
        <f>Dataark7a!K307*Dataark9!$F$58/1000</f>
        <v>184.87480296478475</v>
      </c>
      <c r="L307" s="14">
        <f>Dataark7a!L307*Dataark9!$F$58/1000</f>
        <v>14.286728495002096</v>
      </c>
      <c r="M307" s="14">
        <f>Dataark7a!M307*Dataark9!$F$58/1000</f>
        <v>4210.3082267936488</v>
      </c>
    </row>
    <row r="308" spans="1:13" x14ac:dyDescent="0.2">
      <c r="A308" s="3" t="s">
        <v>285</v>
      </c>
      <c r="B308" s="11" t="str">
        <f>B307</f>
        <v>I alt (netto)</v>
      </c>
      <c r="C308" s="11" t="str">
        <f>C307</f>
        <v>1 Driftskonti</v>
      </c>
      <c r="D308" s="13" t="str">
        <f>D307</f>
        <v>2018</v>
      </c>
      <c r="E308" s="2">
        <v>147</v>
      </c>
      <c r="F308" s="3" t="s">
        <v>39</v>
      </c>
      <c r="G308" s="14">
        <f>Dataark7a!G308*Dataark9!$F$58/1000</f>
        <v>228.74290689612323</v>
      </c>
      <c r="H308" s="14">
        <f>Dataark7a!H308*Dataark9!$F$58/1000</f>
        <v>505.10177331824968</v>
      </c>
      <c r="I308" s="14">
        <f>Dataark7a!I308*Dataark9!$F$58/1000</f>
        <v>66.688784518269827</v>
      </c>
      <c r="J308" s="14">
        <f>Dataark7a!J308*Dataark9!$F$58/1000</f>
        <v>75.462890463837795</v>
      </c>
      <c r="K308" s="14">
        <f>Dataark7a!K308*Dataark9!$F$58/1000</f>
        <v>43.489679677119888</v>
      </c>
      <c r="L308" s="14">
        <f>Dataark7a!L308*Dataark9!$F$58/1000</f>
        <v>3.3585152561898974</v>
      </c>
      <c r="M308" s="14">
        <f>Dataark7a!M308*Dataark9!$F$58/1000</f>
        <v>922.84455012979038</v>
      </c>
    </row>
    <row r="309" spans="1:13" x14ac:dyDescent="0.2">
      <c r="A309" s="11" t="str">
        <f>A308</f>
        <v>2025-priser (mio. kr.)</v>
      </c>
      <c r="B309" s="11" t="str">
        <f t="shared" ref="A309:D373" si="43">B308</f>
        <v>I alt (netto)</v>
      </c>
      <c r="C309" s="11" t="str">
        <f t="shared" si="43"/>
        <v>1 Driftskonti</v>
      </c>
      <c r="D309" s="13" t="str">
        <f t="shared" si="43"/>
        <v>2018</v>
      </c>
      <c r="E309" s="2">
        <v>151</v>
      </c>
      <c r="F309" s="3" t="s">
        <v>13</v>
      </c>
      <c r="G309" s="14">
        <f>Dataark7a!G309*Dataark9!$F$58/1000</f>
        <v>132.08340660304214</v>
      </c>
      <c r="H309" s="14">
        <f>Dataark7a!H309*Dataark9!$F$58/1000</f>
        <v>226.7634569509799</v>
      </c>
      <c r="I309" s="14">
        <f>Dataark7a!I309*Dataark9!$F$58/1000</f>
        <v>79.082178843928332</v>
      </c>
      <c r="J309" s="14">
        <f>Dataark7a!J309*Dataark9!$F$58/1000</f>
        <v>32.98234213130079</v>
      </c>
      <c r="K309" s="14">
        <f>Dataark7a!K309*Dataark9!$F$58/1000</f>
        <v>20.909152943827248</v>
      </c>
      <c r="L309" s="14">
        <f>Dataark7a!L309*Dataark9!$F$58/1000</f>
        <v>2.0388819594276701</v>
      </c>
      <c r="M309" s="14">
        <f>Dataark7a!M309*Dataark9!$F$58/1000</f>
        <v>493.859419432506</v>
      </c>
    </row>
    <row r="310" spans="1:13" x14ac:dyDescent="0.2">
      <c r="A310" s="11" t="str">
        <f t="shared" si="43"/>
        <v>2025-priser (mio. kr.)</v>
      </c>
      <c r="B310" s="11" t="str">
        <f t="shared" si="43"/>
        <v>I alt (netto)</v>
      </c>
      <c r="C310" s="11" t="str">
        <f t="shared" si="43"/>
        <v>1 Driftskonti</v>
      </c>
      <c r="D310" s="13" t="str">
        <f t="shared" si="43"/>
        <v>2018</v>
      </c>
      <c r="E310" s="2">
        <v>153</v>
      </c>
      <c r="F310" s="3" t="s">
        <v>19</v>
      </c>
      <c r="G310" s="14">
        <f>Dataark7a!G310*Dataark9!$F$58/1000</f>
        <v>133.81057371203977</v>
      </c>
      <c r="H310" s="14">
        <f>Dataark7a!H310*Dataark9!$F$58/1000</f>
        <v>177.75509023317235</v>
      </c>
      <c r="I310" s="14">
        <f>Dataark7a!I310*Dataark9!$F$58/1000</f>
        <v>61.969397424793883</v>
      </c>
      <c r="J310" s="14">
        <f>Dataark7a!J310*Dataark9!$F$58/1000</f>
        <v>51.713129816869795</v>
      </c>
      <c r="K310" s="14">
        <f>Dataark7a!K310*Dataark9!$F$58/1000</f>
        <v>14.56812088916463</v>
      </c>
      <c r="L310" s="14">
        <f>Dataark7a!L310*Dataark9!$F$58/1000</f>
        <v>1.2201756402047803</v>
      </c>
      <c r="M310" s="14">
        <f>Dataark7a!M310*Dataark9!$F$58/1000</f>
        <v>441.03648771624523</v>
      </c>
    </row>
    <row r="311" spans="1:13" x14ac:dyDescent="0.2">
      <c r="A311" s="11" t="str">
        <f t="shared" si="43"/>
        <v>2025-priser (mio. kr.)</v>
      </c>
      <c r="B311" s="11" t="str">
        <f t="shared" si="43"/>
        <v>I alt (netto)</v>
      </c>
      <c r="C311" s="11" t="str">
        <f t="shared" si="43"/>
        <v>1 Driftskonti</v>
      </c>
      <c r="D311" s="13" t="str">
        <f t="shared" si="43"/>
        <v>2018</v>
      </c>
      <c r="E311" s="2">
        <v>155</v>
      </c>
      <c r="F311" s="3" t="s">
        <v>23</v>
      </c>
      <c r="G311" s="14">
        <f>Dataark7a!G311*Dataark9!$F$58/1000</f>
        <v>64.579554460301523</v>
      </c>
      <c r="H311" s="14">
        <f>Dataark7a!H311*Dataark9!$F$58/1000</f>
        <v>61.979100610799485</v>
      </c>
      <c r="I311" s="14">
        <f>Dataark7a!I311*Dataark9!$F$58/1000</f>
        <v>5.3840553348598617</v>
      </c>
      <c r="J311" s="14">
        <f>Dataark7a!J311*Dataark9!$F$58/1000</f>
        <v>16.849582498732417</v>
      </c>
      <c r="K311" s="14">
        <f>Dataark7a!K311*Dataark9!$F$58/1000</f>
        <v>9.7698954093931487</v>
      </c>
      <c r="L311" s="14">
        <f>Dataark7a!L311*Dataark9!$F$58/1000</f>
        <v>0.75927430493856118</v>
      </c>
      <c r="M311" s="14">
        <f>Dataark7a!M311*Dataark9!$F$58/1000</f>
        <v>159.321462619025</v>
      </c>
    </row>
    <row r="312" spans="1:13" x14ac:dyDescent="0.2">
      <c r="A312" s="11" t="str">
        <f t="shared" si="43"/>
        <v>2025-priser (mio. kr.)</v>
      </c>
      <c r="B312" s="11" t="str">
        <f t="shared" si="43"/>
        <v>I alt (netto)</v>
      </c>
      <c r="C312" s="11" t="str">
        <f t="shared" si="43"/>
        <v>1 Driftskonti</v>
      </c>
      <c r="D312" s="13" t="str">
        <f t="shared" si="43"/>
        <v>2018</v>
      </c>
      <c r="E312" s="2">
        <v>157</v>
      </c>
      <c r="F312" s="3" t="s">
        <v>49</v>
      </c>
      <c r="G312" s="14">
        <f>Dataark7a!G312*Dataark9!$F$58/1000</f>
        <v>197.10324312834797</v>
      </c>
      <c r="H312" s="14">
        <f>Dataark7a!H312*Dataark9!$F$58/1000</f>
        <v>423.17049648342572</v>
      </c>
      <c r="I312" s="14">
        <f>Dataark7a!I312*Dataark9!$F$58/1000</f>
        <v>57.860098151420324</v>
      </c>
      <c r="J312" s="14">
        <f>Dataark7a!J312*Dataark9!$F$58/1000</f>
        <v>120.48203483509111</v>
      </c>
      <c r="K312" s="14">
        <f>Dataark7a!K312*Dataark9!$F$58/1000</f>
        <v>38.183249830304867</v>
      </c>
      <c r="L312" s="14">
        <f>Dataark7a!L312*Dataark9!$F$58/1000</f>
        <v>1.6034514874261629</v>
      </c>
      <c r="M312" s="14">
        <f>Dataark7a!M312*Dataark9!$F$58/1000</f>
        <v>838.40257391601619</v>
      </c>
    </row>
    <row r="313" spans="1:13" x14ac:dyDescent="0.2">
      <c r="A313" s="11" t="str">
        <f t="shared" si="43"/>
        <v>2025-priser (mio. kr.)</v>
      </c>
      <c r="B313" s="11" t="str">
        <f t="shared" si="43"/>
        <v>I alt (netto)</v>
      </c>
      <c r="C313" s="11" t="str">
        <f t="shared" si="43"/>
        <v>1 Driftskonti</v>
      </c>
      <c r="D313" s="13" t="str">
        <f t="shared" si="43"/>
        <v>2018</v>
      </c>
      <c r="E313" s="2">
        <v>159</v>
      </c>
      <c r="F313" s="3" t="s">
        <v>51</v>
      </c>
      <c r="G313" s="14">
        <f>Dataark7a!G313*Dataark9!$F$58/1000</f>
        <v>192.92844734943657</v>
      </c>
      <c r="H313" s="14">
        <f>Dataark7a!H313*Dataark9!$F$58/1000</f>
        <v>318.01343104593639</v>
      </c>
      <c r="I313" s="14">
        <f>Dataark7a!I313*Dataark9!$F$58/1000</f>
        <v>36.961861291849381</v>
      </c>
      <c r="J313" s="14">
        <f>Dataark7a!J313*Dataark9!$F$58/1000</f>
        <v>31.232129955539857</v>
      </c>
      <c r="K313" s="14">
        <f>Dataark7a!K313*Dataark9!$F$58/1000</f>
        <v>27.111914597909994</v>
      </c>
      <c r="L313" s="14">
        <f>Dataark7a!L313*Dataark9!$F$58/1000</f>
        <v>3.1935610940946195</v>
      </c>
      <c r="M313" s="14">
        <f>Dataark7a!M313*Dataark9!$F$58/1000</f>
        <v>609.44134533476677</v>
      </c>
    </row>
    <row r="314" spans="1:13" x14ac:dyDescent="0.2">
      <c r="A314" s="11" t="str">
        <f t="shared" si="43"/>
        <v>2025-priser (mio. kr.)</v>
      </c>
      <c r="B314" s="11" t="str">
        <f t="shared" si="43"/>
        <v>I alt (netto)</v>
      </c>
      <c r="C314" s="11" t="str">
        <f t="shared" si="43"/>
        <v>1 Driftskonti</v>
      </c>
      <c r="D314" s="13" t="str">
        <f t="shared" si="43"/>
        <v>2018</v>
      </c>
      <c r="E314" s="2">
        <v>161</v>
      </c>
      <c r="F314" s="3" t="s">
        <v>53</v>
      </c>
      <c r="G314" s="14">
        <f>Dataark7a!G314*Dataark9!$F$58/1000</f>
        <v>62.014274660069802</v>
      </c>
      <c r="H314" s="14">
        <f>Dataark7a!H314*Dataark9!$F$58/1000</f>
        <v>125.17473816705164</v>
      </c>
      <c r="I314" s="14">
        <f>Dataark7a!I314*Dataark9!$F$58/1000</f>
        <v>19.078889483520076</v>
      </c>
      <c r="J314" s="14">
        <f>Dataark7a!J314*Dataark9!$F$58/1000</f>
        <v>16.870201768994324</v>
      </c>
      <c r="K314" s="14">
        <f>Dataark7a!K314*Dataark9!$F$58/1000</f>
        <v>11.68506174724936</v>
      </c>
      <c r="L314" s="14">
        <f>Dataark7a!L314*Dataark9!$F$58/1000</f>
        <v>0.43421757375080655</v>
      </c>
      <c r="M314" s="14">
        <f>Dataark7a!M314*Dataark9!$F$58/1000</f>
        <v>235.25738340063603</v>
      </c>
    </row>
    <row r="315" spans="1:13" x14ac:dyDescent="0.2">
      <c r="A315" s="11" t="str">
        <f t="shared" si="43"/>
        <v>2025-priser (mio. kr.)</v>
      </c>
      <c r="B315" s="11" t="str">
        <f t="shared" si="43"/>
        <v>I alt (netto)</v>
      </c>
      <c r="C315" s="11" t="str">
        <f t="shared" si="43"/>
        <v>1 Driftskonti</v>
      </c>
      <c r="D315" s="13" t="str">
        <f t="shared" si="43"/>
        <v>2018</v>
      </c>
      <c r="E315" s="2">
        <v>163</v>
      </c>
      <c r="F315" s="3" t="s">
        <v>69</v>
      </c>
      <c r="G315" s="14">
        <f>Dataark7a!G315*Dataark9!$F$58/1000</f>
        <v>57.319145531607866</v>
      </c>
      <c r="H315" s="14">
        <f>Dataark7a!H315*Dataark9!$F$58/1000</f>
        <v>108.36154261584025</v>
      </c>
      <c r="I315" s="14">
        <f>Dataark7a!I315*Dataark9!$F$58/1000</f>
        <v>29.299983042173839</v>
      </c>
      <c r="J315" s="14">
        <f>Dataark7a!J315*Dataark9!$F$58/1000</f>
        <v>10.836032971758955</v>
      </c>
      <c r="K315" s="14">
        <f>Dataark7a!K315*Dataark9!$F$58/1000</f>
        <v>14.375270067303237</v>
      </c>
      <c r="L315" s="14">
        <f>Dataark7a!L315*Dataark9!$F$58/1000</f>
        <v>1.1850015909344638</v>
      </c>
      <c r="M315" s="14">
        <f>Dataark7a!M315*Dataark9!$F$58/1000</f>
        <v>221.37697581961862</v>
      </c>
    </row>
    <row r="316" spans="1:13" x14ac:dyDescent="0.2">
      <c r="A316" s="11" t="str">
        <f t="shared" si="43"/>
        <v>2025-priser (mio. kr.)</v>
      </c>
      <c r="B316" s="11" t="str">
        <f t="shared" si="43"/>
        <v>I alt (netto)</v>
      </c>
      <c r="C316" s="11" t="str">
        <f t="shared" si="43"/>
        <v>1 Driftskonti</v>
      </c>
      <c r="D316" s="13" t="str">
        <f t="shared" si="43"/>
        <v>2018</v>
      </c>
      <c r="E316" s="2">
        <v>165</v>
      </c>
      <c r="F316" s="3" t="s">
        <v>7</v>
      </c>
      <c r="G316" s="14">
        <f>Dataark7a!G316*Dataark9!$F$58/1000</f>
        <v>86.959952982228572</v>
      </c>
      <c r="H316" s="14">
        <f>Dataark7a!H316*Dataark9!$F$58/1000</f>
        <v>110.04504538781266</v>
      </c>
      <c r="I316" s="14">
        <f>Dataark7a!I316*Dataark9!$F$58/1000</f>
        <v>39.40827706351245</v>
      </c>
      <c r="J316" s="14">
        <f>Dataark7a!J316*Dataark9!$F$58/1000</f>
        <v>18.402092259629153</v>
      </c>
      <c r="K316" s="14">
        <f>Dataark7a!K316*Dataark9!$F$58/1000</f>
        <v>16.861711481239421</v>
      </c>
      <c r="L316" s="14">
        <f>Dataark7a!L316*Dataark9!$F$58/1000</f>
        <v>0.87086094400301428</v>
      </c>
      <c r="M316" s="14">
        <f>Dataark7a!M316*Dataark9!$F$58/1000</f>
        <v>272.54794011842523</v>
      </c>
    </row>
    <row r="317" spans="1:13" x14ac:dyDescent="0.2">
      <c r="A317" s="11" t="str">
        <f t="shared" si="43"/>
        <v>2025-priser (mio. kr.)</v>
      </c>
      <c r="B317" s="11" t="str">
        <f t="shared" si="43"/>
        <v>I alt (netto)</v>
      </c>
      <c r="C317" s="11" t="str">
        <f t="shared" si="43"/>
        <v>1 Driftskonti</v>
      </c>
      <c r="D317" s="13" t="str">
        <f t="shared" si="43"/>
        <v>2018</v>
      </c>
      <c r="E317" s="2">
        <v>167</v>
      </c>
      <c r="F317" s="3" t="s">
        <v>83</v>
      </c>
      <c r="G317" s="14">
        <f>Dataark7a!G317*Dataark9!$F$58/1000</f>
        <v>207.56085184588832</v>
      </c>
      <c r="H317" s="14">
        <f>Dataark7a!H317*Dataark9!$F$58/1000</f>
        <v>266.48223596667168</v>
      </c>
      <c r="I317" s="14">
        <f>Dataark7a!I317*Dataark9!$F$58/1000</f>
        <v>31.777934168355117</v>
      </c>
      <c r="J317" s="14">
        <f>Dataark7a!J317*Dataark9!$F$58/1000</f>
        <v>10.617711286632852</v>
      </c>
      <c r="K317" s="14">
        <f>Dataark7a!K317*Dataark9!$F$58/1000</f>
        <v>21.778800989579562</v>
      </c>
      <c r="L317" s="14">
        <f>Dataark7a!L317*Dataark9!$F$58/1000</f>
        <v>0</v>
      </c>
      <c r="M317" s="14">
        <f>Dataark7a!M317*Dataark9!$F$58/1000</f>
        <v>538.21753425712757</v>
      </c>
    </row>
    <row r="318" spans="1:13" x14ac:dyDescent="0.2">
      <c r="A318" s="11" t="str">
        <f t="shared" si="43"/>
        <v>2025-priser (mio. kr.)</v>
      </c>
      <c r="B318" s="11" t="str">
        <f t="shared" si="43"/>
        <v>I alt (netto)</v>
      </c>
      <c r="C318" s="11" t="str">
        <f t="shared" si="43"/>
        <v>1 Driftskonti</v>
      </c>
      <c r="D318" s="13" t="str">
        <f t="shared" si="43"/>
        <v>2018</v>
      </c>
      <c r="E318" s="2">
        <v>169</v>
      </c>
      <c r="F318" s="3" t="s">
        <v>85</v>
      </c>
      <c r="G318" s="14">
        <f>Dataark7a!G318*Dataark9!$F$58/1000</f>
        <v>97.314465348459393</v>
      </c>
      <c r="H318" s="14">
        <f>Dataark7a!H318*Dataark9!$F$58/1000</f>
        <v>177.18260225884168</v>
      </c>
      <c r="I318" s="14">
        <f>Dataark7a!I318*Dataark9!$F$58/1000</f>
        <v>38.965569202006733</v>
      </c>
      <c r="J318" s="14">
        <f>Dataark7a!J318*Dataark9!$F$58/1000</f>
        <v>14.261257631737385</v>
      </c>
      <c r="K318" s="14">
        <f>Dataark7a!K318*Dataark9!$F$58/1000</f>
        <v>26.25075683991259</v>
      </c>
      <c r="L318" s="14">
        <f>Dataark7a!L318*Dataark9!$F$58/1000</f>
        <v>1.5719161329079476</v>
      </c>
      <c r="M318" s="14">
        <f>Dataark7a!M318*Dataark9!$F$58/1000</f>
        <v>355.54656741386577</v>
      </c>
    </row>
    <row r="319" spans="1:13" x14ac:dyDescent="0.2">
      <c r="A319" s="11" t="str">
        <f t="shared" si="43"/>
        <v>2025-priser (mio. kr.)</v>
      </c>
      <c r="B319" s="11" t="str">
        <f t="shared" si="43"/>
        <v>I alt (netto)</v>
      </c>
      <c r="C319" s="11" t="str">
        <f t="shared" si="43"/>
        <v>1 Driftskonti</v>
      </c>
      <c r="D319" s="13" t="str">
        <f t="shared" si="43"/>
        <v>2018</v>
      </c>
      <c r="E319" s="2">
        <v>173</v>
      </c>
      <c r="F319" s="3" t="s">
        <v>16</v>
      </c>
      <c r="G319" s="14">
        <f>Dataark7a!G319*Dataark9!$F$58/1000</f>
        <v>181.93231180858515</v>
      </c>
      <c r="H319" s="14">
        <f>Dataark7a!H319*Dataark9!$F$58/1000</f>
        <v>358.03543462430332</v>
      </c>
      <c r="I319" s="14">
        <f>Dataark7a!I319*Dataark9!$F$58/1000</f>
        <v>41.17789561128459</v>
      </c>
      <c r="J319" s="14">
        <f>Dataark7a!J319*Dataark9!$F$58/1000</f>
        <v>80.062200630494388</v>
      </c>
      <c r="K319" s="14">
        <f>Dataark7a!K319*Dataark9!$F$58/1000</f>
        <v>5.0298890456552927</v>
      </c>
      <c r="L319" s="14">
        <f>Dataark7a!L319*Dataark9!$F$58/1000</f>
        <v>1.734444498501825</v>
      </c>
      <c r="M319" s="14">
        <f>Dataark7a!M319*Dataark9!$F$58/1000</f>
        <v>667.97217621882453</v>
      </c>
    </row>
    <row r="320" spans="1:13" x14ac:dyDescent="0.2">
      <c r="A320" s="11" t="str">
        <f t="shared" si="43"/>
        <v>2025-priser (mio. kr.)</v>
      </c>
      <c r="B320" s="11" t="str">
        <f t="shared" si="43"/>
        <v>I alt (netto)</v>
      </c>
      <c r="C320" s="11" t="str">
        <f t="shared" si="43"/>
        <v>1 Driftskonti</v>
      </c>
      <c r="D320" s="13" t="str">
        <f t="shared" si="43"/>
        <v>2018</v>
      </c>
      <c r="E320" s="2">
        <v>175</v>
      </c>
      <c r="F320" s="3" t="s">
        <v>52</v>
      </c>
      <c r="G320" s="14">
        <f>Dataark7a!G320*Dataark9!$F$58/1000</f>
        <v>175.84356259006827</v>
      </c>
      <c r="H320" s="14">
        <f>Dataark7a!H320*Dataark9!$F$58/1000</f>
        <v>194.46518943307422</v>
      </c>
      <c r="I320" s="14">
        <f>Dataark7a!I320*Dataark9!$F$58/1000</f>
        <v>33.919912479092339</v>
      </c>
      <c r="J320" s="14">
        <f>Dataark7a!J320*Dataark9!$F$58/1000</f>
        <v>38.998317454775652</v>
      </c>
      <c r="K320" s="14">
        <f>Dataark7a!K320*Dataark9!$F$58/1000</f>
        <v>15.953250691464689</v>
      </c>
      <c r="L320" s="14">
        <f>Dataark7a!L320*Dataark9!$F$58/1000</f>
        <v>3.0152650512416344</v>
      </c>
      <c r="M320" s="14">
        <f>Dataark7a!M320*Dataark9!$F$58/1000</f>
        <v>462.19549769971678</v>
      </c>
    </row>
    <row r="321" spans="1:13" x14ac:dyDescent="0.2">
      <c r="A321" s="11" t="str">
        <f t="shared" si="43"/>
        <v>2025-priser (mio. kr.)</v>
      </c>
      <c r="B321" s="11" t="str">
        <f t="shared" si="43"/>
        <v>I alt (netto)</v>
      </c>
      <c r="C321" s="11" t="str">
        <f t="shared" si="43"/>
        <v>1 Driftskonti</v>
      </c>
      <c r="D321" s="13" t="str">
        <f t="shared" si="43"/>
        <v>2018</v>
      </c>
      <c r="E321" s="2">
        <v>183</v>
      </c>
      <c r="F321" s="3" t="s">
        <v>91</v>
      </c>
      <c r="G321" s="14">
        <f>Dataark7a!G321*Dataark9!$F$58/1000</f>
        <v>52.659190452416254</v>
      </c>
      <c r="H321" s="14">
        <f>Dataark7a!H321*Dataark9!$F$58/1000</f>
        <v>69.336541399549191</v>
      </c>
      <c r="I321" s="14">
        <f>Dataark7a!I321*Dataark9!$F$58/1000</f>
        <v>17.610069701921677</v>
      </c>
      <c r="J321" s="14">
        <f>Dataark7a!J321*Dataark9!$F$58/1000</f>
        <v>18.260183164297189</v>
      </c>
      <c r="K321" s="14">
        <f>Dataark7a!K321*Dataark9!$F$58/1000</f>
        <v>5.8219116033627699E-2</v>
      </c>
      <c r="L321" s="14">
        <f>Dataark7a!L321*Dataark9!$F$58/1000</f>
        <v>0.93757034779154602</v>
      </c>
      <c r="M321" s="14">
        <f>Dataark7a!M321*Dataark9!$F$58/1000</f>
        <v>158.86177418200947</v>
      </c>
    </row>
    <row r="322" spans="1:13" x14ac:dyDescent="0.2">
      <c r="A322" s="11" t="str">
        <f t="shared" si="43"/>
        <v>2025-priser (mio. kr.)</v>
      </c>
      <c r="B322" s="11" t="str">
        <f t="shared" si="43"/>
        <v>I alt (netto)</v>
      </c>
      <c r="C322" s="11" t="str">
        <f t="shared" si="43"/>
        <v>1 Driftskonti</v>
      </c>
      <c r="D322" s="13" t="str">
        <f t="shared" si="43"/>
        <v>2018</v>
      </c>
      <c r="E322" s="2">
        <v>185</v>
      </c>
      <c r="F322" s="3" t="s">
        <v>82</v>
      </c>
      <c r="G322" s="14">
        <f>Dataark7a!G322*Dataark9!$F$58/1000</f>
        <v>96.664351886083878</v>
      </c>
      <c r="H322" s="14">
        <f>Dataark7a!H322*Dataark9!$F$58/1000</f>
        <v>222.4200683152211</v>
      </c>
      <c r="I322" s="14">
        <f>Dataark7a!I322*Dataark9!$F$58/1000</f>
        <v>47.048323144675386</v>
      </c>
      <c r="J322" s="14">
        <f>Dataark7a!J322*Dataark9!$F$58/1000</f>
        <v>17.363851357029461</v>
      </c>
      <c r="K322" s="14">
        <f>Dataark7a!K322*Dataark9!$F$58/1000</f>
        <v>13.91315583378632</v>
      </c>
      <c r="L322" s="14">
        <f>Dataark7a!L322*Dataark9!$F$58/1000</f>
        <v>2.0789076017007888</v>
      </c>
      <c r="M322" s="14">
        <f>Dataark7a!M322*Dataark9!$F$58/1000</f>
        <v>399.48865813849693</v>
      </c>
    </row>
    <row r="323" spans="1:13" x14ac:dyDescent="0.2">
      <c r="A323" s="11" t="str">
        <f t="shared" si="43"/>
        <v>2025-priser (mio. kr.)</v>
      </c>
      <c r="B323" s="11" t="str">
        <f t="shared" si="43"/>
        <v>I alt (netto)</v>
      </c>
      <c r="C323" s="11" t="str">
        <f t="shared" si="43"/>
        <v>1 Driftskonti</v>
      </c>
      <c r="D323" s="13" t="str">
        <f t="shared" si="43"/>
        <v>2018</v>
      </c>
      <c r="E323" s="2">
        <v>187</v>
      </c>
      <c r="F323" s="3" t="s">
        <v>84</v>
      </c>
      <c r="G323" s="14">
        <f>Dataark7a!G323*Dataark9!$F$58/1000</f>
        <v>30.116263564895327</v>
      </c>
      <c r="H323" s="14">
        <f>Dataark7a!H323*Dataark9!$F$58/1000</f>
        <v>48.20057648284093</v>
      </c>
      <c r="I323" s="14">
        <f>Dataark7a!I323*Dataark9!$F$58/1000</f>
        <v>18.288079824063303</v>
      </c>
      <c r="J323" s="14">
        <f>Dataark7a!J323*Dataark9!$F$58/1000</f>
        <v>4.1929892526718948</v>
      </c>
      <c r="K323" s="14">
        <f>Dataark7a!K323*Dataark9!$F$58/1000</f>
        <v>5.9905044602101496</v>
      </c>
      <c r="L323" s="14">
        <f>Dataark7a!L323*Dataark9!$F$58/1000</f>
        <v>0.32990832419055693</v>
      </c>
      <c r="M323" s="14">
        <f>Dataark7a!M323*Dataark9!$F$58/1000</f>
        <v>107.11832190887215</v>
      </c>
    </row>
    <row r="324" spans="1:13" x14ac:dyDescent="0.2">
      <c r="A324" s="11" t="str">
        <f t="shared" si="43"/>
        <v>2025-priser (mio. kr.)</v>
      </c>
      <c r="B324" s="11" t="str">
        <f t="shared" si="43"/>
        <v>I alt (netto)</v>
      </c>
      <c r="C324" s="11" t="str">
        <f t="shared" si="43"/>
        <v>1 Driftskonti</v>
      </c>
      <c r="D324" s="13" t="str">
        <f t="shared" si="43"/>
        <v>2018</v>
      </c>
      <c r="E324" s="2">
        <v>190</v>
      </c>
      <c r="F324" s="3" t="s">
        <v>45</v>
      </c>
      <c r="G324" s="14">
        <f>Dataark7a!G324*Dataark9!$F$58/1000</f>
        <v>100.41948487025287</v>
      </c>
      <c r="H324" s="14">
        <f>Dataark7a!H324*Dataark9!$F$58/1000</f>
        <v>192.58519714448832</v>
      </c>
      <c r="I324" s="14">
        <f>Dataark7a!I324*Dataark9!$F$58/1000</f>
        <v>20.141388351133781</v>
      </c>
      <c r="J324" s="14">
        <f>Dataark7a!J324*Dataark9!$F$58/1000</f>
        <v>18.644671909769269</v>
      </c>
      <c r="K324" s="14">
        <f>Dataark7a!K324*Dataark9!$F$58/1000</f>
        <v>15.168505523261416</v>
      </c>
      <c r="L324" s="14">
        <f>Dataark7a!L324*Dataark9!$F$58/1000</f>
        <v>1.6277094524401743</v>
      </c>
      <c r="M324" s="14">
        <f>Dataark7a!M324*Dataark9!$F$58/1000</f>
        <v>348.58695725134584</v>
      </c>
    </row>
    <row r="325" spans="1:13" x14ac:dyDescent="0.2">
      <c r="A325" s="11" t="str">
        <f t="shared" si="43"/>
        <v>2025-priser (mio. kr.)</v>
      </c>
      <c r="B325" s="11" t="str">
        <f t="shared" si="43"/>
        <v>I alt (netto)</v>
      </c>
      <c r="C325" s="11" t="str">
        <f t="shared" si="43"/>
        <v>1 Driftskonti</v>
      </c>
      <c r="D325" s="13" t="str">
        <f t="shared" si="43"/>
        <v>2018</v>
      </c>
      <c r="E325" s="2">
        <v>201</v>
      </c>
      <c r="F325" s="3" t="s">
        <v>9</v>
      </c>
      <c r="G325" s="14">
        <f>Dataark7a!G325*Dataark9!$F$58/1000</f>
        <v>51.864742098207373</v>
      </c>
      <c r="H325" s="14">
        <f>Dataark7a!H325*Dataark9!$F$58/1000</f>
        <v>92.659361862270586</v>
      </c>
      <c r="I325" s="14">
        <f>Dataark7a!I325*Dataark9!$F$58/1000</f>
        <v>32.286138535398656</v>
      </c>
      <c r="J325" s="14">
        <f>Dataark7a!J325*Dataark9!$F$58/1000</f>
        <v>18.427563122893865</v>
      </c>
      <c r="K325" s="14">
        <f>Dataark7a!K325*Dataark9!$F$58/1000</f>
        <v>3.6241399730933241</v>
      </c>
      <c r="L325" s="14">
        <f>Dataark7a!L325*Dataark9!$F$58/1000</f>
        <v>0.59189434634188165</v>
      </c>
      <c r="M325" s="14">
        <f>Dataark7a!M325*Dataark9!$F$58/1000</f>
        <v>199.4538399382057</v>
      </c>
    </row>
    <row r="326" spans="1:13" x14ac:dyDescent="0.2">
      <c r="A326" s="11" t="str">
        <f t="shared" si="43"/>
        <v>2025-priser (mio. kr.)</v>
      </c>
      <c r="B326" s="11" t="str">
        <f t="shared" si="43"/>
        <v>I alt (netto)</v>
      </c>
      <c r="C326" s="11" t="str">
        <f t="shared" si="43"/>
        <v>1 Driftskonti</v>
      </c>
      <c r="D326" s="13" t="str">
        <f t="shared" si="43"/>
        <v>2018</v>
      </c>
      <c r="E326" s="2">
        <v>210</v>
      </c>
      <c r="F326" s="3" t="s">
        <v>35</v>
      </c>
      <c r="G326" s="14">
        <f>Dataark7a!G326*Dataark9!$F$58/1000</f>
        <v>113.14157462185122</v>
      </c>
      <c r="H326" s="14">
        <f>Dataark7a!H326*Dataark9!$F$58/1000</f>
        <v>183.71405933886427</v>
      </c>
      <c r="I326" s="14">
        <f>Dataark7a!I326*Dataark9!$F$58/1000</f>
        <v>30.772441518524339</v>
      </c>
      <c r="J326" s="14">
        <f>Dataark7a!J326*Dataark9!$F$58/1000</f>
        <v>8.7122481347822447</v>
      </c>
      <c r="K326" s="14">
        <f>Dataark7a!K326*Dataark9!$F$58/1000</f>
        <v>14.472301927359286</v>
      </c>
      <c r="L326" s="14">
        <f>Dataark7a!L326*Dataark9!$F$58/1000</f>
        <v>1.2031950646949725</v>
      </c>
      <c r="M326" s="14">
        <f>Dataark7a!M326*Dataark9!$F$58/1000</f>
        <v>352.01582060607632</v>
      </c>
    </row>
    <row r="327" spans="1:13" x14ac:dyDescent="0.2">
      <c r="A327" s="11" t="str">
        <f t="shared" si="43"/>
        <v>2025-priser (mio. kr.)</v>
      </c>
      <c r="B327" s="11" t="str">
        <f t="shared" si="43"/>
        <v>I alt (netto)</v>
      </c>
      <c r="C327" s="11" t="str">
        <f t="shared" si="43"/>
        <v>1 Driftskonti</v>
      </c>
      <c r="D327" s="13" t="str">
        <f t="shared" si="43"/>
        <v>2018</v>
      </c>
      <c r="E327" s="2">
        <v>217</v>
      </c>
      <c r="F327" s="3" t="s">
        <v>67</v>
      </c>
      <c r="G327" s="14">
        <f>Dataark7a!G327*Dataark9!$F$58/1000</f>
        <v>251.90077319674933</v>
      </c>
      <c r="H327" s="14">
        <f>Dataark7a!H327*Dataark9!$F$58/1000</f>
        <v>321.8971312446796</v>
      </c>
      <c r="I327" s="14">
        <f>Dataark7a!I327*Dataark9!$F$58/1000</f>
        <v>60.173095115506321</v>
      </c>
      <c r="J327" s="14">
        <f>Dataark7a!J327*Dataark9!$F$58/1000</f>
        <v>27.672273589733663</v>
      </c>
      <c r="K327" s="14">
        <f>Dataark7a!K327*Dataark9!$F$58/1000</f>
        <v>14.292792986255598</v>
      </c>
      <c r="L327" s="14">
        <f>Dataark7a!L327*Dataark9!$F$58/1000</f>
        <v>1.6556061122062877</v>
      </c>
      <c r="M327" s="14">
        <f>Dataark7a!M327*Dataark9!$F$58/1000</f>
        <v>677.59167224513089</v>
      </c>
    </row>
    <row r="328" spans="1:13" x14ac:dyDescent="0.2">
      <c r="A328" s="11" t="str">
        <f t="shared" si="43"/>
        <v>2025-priser (mio. kr.)</v>
      </c>
      <c r="B328" s="11" t="str">
        <f t="shared" si="43"/>
        <v>I alt (netto)</v>
      </c>
      <c r="C328" s="11" t="str">
        <f t="shared" si="43"/>
        <v>1 Driftskonti</v>
      </c>
      <c r="D328" s="13" t="str">
        <f t="shared" si="43"/>
        <v>2018</v>
      </c>
      <c r="E328" s="2">
        <v>219</v>
      </c>
      <c r="F328" s="3" t="s">
        <v>73</v>
      </c>
      <c r="G328" s="14">
        <f>Dataark7a!G328*Dataark9!$F$58/1000</f>
        <v>64.704482980123672</v>
      </c>
      <c r="H328" s="14">
        <f>Dataark7a!H328*Dataark9!$F$58/1000</f>
        <v>235.57394984406886</v>
      </c>
      <c r="I328" s="14">
        <f>Dataark7a!I328*Dataark9!$F$58/1000</f>
        <v>69.296515757276069</v>
      </c>
      <c r="J328" s="14">
        <f>Dataark7a!J328*Dataark9!$F$58/1000</f>
        <v>43.42054447682996</v>
      </c>
      <c r="K328" s="14">
        <f>Dataark7a!K328*Dataark9!$F$58/1000</f>
        <v>16.548783732558672</v>
      </c>
      <c r="L328" s="14">
        <f>Dataark7a!L328*Dataark9!$F$58/1000</f>
        <v>1.0685633588672083</v>
      </c>
      <c r="M328" s="14">
        <f>Dataark7a!M328*Dataark9!$F$58/1000</f>
        <v>430.61284014972443</v>
      </c>
    </row>
    <row r="329" spans="1:13" x14ac:dyDescent="0.2">
      <c r="A329" s="11" t="str">
        <f t="shared" si="43"/>
        <v>2025-priser (mio. kr.)</v>
      </c>
      <c r="B329" s="11" t="str">
        <f t="shared" si="43"/>
        <v>I alt (netto)</v>
      </c>
      <c r="C329" s="11" t="str">
        <f t="shared" si="43"/>
        <v>1 Driftskonti</v>
      </c>
      <c r="D329" s="13" t="str">
        <f t="shared" si="43"/>
        <v>2018</v>
      </c>
      <c r="E329" s="2">
        <v>223</v>
      </c>
      <c r="F329" s="3" t="s">
        <v>87</v>
      </c>
      <c r="G329" s="14">
        <f>Dataark7a!G329*Dataark9!$F$58/1000</f>
        <v>80.963384030764928</v>
      </c>
      <c r="H329" s="14">
        <f>Dataark7a!H329*Dataark9!$F$58/1000</f>
        <v>142.59680864011472</v>
      </c>
      <c r="I329" s="14">
        <f>Dataark7a!I329*Dataark9!$F$58/1000</f>
        <v>18.624052639507362</v>
      </c>
      <c r="J329" s="14">
        <f>Dataark7a!J329*Dataark9!$F$58/1000</f>
        <v>23.685477039680869</v>
      </c>
      <c r="K329" s="14">
        <f>Dataark7a!K329*Dataark9!$F$58/1000</f>
        <v>19.766602791667303</v>
      </c>
      <c r="L329" s="14">
        <f>Dataark7a!L329*Dataark9!$F$58/1000</f>
        <v>0.87449963875511605</v>
      </c>
      <c r="M329" s="14">
        <f>Dataark7a!M329*Dataark9!$F$58/1000</f>
        <v>286.51082478049028</v>
      </c>
    </row>
    <row r="330" spans="1:13" x14ac:dyDescent="0.2">
      <c r="A330" s="11" t="str">
        <f t="shared" si="43"/>
        <v>2025-priser (mio. kr.)</v>
      </c>
      <c r="B330" s="11" t="str">
        <f t="shared" si="43"/>
        <v>I alt (netto)</v>
      </c>
      <c r="C330" s="11" t="str">
        <f t="shared" si="43"/>
        <v>1 Driftskonti</v>
      </c>
      <c r="D330" s="13" t="str">
        <f t="shared" si="43"/>
        <v>2018</v>
      </c>
      <c r="E330" s="2">
        <v>230</v>
      </c>
      <c r="F330" s="3" t="s">
        <v>50</v>
      </c>
      <c r="G330" s="14">
        <f>Dataark7a!G330*Dataark9!$F$58/1000</f>
        <v>155.50447182407027</v>
      </c>
      <c r="H330" s="14">
        <f>Dataark7a!H330*Dataark9!$F$58/1000</f>
        <v>360.81539741490906</v>
      </c>
      <c r="I330" s="14">
        <f>Dataark7a!I330*Dataark9!$F$58/1000</f>
        <v>86.473580783697628</v>
      </c>
      <c r="J330" s="14">
        <f>Dataark7a!J330*Dataark9!$F$58/1000</f>
        <v>54.715052987353729</v>
      </c>
      <c r="K330" s="14">
        <f>Dataark7a!K330*Dataark9!$F$58/1000</f>
        <v>34.828373268867068</v>
      </c>
      <c r="L330" s="14">
        <f>Dataark7a!L330*Dataark9!$F$58/1000</f>
        <v>2.029178773422065</v>
      </c>
      <c r="M330" s="14">
        <f>Dataark7a!M330*Dataark9!$F$58/1000</f>
        <v>694.36605505231978</v>
      </c>
    </row>
    <row r="331" spans="1:13" x14ac:dyDescent="0.2">
      <c r="A331" s="11" t="str">
        <f t="shared" si="43"/>
        <v>2025-priser (mio. kr.)</v>
      </c>
      <c r="B331" s="11" t="str">
        <f t="shared" si="43"/>
        <v>I alt (netto)</v>
      </c>
      <c r="C331" s="11" t="str">
        <f t="shared" si="43"/>
        <v>1 Driftskonti</v>
      </c>
      <c r="D331" s="13" t="str">
        <f t="shared" si="43"/>
        <v>2018</v>
      </c>
      <c r="E331" s="2">
        <v>240</v>
      </c>
      <c r="F331" s="3" t="s">
        <v>25</v>
      </c>
      <c r="G331" s="14">
        <f>Dataark7a!G331*Dataark9!$F$58/1000</f>
        <v>56.330633457286893</v>
      </c>
      <c r="H331" s="14">
        <f>Dataark7a!H331*Dataark9!$F$58/1000</f>
        <v>123.37115846825989</v>
      </c>
      <c r="I331" s="14">
        <f>Dataark7a!I331*Dataark9!$F$58/1000</f>
        <v>44.685597352310658</v>
      </c>
      <c r="J331" s="14">
        <f>Dataark7a!J331*Dataark9!$F$58/1000</f>
        <v>32.978703436548692</v>
      </c>
      <c r="K331" s="14">
        <f>Dataark7a!K331*Dataark9!$F$58/1000</f>
        <v>17.192832703680679</v>
      </c>
      <c r="L331" s="14">
        <f>Dataark7a!L331*Dataark9!$F$58/1000</f>
        <v>0.92665426353524083</v>
      </c>
      <c r="M331" s="14">
        <f>Dataark7a!M331*Dataark9!$F$58/1000</f>
        <v>275.48557968162203</v>
      </c>
    </row>
    <row r="332" spans="1:13" x14ac:dyDescent="0.2">
      <c r="A332" s="11" t="str">
        <f t="shared" si="43"/>
        <v>2025-priser (mio. kr.)</v>
      </c>
      <c r="B332" s="11" t="str">
        <f t="shared" si="43"/>
        <v>I alt (netto)</v>
      </c>
      <c r="C332" s="11" t="str">
        <f t="shared" si="43"/>
        <v>1 Driftskonti</v>
      </c>
      <c r="D332" s="13" t="str">
        <f t="shared" si="43"/>
        <v>2018</v>
      </c>
      <c r="E332" s="2">
        <v>250</v>
      </c>
      <c r="F332" s="3" t="s">
        <v>43</v>
      </c>
      <c r="G332" s="14">
        <f>Dataark7a!G332*Dataark9!$F$58/1000</f>
        <v>88.873906421834079</v>
      </c>
      <c r="H332" s="14">
        <f>Dataark7a!H332*Dataark9!$F$58/1000</f>
        <v>244.74467351761595</v>
      </c>
      <c r="I332" s="14">
        <f>Dataark7a!I332*Dataark9!$F$58/1000</f>
        <v>53.367523030825389</v>
      </c>
      <c r="J332" s="14">
        <f>Dataark7a!J332*Dataark9!$F$58/1000</f>
        <v>18.226222013277571</v>
      </c>
      <c r="K332" s="14">
        <f>Dataark7a!K332*Dataark9!$F$58/1000</f>
        <v>27.67955097923787</v>
      </c>
      <c r="L332" s="14">
        <f>Dataark7a!L332*Dataark9!$F$58/1000</f>
        <v>1.4469876130857884</v>
      </c>
      <c r="M332" s="14">
        <f>Dataark7a!M332*Dataark9!$F$58/1000</f>
        <v>434.33886357587664</v>
      </c>
    </row>
    <row r="333" spans="1:13" x14ac:dyDescent="0.2">
      <c r="A333" s="11" t="str">
        <f t="shared" si="43"/>
        <v>2025-priser (mio. kr.)</v>
      </c>
      <c r="B333" s="11" t="str">
        <f t="shared" si="43"/>
        <v>I alt (netto)</v>
      </c>
      <c r="C333" s="11" t="str">
        <f t="shared" si="43"/>
        <v>1 Driftskonti</v>
      </c>
      <c r="D333" s="13" t="str">
        <f t="shared" si="43"/>
        <v>2018</v>
      </c>
      <c r="E333" s="2">
        <v>253</v>
      </c>
      <c r="F333" s="3" t="s">
        <v>55</v>
      </c>
      <c r="G333" s="14">
        <f>Dataark7a!G333*Dataark9!$F$58/1000</f>
        <v>133.88334760708179</v>
      </c>
      <c r="H333" s="14">
        <f>Dataark7a!H333*Dataark9!$F$58/1000</f>
        <v>143.13654836167649</v>
      </c>
      <c r="I333" s="14">
        <f>Dataark7a!I333*Dataark9!$F$58/1000</f>
        <v>23.641812702655645</v>
      </c>
      <c r="J333" s="14">
        <f>Dataark7a!J333*Dataark9!$F$58/1000</f>
        <v>47.486179413178291</v>
      </c>
      <c r="K333" s="14">
        <f>Dataark7a!K333*Dataark9!$F$58/1000</f>
        <v>22.937118818998613</v>
      </c>
      <c r="L333" s="14">
        <f>Dataark7a!L333*Dataark9!$F$58/1000</f>
        <v>2.4221578066490523</v>
      </c>
      <c r="M333" s="14">
        <f>Dataark7a!M333*Dataark9!$F$58/1000</f>
        <v>373.50716471023986</v>
      </c>
    </row>
    <row r="334" spans="1:13" x14ac:dyDescent="0.2">
      <c r="A334" s="11" t="str">
        <f t="shared" si="43"/>
        <v>2025-priser (mio. kr.)</v>
      </c>
      <c r="B334" s="11" t="str">
        <f t="shared" si="43"/>
        <v>I alt (netto)</v>
      </c>
      <c r="C334" s="11" t="str">
        <f t="shared" si="43"/>
        <v>1 Driftskonti</v>
      </c>
      <c r="D334" s="13" t="str">
        <f t="shared" si="43"/>
        <v>2018</v>
      </c>
      <c r="E334" s="2">
        <v>259</v>
      </c>
      <c r="F334" s="3" t="s">
        <v>103</v>
      </c>
      <c r="G334" s="14">
        <f>Dataark7a!G334*Dataark9!$F$58/1000</f>
        <v>152.71844454221105</v>
      </c>
      <c r="H334" s="14">
        <f>Dataark7a!H334*Dataark9!$F$58/1000</f>
        <v>246.60889812894271</v>
      </c>
      <c r="I334" s="14">
        <f>Dataark7a!I334*Dataark9!$F$58/1000</f>
        <v>81.853651346779131</v>
      </c>
      <c r="J334" s="14">
        <f>Dataark7a!J334*Dataark9!$F$58/1000</f>
        <v>20.299065123724855</v>
      </c>
      <c r="K334" s="14">
        <f>Dataark7a!K334*Dataark9!$F$58/1000</f>
        <v>25.776513623888661</v>
      </c>
      <c r="L334" s="14">
        <f>Dataark7a!L334*Dataark9!$F$58/1000</f>
        <v>1.4627552903448959</v>
      </c>
      <c r="M334" s="14">
        <f>Dataark7a!M334*Dataark9!$F$58/1000</f>
        <v>528.71932805589131</v>
      </c>
    </row>
    <row r="335" spans="1:13" x14ac:dyDescent="0.2">
      <c r="A335" s="11" t="str">
        <f t="shared" si="43"/>
        <v>2025-priser (mio. kr.)</v>
      </c>
      <c r="B335" s="11" t="str">
        <f t="shared" si="43"/>
        <v>I alt (netto)</v>
      </c>
      <c r="C335" s="11" t="str">
        <f t="shared" si="43"/>
        <v>1 Driftskonti</v>
      </c>
      <c r="D335" s="13" t="str">
        <f t="shared" si="43"/>
        <v>2018</v>
      </c>
      <c r="E335" s="2">
        <v>260</v>
      </c>
      <c r="F335" s="3" t="s">
        <v>63</v>
      </c>
      <c r="G335" s="14">
        <f>Dataark7a!G335*Dataark9!$F$58/1000</f>
        <v>66.992009080944982</v>
      </c>
      <c r="H335" s="14">
        <f>Dataark7a!H335*Dataark9!$F$58/1000</f>
        <v>163.21971759677663</v>
      </c>
      <c r="I335" s="14">
        <f>Dataark7a!I335*Dataark9!$F$58/1000</f>
        <v>32.290990128401461</v>
      </c>
      <c r="J335" s="14">
        <f>Dataark7a!J335*Dataark9!$F$58/1000</f>
        <v>32.449879799243234</v>
      </c>
      <c r="K335" s="14">
        <f>Dataark7a!K335*Dataark9!$F$58/1000</f>
        <v>19.40394621470783</v>
      </c>
      <c r="L335" s="14">
        <f>Dataark7a!L335*Dataark9!$F$58/1000</f>
        <v>0.34688889970036502</v>
      </c>
      <c r="M335" s="14">
        <f>Dataark7a!M335*Dataark9!$F$58/1000</f>
        <v>314.70343171977447</v>
      </c>
    </row>
    <row r="336" spans="1:13" x14ac:dyDescent="0.2">
      <c r="A336" s="11" t="str">
        <f t="shared" si="43"/>
        <v>2025-priser (mio. kr.)</v>
      </c>
      <c r="B336" s="11" t="str">
        <f t="shared" si="43"/>
        <v>I alt (netto)</v>
      </c>
      <c r="C336" s="11" t="str">
        <f t="shared" si="43"/>
        <v>1 Driftskonti</v>
      </c>
      <c r="D336" s="13" t="str">
        <f t="shared" si="43"/>
        <v>2018</v>
      </c>
      <c r="E336" s="2">
        <v>265</v>
      </c>
      <c r="F336" s="3" t="s">
        <v>48</v>
      </c>
      <c r="G336" s="14">
        <f>Dataark7a!G336*Dataark9!$F$58/1000</f>
        <v>217.38775347306444</v>
      </c>
      <c r="H336" s="14">
        <f>Dataark7a!H336*Dataark9!$F$58/1000</f>
        <v>370.35848085142118</v>
      </c>
      <c r="I336" s="14">
        <f>Dataark7a!I336*Dataark9!$F$58/1000</f>
        <v>96.154934620789646</v>
      </c>
      <c r="J336" s="14">
        <f>Dataark7a!J336*Dataark9!$F$58/1000</f>
        <v>32.004746141236126</v>
      </c>
      <c r="K336" s="14">
        <f>Dataark7a!K336*Dataark9!$F$58/1000</f>
        <v>27.51338391889189</v>
      </c>
      <c r="L336" s="14">
        <f>Dataark7a!L336*Dataark9!$F$58/1000</f>
        <v>3.3294056981730837</v>
      </c>
      <c r="M336" s="14">
        <f>Dataark7a!M336*Dataark9!$F$58/1000</f>
        <v>746.74870470357644</v>
      </c>
    </row>
    <row r="337" spans="1:13" x14ac:dyDescent="0.2">
      <c r="A337" s="11" t="str">
        <f t="shared" si="43"/>
        <v>2025-priser (mio. kr.)</v>
      </c>
      <c r="B337" s="11" t="str">
        <f t="shared" si="43"/>
        <v>I alt (netto)</v>
      </c>
      <c r="C337" s="11" t="str">
        <f t="shared" si="43"/>
        <v>1 Driftskonti</v>
      </c>
      <c r="D337" s="13" t="str">
        <f t="shared" si="43"/>
        <v>2018</v>
      </c>
      <c r="E337" s="2">
        <v>269</v>
      </c>
      <c r="F337" s="3" t="s">
        <v>64</v>
      </c>
      <c r="G337" s="14">
        <f>Dataark7a!G337*Dataark9!$F$58/1000</f>
        <v>53.846617839852115</v>
      </c>
      <c r="H337" s="14">
        <f>Dataark7a!H337*Dataark9!$F$58/1000</f>
        <v>71.243217449650487</v>
      </c>
      <c r="I337" s="14">
        <f>Dataark7a!I337*Dataark9!$F$58/1000</f>
        <v>20.413077559290713</v>
      </c>
      <c r="J337" s="14">
        <f>Dataark7a!J337*Dataark9!$F$58/1000</f>
        <v>12.172646844030991</v>
      </c>
      <c r="K337" s="14">
        <f>Dataark7a!K337*Dataark9!$F$58/1000</f>
        <v>11.232650699738043</v>
      </c>
      <c r="L337" s="14">
        <f>Dataark7a!L337*Dataark9!$F$58/1000</f>
        <v>0.3541662892045685</v>
      </c>
      <c r="M337" s="14">
        <f>Dataark7a!M337*Dataark9!$F$58/1000</f>
        <v>169.26237668176691</v>
      </c>
    </row>
    <row r="338" spans="1:13" x14ac:dyDescent="0.2">
      <c r="A338" s="11" t="str">
        <f t="shared" si="43"/>
        <v>2025-priser (mio. kr.)</v>
      </c>
      <c r="B338" s="11" t="str">
        <f t="shared" si="43"/>
        <v>I alt (netto)</v>
      </c>
      <c r="C338" s="11" t="str">
        <f t="shared" si="43"/>
        <v>1 Driftskonti</v>
      </c>
      <c r="D338" s="13" t="str">
        <f t="shared" si="43"/>
        <v>2018</v>
      </c>
      <c r="E338" s="2">
        <v>270</v>
      </c>
      <c r="F338" s="3" t="s">
        <v>57</v>
      </c>
      <c r="G338" s="14">
        <f>Dataark7a!G338*Dataark9!$F$58/1000</f>
        <v>89.015815517166047</v>
      </c>
      <c r="H338" s="14">
        <f>Dataark7a!H338*Dataark9!$F$58/1000</f>
        <v>238.45337029123203</v>
      </c>
      <c r="I338" s="14">
        <f>Dataark7a!I338*Dataark9!$F$58/1000</f>
        <v>51.053313168488692</v>
      </c>
      <c r="J338" s="14">
        <f>Dataark7a!J338*Dataark9!$F$58/1000</f>
        <v>31.56810277098392</v>
      </c>
      <c r="K338" s="14">
        <f>Dataark7a!K338*Dataark9!$F$58/1000</f>
        <v>26.772303087713837</v>
      </c>
      <c r="L338" s="14">
        <f>Dataark7a!L338*Dataark9!$F$58/1000</f>
        <v>2.0328174681741671</v>
      </c>
      <c r="M338" s="14">
        <f>Dataark7a!M338*Dataark9!$F$58/1000</f>
        <v>438.89572230375865</v>
      </c>
    </row>
    <row r="339" spans="1:13" x14ac:dyDescent="0.2">
      <c r="A339" s="11" t="str">
        <f t="shared" si="43"/>
        <v>2025-priser (mio. kr.)</v>
      </c>
      <c r="B339" s="11" t="str">
        <f t="shared" si="43"/>
        <v>I alt (netto)</v>
      </c>
      <c r="C339" s="11" t="str">
        <f t="shared" si="43"/>
        <v>1 Driftskonti</v>
      </c>
      <c r="D339" s="13" t="str">
        <f t="shared" si="43"/>
        <v>2018</v>
      </c>
      <c r="E339" s="2">
        <v>306</v>
      </c>
      <c r="F339" s="3" t="s">
        <v>38</v>
      </c>
      <c r="G339" s="14">
        <f>Dataark7a!G339*Dataark9!$F$58/1000</f>
        <v>96.350211239152443</v>
      </c>
      <c r="H339" s="14">
        <f>Dataark7a!H339*Dataark9!$F$58/1000</f>
        <v>223.75910798399457</v>
      </c>
      <c r="I339" s="14">
        <f>Dataark7a!I339*Dataark9!$F$58/1000</f>
        <v>43.536982708897206</v>
      </c>
      <c r="J339" s="14">
        <f>Dataark7a!J339*Dataark9!$F$58/1000</f>
        <v>15.328608092353893</v>
      </c>
      <c r="K339" s="14">
        <f>Dataark7a!K339*Dataark9!$F$58/1000</f>
        <v>20.68719256394904</v>
      </c>
      <c r="L339" s="14">
        <f>Dataark7a!L339*Dataark9!$F$58/1000</f>
        <v>1.9188050326083128</v>
      </c>
      <c r="M339" s="14">
        <f>Dataark7a!M339*Dataark9!$F$58/1000</f>
        <v>401.58090762095543</v>
      </c>
    </row>
    <row r="340" spans="1:13" x14ac:dyDescent="0.2">
      <c r="A340" s="11" t="str">
        <f t="shared" si="43"/>
        <v>2025-priser (mio. kr.)</v>
      </c>
      <c r="B340" s="11" t="str">
        <f t="shared" si="43"/>
        <v>I alt (netto)</v>
      </c>
      <c r="C340" s="11" t="str">
        <f t="shared" si="43"/>
        <v>1 Driftskonti</v>
      </c>
      <c r="D340" s="13" t="str">
        <f t="shared" si="43"/>
        <v>2018</v>
      </c>
      <c r="E340" s="2">
        <v>316</v>
      </c>
      <c r="F340" s="3" t="s">
        <v>77</v>
      </c>
      <c r="G340" s="14">
        <f>Dataark7a!G340*Dataark9!$F$58/1000</f>
        <v>170.60626794354314</v>
      </c>
      <c r="H340" s="14">
        <f>Dataark7a!H340*Dataark9!$F$58/1000</f>
        <v>218.72194154883505</v>
      </c>
      <c r="I340" s="14">
        <f>Dataark7a!I340*Dataark9!$F$58/1000</f>
        <v>106.38330556894761</v>
      </c>
      <c r="J340" s="14">
        <f>Dataark7a!J340*Dataark9!$F$58/1000</f>
        <v>27.594648101688829</v>
      </c>
      <c r="K340" s="14">
        <f>Dataark7a!K340*Dataark9!$F$58/1000</f>
        <v>27.382390907816227</v>
      </c>
      <c r="L340" s="14">
        <f>Dataark7a!L340*Dataark9!$F$58/1000</f>
        <v>3.3585152561898974</v>
      </c>
      <c r="M340" s="14">
        <f>Dataark7a!M340*Dataark9!$F$58/1000</f>
        <v>554.04706932702084</v>
      </c>
    </row>
    <row r="341" spans="1:13" x14ac:dyDescent="0.2">
      <c r="A341" s="11" t="str">
        <f t="shared" si="43"/>
        <v>2025-priser (mio. kr.)</v>
      </c>
      <c r="B341" s="11" t="str">
        <f t="shared" si="43"/>
        <v>I alt (netto)</v>
      </c>
      <c r="C341" s="11" t="str">
        <f t="shared" si="43"/>
        <v>1 Driftskonti</v>
      </c>
      <c r="D341" s="13" t="str">
        <f t="shared" si="43"/>
        <v>2018</v>
      </c>
      <c r="E341" s="2">
        <v>320</v>
      </c>
      <c r="F341" s="3" t="s">
        <v>33</v>
      </c>
      <c r="G341" s="14">
        <f>Dataark7a!G341*Dataark9!$F$58/1000</f>
        <v>84.398311876748949</v>
      </c>
      <c r="H341" s="14">
        <f>Dataark7a!H341*Dataark9!$F$58/1000</f>
        <v>167.12282416753109</v>
      </c>
      <c r="I341" s="14">
        <f>Dataark7a!I341*Dataark9!$F$58/1000</f>
        <v>17.418431778310989</v>
      </c>
      <c r="J341" s="14">
        <f>Dataark7a!J341*Dataark9!$F$58/1000</f>
        <v>21.544711627194349</v>
      </c>
      <c r="K341" s="14">
        <f>Dataark7a!K341*Dataark9!$F$58/1000</f>
        <v>16.917504800771646</v>
      </c>
      <c r="L341" s="14">
        <f>Dataark7a!L341*Dataark9!$F$58/1000</f>
        <v>1.2990140265003178</v>
      </c>
      <c r="M341" s="14">
        <f>Dataark7a!M341*Dataark9!$F$58/1000</f>
        <v>308.70079827705734</v>
      </c>
    </row>
    <row r="342" spans="1:13" x14ac:dyDescent="0.2">
      <c r="A342" s="11" t="str">
        <f t="shared" si="43"/>
        <v>2025-priser (mio. kr.)</v>
      </c>
      <c r="B342" s="11" t="str">
        <f t="shared" si="43"/>
        <v>I alt (netto)</v>
      </c>
      <c r="C342" s="11" t="str">
        <f t="shared" si="43"/>
        <v>1 Driftskonti</v>
      </c>
      <c r="D342" s="13" t="str">
        <f t="shared" si="43"/>
        <v>2018</v>
      </c>
      <c r="E342" s="2">
        <v>326</v>
      </c>
      <c r="F342" s="3" t="s">
        <v>95</v>
      </c>
      <c r="G342" s="14">
        <f>Dataark7a!G342*Dataark9!$F$58/1000</f>
        <v>188.08413173613849</v>
      </c>
      <c r="H342" s="14">
        <f>Dataark7a!H342*Dataark9!$F$58/1000</f>
        <v>187.42552798600806</v>
      </c>
      <c r="I342" s="14">
        <f>Dataark7a!I342*Dataark9!$F$58/1000</f>
        <v>43.70314976924319</v>
      </c>
      <c r="J342" s="14">
        <f>Dataark7a!J342*Dataark9!$F$58/1000</f>
        <v>8.9439117006660549</v>
      </c>
      <c r="K342" s="14">
        <f>Dataark7a!K342*Dataark9!$F$58/1000</f>
        <v>0</v>
      </c>
      <c r="L342" s="14">
        <f>Dataark7a!L342*Dataark9!$F$58/1000</f>
        <v>1.8617988148253857</v>
      </c>
      <c r="M342" s="14">
        <f>Dataark7a!M342*Dataark9!$F$58/1000</f>
        <v>430.01852000688115</v>
      </c>
    </row>
    <row r="343" spans="1:13" x14ac:dyDescent="0.2">
      <c r="A343" s="11" t="str">
        <f t="shared" si="43"/>
        <v>2025-priser (mio. kr.)</v>
      </c>
      <c r="B343" s="11" t="str">
        <f t="shared" si="43"/>
        <v>I alt (netto)</v>
      </c>
      <c r="C343" s="11" t="str">
        <f t="shared" si="43"/>
        <v>1 Driftskonti</v>
      </c>
      <c r="D343" s="13" t="str">
        <f t="shared" si="43"/>
        <v>2018</v>
      </c>
      <c r="E343" s="2">
        <v>329</v>
      </c>
      <c r="F343" s="3" t="s">
        <v>46</v>
      </c>
      <c r="G343" s="14">
        <f>Dataark7a!G343*Dataark9!$F$58/1000</f>
        <v>91.60414038416107</v>
      </c>
      <c r="H343" s="14">
        <f>Dataark7a!H343*Dataark9!$F$58/1000</f>
        <v>142.58953125061055</v>
      </c>
      <c r="I343" s="14">
        <f>Dataark7a!I343*Dataark9!$F$58/1000</f>
        <v>18.687123348543793</v>
      </c>
      <c r="J343" s="14">
        <f>Dataark7a!J343*Dataark9!$F$58/1000</f>
        <v>3.8072876089491112</v>
      </c>
      <c r="K343" s="14">
        <f>Dataark7a!K343*Dataark9!$F$58/1000</f>
        <v>7.6970522989458612</v>
      </c>
      <c r="L343" s="14">
        <f>Dataark7a!L343*Dataark9!$F$58/1000</f>
        <v>2.1201461422246086</v>
      </c>
      <c r="M343" s="14">
        <f>Dataark7a!M343*Dataark9!$F$58/1000</f>
        <v>266.50528103343498</v>
      </c>
    </row>
    <row r="344" spans="1:13" x14ac:dyDescent="0.2">
      <c r="A344" s="11" t="str">
        <f t="shared" si="43"/>
        <v>2025-priser (mio. kr.)</v>
      </c>
      <c r="B344" s="11" t="str">
        <f t="shared" si="43"/>
        <v>I alt (netto)</v>
      </c>
      <c r="C344" s="11" t="str">
        <f t="shared" si="43"/>
        <v>1 Driftskonti</v>
      </c>
      <c r="D344" s="13" t="str">
        <f t="shared" si="43"/>
        <v>2018</v>
      </c>
      <c r="E344" s="2">
        <v>330</v>
      </c>
      <c r="F344" s="3" t="s">
        <v>62</v>
      </c>
      <c r="G344" s="14">
        <f>Dataark7a!G344*Dataark9!$F$58/1000</f>
        <v>291.56618468941031</v>
      </c>
      <c r="H344" s="14">
        <f>Dataark7a!H344*Dataark9!$F$58/1000</f>
        <v>285.93833680615967</v>
      </c>
      <c r="I344" s="14">
        <f>Dataark7a!I344*Dataark9!$F$58/1000</f>
        <v>80.120419746528015</v>
      </c>
      <c r="J344" s="14">
        <f>Dataark7a!J344*Dataark9!$F$58/1000</f>
        <v>53.811443790581798</v>
      </c>
      <c r="K344" s="14">
        <f>Dataark7a!K344*Dataark9!$F$58/1000</f>
        <v>24.883820511373038</v>
      </c>
      <c r="L344" s="14">
        <f>Dataark7a!L344*Dataark9!$F$58/1000</f>
        <v>2.2475004585481693</v>
      </c>
      <c r="M344" s="14">
        <f>Dataark7a!M344*Dataark9!$F$58/1000</f>
        <v>738.56770600260097</v>
      </c>
    </row>
    <row r="345" spans="1:13" x14ac:dyDescent="0.2">
      <c r="A345" s="11" t="str">
        <f t="shared" si="43"/>
        <v>2025-priser (mio. kr.)</v>
      </c>
      <c r="B345" s="11" t="str">
        <f t="shared" si="43"/>
        <v>I alt (netto)</v>
      </c>
      <c r="C345" s="11" t="str">
        <f t="shared" si="43"/>
        <v>1 Driftskonti</v>
      </c>
      <c r="D345" s="13" t="str">
        <f t="shared" si="43"/>
        <v>2018</v>
      </c>
      <c r="E345" s="2">
        <v>336</v>
      </c>
      <c r="F345" s="3" t="s">
        <v>68</v>
      </c>
      <c r="G345" s="14">
        <f>Dataark7a!G345*Dataark9!$F$58/1000</f>
        <v>63.164102201733947</v>
      </c>
      <c r="H345" s="14">
        <f>Dataark7a!H345*Dataark9!$F$58/1000</f>
        <v>83.455889935954602</v>
      </c>
      <c r="I345" s="14">
        <f>Dataark7a!I345*Dataark9!$F$58/1000</f>
        <v>26.88267682852759</v>
      </c>
      <c r="J345" s="14">
        <f>Dataark7a!J345*Dataark9!$F$58/1000</f>
        <v>14.953822532887415</v>
      </c>
      <c r="K345" s="14">
        <f>Dataark7a!K345*Dataark9!$F$58/1000</f>
        <v>11.49948831489217</v>
      </c>
      <c r="L345" s="14">
        <f>Dataark7a!L345*Dataark9!$F$58/1000</f>
        <v>1.0503698851066998</v>
      </c>
      <c r="M345" s="14">
        <f>Dataark7a!M345*Dataark9!$F$58/1000</f>
        <v>201.00634969910243</v>
      </c>
    </row>
    <row r="346" spans="1:13" x14ac:dyDescent="0.2">
      <c r="A346" s="11" t="str">
        <f t="shared" si="43"/>
        <v>2025-priser (mio. kr.)</v>
      </c>
      <c r="B346" s="11" t="str">
        <f t="shared" si="43"/>
        <v>I alt (netto)</v>
      </c>
      <c r="C346" s="11" t="str">
        <f t="shared" si="43"/>
        <v>1 Driftskonti</v>
      </c>
      <c r="D346" s="13" t="str">
        <f t="shared" si="43"/>
        <v>2018</v>
      </c>
      <c r="E346" s="2">
        <v>340</v>
      </c>
      <c r="F346" s="3" t="s">
        <v>66</v>
      </c>
      <c r="G346" s="14">
        <f>Dataark7a!G346*Dataark9!$F$58/1000</f>
        <v>3.4482697267417404</v>
      </c>
      <c r="H346" s="14">
        <f>Dataark7a!H346*Dataark9!$F$58/1000</f>
        <v>222.5910869685699</v>
      </c>
      <c r="I346" s="14">
        <f>Dataark7a!I346*Dataark9!$F$58/1000</f>
        <v>22.243341019597882</v>
      </c>
      <c r="J346" s="14">
        <f>Dataark7a!J346*Dataark9!$F$58/1000</f>
        <v>12.525600234984859</v>
      </c>
      <c r="K346" s="14">
        <f>Dataark7a!K346*Dataark9!$F$58/1000</f>
        <v>8.9475503954181566</v>
      </c>
      <c r="L346" s="14">
        <f>Dataark7a!L346*Dataark9!$F$58/1000</f>
        <v>1.3002269247510185</v>
      </c>
      <c r="M346" s="14">
        <f>Dataark7a!M346*Dataark9!$F$58/1000</f>
        <v>271.05607527006356</v>
      </c>
    </row>
    <row r="347" spans="1:13" x14ac:dyDescent="0.2">
      <c r="A347" s="11" t="str">
        <f t="shared" si="43"/>
        <v>2025-priser (mio. kr.)</v>
      </c>
      <c r="B347" s="11" t="str">
        <f t="shared" si="43"/>
        <v>I alt (netto)</v>
      </c>
      <c r="C347" s="11" t="str">
        <f t="shared" si="43"/>
        <v>1 Driftskonti</v>
      </c>
      <c r="D347" s="13" t="str">
        <f t="shared" si="43"/>
        <v>2018</v>
      </c>
      <c r="E347" s="2">
        <v>350</v>
      </c>
      <c r="F347" s="3" t="s">
        <v>10</v>
      </c>
      <c r="G347" s="14">
        <f>Dataark7a!G347*Dataark9!$F$58/1000</f>
        <v>80.342380126406226</v>
      </c>
      <c r="H347" s="14">
        <f>Dataark7a!H347*Dataark9!$F$58/1000</f>
        <v>119.06294388177145</v>
      </c>
      <c r="I347" s="14">
        <f>Dataark7a!I347*Dataark9!$F$58/1000</f>
        <v>22.198463784321962</v>
      </c>
      <c r="J347" s="14">
        <f>Dataark7a!J347*Dataark9!$F$58/1000</f>
        <v>8.9426988024153538</v>
      </c>
      <c r="K347" s="14">
        <f>Dataark7a!K347*Dataark9!$F$58/1000</f>
        <v>9.9275721819842211</v>
      </c>
      <c r="L347" s="14">
        <f>Dataark7a!L347*Dataark9!$F$58/1000</f>
        <v>1.9248695238618156</v>
      </c>
      <c r="M347" s="14">
        <f>Dataark7a!M347*Dataark9!$F$58/1000</f>
        <v>242.39892830076101</v>
      </c>
    </row>
    <row r="348" spans="1:13" x14ac:dyDescent="0.2">
      <c r="A348" s="11" t="str">
        <f t="shared" si="43"/>
        <v>2025-priser (mio. kr.)</v>
      </c>
      <c r="B348" s="11" t="str">
        <f t="shared" si="43"/>
        <v>I alt (netto)</v>
      </c>
      <c r="C348" s="11" t="str">
        <f t="shared" si="43"/>
        <v>1 Driftskonti</v>
      </c>
      <c r="D348" s="13" t="str">
        <f t="shared" si="43"/>
        <v>2018</v>
      </c>
      <c r="E348" s="2">
        <v>360</v>
      </c>
      <c r="F348" s="3" t="s">
        <v>14</v>
      </c>
      <c r="G348" s="14">
        <f>Dataark7a!G348*Dataark9!$F$58/1000</f>
        <v>151.9664476267767</v>
      </c>
      <c r="H348" s="14">
        <f>Dataark7a!H348*Dataark9!$F$58/1000</f>
        <v>274.0968111845699</v>
      </c>
      <c r="I348" s="14">
        <f>Dataark7a!I348*Dataark9!$F$58/1000</f>
        <v>95.140951683203966</v>
      </c>
      <c r="J348" s="14">
        <f>Dataark7a!J348*Dataark9!$F$58/1000</f>
        <v>18.411795445634759</v>
      </c>
      <c r="K348" s="14">
        <f>Dataark7a!K348*Dataark9!$F$58/1000</f>
        <v>14.340096018032922</v>
      </c>
      <c r="L348" s="14">
        <f>Dataark7a!L348*Dataark9!$F$58/1000</f>
        <v>3.3670055439448019</v>
      </c>
      <c r="M348" s="14">
        <f>Dataark7a!M348*Dataark9!$F$58/1000</f>
        <v>557.323107502163</v>
      </c>
    </row>
    <row r="349" spans="1:13" x14ac:dyDescent="0.2">
      <c r="A349" s="11" t="str">
        <f t="shared" si="43"/>
        <v>2025-priser (mio. kr.)</v>
      </c>
      <c r="B349" s="11" t="str">
        <f t="shared" si="43"/>
        <v>I alt (netto)</v>
      </c>
      <c r="C349" s="11" t="str">
        <f t="shared" si="43"/>
        <v>1 Driftskonti</v>
      </c>
      <c r="D349" s="13" t="str">
        <f t="shared" si="43"/>
        <v>2018</v>
      </c>
      <c r="E349" s="2">
        <v>370</v>
      </c>
      <c r="F349" s="3" t="s">
        <v>32</v>
      </c>
      <c r="G349" s="14">
        <f>Dataark7a!G349*Dataark9!$F$58/1000</f>
        <v>306.19980208411278</v>
      </c>
      <c r="H349" s="14">
        <f>Dataark7a!H349*Dataark9!$F$58/1000</f>
        <v>387.13892814986366</v>
      </c>
      <c r="I349" s="14">
        <f>Dataark7a!I349*Dataark9!$F$58/1000</f>
        <v>0.28745688541603676</v>
      </c>
      <c r="J349" s="14">
        <f>Dataark7a!J349*Dataark9!$F$58/1000</f>
        <v>3.4106698809700222</v>
      </c>
      <c r="K349" s="14">
        <f>Dataark7a!K349*Dataark9!$F$58/1000</f>
        <v>28.624398716533619</v>
      </c>
      <c r="L349" s="14">
        <f>Dataark7a!L349*Dataark9!$F$58/1000</f>
        <v>2.4925059051896854</v>
      </c>
      <c r="M349" s="14">
        <f>Dataark7a!M349*Dataark9!$F$58/1000</f>
        <v>728.15376162208577</v>
      </c>
    </row>
    <row r="350" spans="1:13" x14ac:dyDescent="0.2">
      <c r="A350" s="11" t="str">
        <f t="shared" si="43"/>
        <v>2025-priser (mio. kr.)</v>
      </c>
      <c r="B350" s="11" t="str">
        <f t="shared" si="43"/>
        <v>I alt (netto)</v>
      </c>
      <c r="C350" s="11" t="str">
        <f t="shared" si="43"/>
        <v>1 Driftskonti</v>
      </c>
      <c r="D350" s="13" t="str">
        <f t="shared" si="43"/>
        <v>2018</v>
      </c>
      <c r="E350" s="2">
        <v>376</v>
      </c>
      <c r="F350" s="3" t="s">
        <v>59</v>
      </c>
      <c r="G350" s="14">
        <f>Dataark7a!G350*Dataark9!$F$58/1000</f>
        <v>248.90006292451611</v>
      </c>
      <c r="H350" s="14">
        <f>Dataark7a!H350*Dataark9!$F$58/1000</f>
        <v>169.31817000129914</v>
      </c>
      <c r="I350" s="14">
        <f>Dataark7a!I350*Dataark9!$F$58/1000</f>
        <v>122.28197583913077</v>
      </c>
      <c r="J350" s="14">
        <f>Dataark7a!J350*Dataark9!$F$58/1000</f>
        <v>66.105380459682834</v>
      </c>
      <c r="K350" s="14">
        <f>Dataark7a!K350*Dataark9!$F$58/1000</f>
        <v>55.574997847100434</v>
      </c>
      <c r="L350" s="14">
        <f>Dataark7a!L350*Dataark9!$F$58/1000</f>
        <v>2.3518097081084188</v>
      </c>
      <c r="M350" s="14">
        <f>Dataark7a!M350*Dataark9!$F$58/1000</f>
        <v>664.53239677983777</v>
      </c>
    </row>
    <row r="351" spans="1:13" x14ac:dyDescent="0.2">
      <c r="A351" s="11" t="str">
        <f t="shared" si="43"/>
        <v>2025-priser (mio. kr.)</v>
      </c>
      <c r="B351" s="11" t="str">
        <f t="shared" si="43"/>
        <v>I alt (netto)</v>
      </c>
      <c r="C351" s="11" t="str">
        <f t="shared" si="43"/>
        <v>1 Driftskonti</v>
      </c>
      <c r="D351" s="13" t="str">
        <f t="shared" si="43"/>
        <v>2018</v>
      </c>
      <c r="E351" s="2">
        <v>390</v>
      </c>
      <c r="F351" s="3" t="s">
        <v>96</v>
      </c>
      <c r="G351" s="14">
        <f>Dataark7a!G351*Dataark9!$F$58/1000</f>
        <v>188.06108666937516</v>
      </c>
      <c r="H351" s="14">
        <f>Dataark7a!H351*Dataark9!$F$58/1000</f>
        <v>229.32994964946229</v>
      </c>
      <c r="I351" s="14">
        <f>Dataark7a!I351*Dataark9!$F$58/1000</f>
        <v>37.499175216909741</v>
      </c>
      <c r="J351" s="14">
        <f>Dataark7a!J351*Dataark9!$F$58/1000</f>
        <v>21.37611877034697</v>
      </c>
      <c r="K351" s="14">
        <f>Dataark7a!K351*Dataark9!$F$58/1000</f>
        <v>30.995614796653243</v>
      </c>
      <c r="L351" s="14">
        <f>Dataark7a!L351*Dataark9!$F$58/1000</f>
        <v>3.170516027331308</v>
      </c>
      <c r="M351" s="14">
        <f>Dataark7a!M351*Dataark9!$F$58/1000</f>
        <v>510.43246113007871</v>
      </c>
    </row>
    <row r="352" spans="1:13" x14ac:dyDescent="0.2">
      <c r="A352" s="11" t="str">
        <f t="shared" si="43"/>
        <v>2025-priser (mio. kr.)</v>
      </c>
      <c r="B352" s="11" t="str">
        <f t="shared" si="43"/>
        <v>I alt (netto)</v>
      </c>
      <c r="C352" s="11" t="str">
        <f t="shared" si="43"/>
        <v>1 Driftskonti</v>
      </c>
      <c r="D352" s="13" t="str">
        <f t="shared" si="43"/>
        <v>2018</v>
      </c>
      <c r="E352" s="2">
        <v>400</v>
      </c>
      <c r="F352" s="3" t="s">
        <v>17</v>
      </c>
      <c r="G352" s="14">
        <f>Dataark7a!G352*Dataark9!$F$58/1000</f>
        <v>161.13959709682516</v>
      </c>
      <c r="H352" s="14">
        <f>Dataark7a!H352*Dataark9!$F$58/1000</f>
        <v>267.52168976752205</v>
      </c>
      <c r="I352" s="14">
        <f>Dataark7a!I352*Dataark9!$F$58/1000</f>
        <v>76.126345806971017</v>
      </c>
      <c r="J352" s="14">
        <f>Dataark7a!J352*Dataark9!$F$58/1000</f>
        <v>43.353835073041424</v>
      </c>
      <c r="K352" s="14">
        <f>Dataark7a!K352*Dataark9!$F$58/1000</f>
        <v>20.68719256394904</v>
      </c>
      <c r="L352" s="14">
        <f>Dataark7a!L352*Dataark9!$F$58/1000</f>
        <v>2.4100288241420467</v>
      </c>
      <c r="M352" s="14">
        <f>Dataark7a!M352*Dataark9!$F$58/1000</f>
        <v>571.23868913245076</v>
      </c>
    </row>
    <row r="353" spans="1:13" x14ac:dyDescent="0.2">
      <c r="A353" s="11" t="str">
        <f t="shared" si="43"/>
        <v>2025-priser (mio. kr.)</v>
      </c>
      <c r="B353" s="11" t="str">
        <f t="shared" si="43"/>
        <v>I alt (netto)</v>
      </c>
      <c r="C353" s="11" t="str">
        <f t="shared" si="43"/>
        <v>1 Driftskonti</v>
      </c>
      <c r="D353" s="13" t="str">
        <f t="shared" si="43"/>
        <v>2018</v>
      </c>
      <c r="E353" s="2">
        <v>410</v>
      </c>
      <c r="F353" s="3" t="s">
        <v>22</v>
      </c>
      <c r="G353" s="14">
        <f>Dataark7a!G353*Dataark9!$F$58/1000</f>
        <v>83.007117583195381</v>
      </c>
      <c r="H353" s="14">
        <f>Dataark7a!H353*Dataark9!$F$58/1000</f>
        <v>183.48967316248468</v>
      </c>
      <c r="I353" s="14">
        <f>Dataark7a!I353*Dataark9!$F$58/1000</f>
        <v>47.972551611709221</v>
      </c>
      <c r="J353" s="14">
        <f>Dataark7a!J353*Dataark9!$F$58/1000</f>
        <v>7.4253630907889328</v>
      </c>
      <c r="K353" s="14">
        <f>Dataark7a!K353*Dataark9!$F$58/1000</f>
        <v>5.4434873491441893</v>
      </c>
      <c r="L353" s="14">
        <f>Dataark7a!L353*Dataark9!$F$58/1000</f>
        <v>2.1007397702133996</v>
      </c>
      <c r="M353" s="14">
        <f>Dataark7a!M353*Dataark9!$F$58/1000</f>
        <v>329.43893256753586</v>
      </c>
    </row>
    <row r="354" spans="1:13" x14ac:dyDescent="0.2">
      <c r="A354" s="11" t="str">
        <f t="shared" si="43"/>
        <v>2025-priser (mio. kr.)</v>
      </c>
      <c r="B354" s="11" t="str">
        <f t="shared" si="43"/>
        <v>I alt (netto)</v>
      </c>
      <c r="C354" s="11" t="str">
        <f t="shared" si="43"/>
        <v>1 Driftskonti</v>
      </c>
      <c r="D354" s="13" t="str">
        <f t="shared" si="43"/>
        <v>2018</v>
      </c>
      <c r="E354" s="2">
        <v>420</v>
      </c>
      <c r="F354" s="3" t="s">
        <v>11</v>
      </c>
      <c r="G354" s="14">
        <f>Dataark7a!G354*Dataark9!$F$58/1000</f>
        <v>126.08441185507708</v>
      </c>
      <c r="H354" s="14">
        <f>Dataark7a!H354*Dataark9!$F$58/1000</f>
        <v>170.91919569222389</v>
      </c>
      <c r="I354" s="14">
        <f>Dataark7a!I354*Dataark9!$F$58/1000</f>
        <v>35.382667769437234</v>
      </c>
      <c r="J354" s="14">
        <f>Dataark7a!J354*Dataark9!$F$58/1000</f>
        <v>32.789491309439398</v>
      </c>
      <c r="K354" s="14">
        <f>Dataark7a!K354*Dataark9!$F$58/1000</f>
        <v>15.380762717134017</v>
      </c>
      <c r="L354" s="14">
        <f>Dataark7a!L354*Dataark9!$F$58/1000</f>
        <v>2.7945175696141296</v>
      </c>
      <c r="M354" s="14">
        <f>Dataark7a!M354*Dataark9!$F$58/1000</f>
        <v>383.35104691292577</v>
      </c>
    </row>
    <row r="355" spans="1:13" x14ac:dyDescent="0.2">
      <c r="A355" s="11" t="str">
        <f t="shared" si="43"/>
        <v>2025-priser (mio. kr.)</v>
      </c>
      <c r="B355" s="11" t="str">
        <f t="shared" si="43"/>
        <v>I alt (netto)</v>
      </c>
      <c r="C355" s="11" t="str">
        <f t="shared" si="43"/>
        <v>1 Driftskonti</v>
      </c>
      <c r="D355" s="13" t="str">
        <f t="shared" si="43"/>
        <v>2018</v>
      </c>
      <c r="E355" s="2">
        <v>430</v>
      </c>
      <c r="F355" s="3" t="s">
        <v>47</v>
      </c>
      <c r="G355" s="14">
        <f>Dataark7a!G355*Dataark9!$F$58/1000</f>
        <v>147.51268525020419</v>
      </c>
      <c r="H355" s="14">
        <f>Dataark7a!H355*Dataark9!$F$58/1000</f>
        <v>213.35001519648219</v>
      </c>
      <c r="I355" s="14">
        <f>Dataark7a!I355*Dataark9!$F$58/1000</f>
        <v>102.00716868041992</v>
      </c>
      <c r="J355" s="14">
        <f>Dataark7a!J355*Dataark9!$F$58/1000</f>
        <v>22.727287421627409</v>
      </c>
      <c r="K355" s="14">
        <f>Dataark7a!K355*Dataark9!$F$58/1000</f>
        <v>26.370833766731945</v>
      </c>
      <c r="L355" s="14">
        <f>Dataark7a!L355*Dataark9!$F$58/1000</f>
        <v>2.3821321643759332</v>
      </c>
      <c r="M355" s="14">
        <f>Dataark7a!M355*Dataark9!$F$58/1000</f>
        <v>514.35012247984162</v>
      </c>
    </row>
    <row r="356" spans="1:13" x14ac:dyDescent="0.2">
      <c r="A356" s="11" t="str">
        <f t="shared" si="43"/>
        <v>2025-priser (mio. kr.)</v>
      </c>
      <c r="B356" s="11" t="str">
        <f t="shared" si="43"/>
        <v>I alt (netto)</v>
      </c>
      <c r="C356" s="11" t="str">
        <f t="shared" si="43"/>
        <v>1 Driftskonti</v>
      </c>
      <c r="D356" s="13" t="str">
        <f t="shared" si="43"/>
        <v>2018</v>
      </c>
      <c r="E356" s="2">
        <v>440</v>
      </c>
      <c r="F356" s="3" t="s">
        <v>97</v>
      </c>
      <c r="G356" s="14">
        <f>Dataark7a!G356*Dataark9!$F$58/1000</f>
        <v>86.371697330638796</v>
      </c>
      <c r="H356" s="14">
        <f>Dataark7a!H356*Dataark9!$F$58/1000</f>
        <v>126.21176617140064</v>
      </c>
      <c r="I356" s="14">
        <f>Dataark7a!I356*Dataark9!$F$58/1000</f>
        <v>20.536793180862169</v>
      </c>
      <c r="J356" s="14">
        <f>Dataark7a!J356*Dataark9!$F$58/1000</f>
        <v>7.9978510651196046</v>
      </c>
      <c r="K356" s="14">
        <f>Dataark7a!K356*Dataark9!$F$58/1000</f>
        <v>11.677784357745155</v>
      </c>
      <c r="L356" s="14">
        <f>Dataark7a!L356*Dataark9!$F$58/1000</f>
        <v>1.00913134458288</v>
      </c>
      <c r="M356" s="14">
        <f>Dataark7a!M356*Dataark9!$F$58/1000</f>
        <v>253.80502345034927</v>
      </c>
    </row>
    <row r="357" spans="1:13" x14ac:dyDescent="0.2">
      <c r="A357" s="11" t="str">
        <f t="shared" si="43"/>
        <v>2025-priser (mio. kr.)</v>
      </c>
      <c r="B357" s="11" t="str">
        <f t="shared" si="43"/>
        <v>I alt (netto)</v>
      </c>
      <c r="C357" s="11" t="str">
        <f t="shared" si="43"/>
        <v>1 Driftskonti</v>
      </c>
      <c r="D357" s="13" t="str">
        <f t="shared" si="43"/>
        <v>2018</v>
      </c>
      <c r="E357" s="2">
        <v>450</v>
      </c>
      <c r="F357" s="3" t="s">
        <v>30</v>
      </c>
      <c r="G357" s="14">
        <f>Dataark7a!G357*Dataark9!$F$58/1000</f>
        <v>123.03275985631443</v>
      </c>
      <c r="H357" s="14">
        <f>Dataark7a!H357*Dataark9!$F$58/1000</f>
        <v>111.79525756357359</v>
      </c>
      <c r="I357" s="14">
        <f>Dataark7a!I357*Dataark9!$F$58/1000</f>
        <v>25.953596768490947</v>
      </c>
      <c r="J357" s="14">
        <f>Dataark7a!J357*Dataark9!$F$58/1000</f>
        <v>47.508011581690901</v>
      </c>
      <c r="K357" s="14">
        <f>Dataark7a!K357*Dataark9!$F$58/1000</f>
        <v>17.562766670144356</v>
      </c>
      <c r="L357" s="14">
        <f>Dataark7a!L357*Dataark9!$F$58/1000</f>
        <v>1.9782370468926411</v>
      </c>
      <c r="M357" s="14">
        <f>Dataark7a!M357*Dataark9!$F$58/1000</f>
        <v>327.83062948710688</v>
      </c>
    </row>
    <row r="358" spans="1:13" x14ac:dyDescent="0.2">
      <c r="A358" s="11" t="str">
        <f t="shared" si="43"/>
        <v>2025-priser (mio. kr.)</v>
      </c>
      <c r="B358" s="11" t="str">
        <f t="shared" si="43"/>
        <v>I alt (netto)</v>
      </c>
      <c r="C358" s="11" t="str">
        <f t="shared" si="43"/>
        <v>1 Driftskonti</v>
      </c>
      <c r="D358" s="13" t="str">
        <f t="shared" si="43"/>
        <v>2018</v>
      </c>
      <c r="E358" s="2">
        <v>461</v>
      </c>
      <c r="F358" s="3" t="s">
        <v>36</v>
      </c>
      <c r="G358" s="14">
        <f>Dataark7a!G358*Dataark9!$F$58/1000</f>
        <v>497.01416778257823</v>
      </c>
      <c r="H358" s="14">
        <f>Dataark7a!H358*Dataark9!$F$58/1000</f>
        <v>702.18197137983429</v>
      </c>
      <c r="I358" s="14">
        <f>Dataark7a!I358*Dataark9!$F$58/1000</f>
        <v>151.32846314690818</v>
      </c>
      <c r="J358" s="14">
        <f>Dataark7a!J358*Dataark9!$F$58/1000</f>
        <v>77.445979103733251</v>
      </c>
      <c r="K358" s="14">
        <f>Dataark7a!K358*Dataark9!$F$58/1000</f>
        <v>119.11873720130366</v>
      </c>
      <c r="L358" s="14">
        <f>Dataark7a!L358*Dataark9!$F$58/1000</f>
        <v>8.4915006531547395</v>
      </c>
      <c r="M358" s="14">
        <f>Dataark7a!M358*Dataark9!$F$58/1000</f>
        <v>1555.5808192675124</v>
      </c>
    </row>
    <row r="359" spans="1:13" x14ac:dyDescent="0.2">
      <c r="A359" s="11" t="str">
        <f t="shared" si="43"/>
        <v>2025-priser (mio. kr.)</v>
      </c>
      <c r="B359" s="11" t="str">
        <f t="shared" si="43"/>
        <v>I alt (netto)</v>
      </c>
      <c r="C359" s="11" t="str">
        <f t="shared" si="43"/>
        <v>1 Driftskonti</v>
      </c>
      <c r="D359" s="13" t="str">
        <f t="shared" si="43"/>
        <v>2018</v>
      </c>
      <c r="E359" s="2">
        <v>479</v>
      </c>
      <c r="F359" s="3" t="s">
        <v>72</v>
      </c>
      <c r="G359" s="14">
        <f>Dataark7a!G359*Dataark9!$F$58/1000</f>
        <v>144.78972867738139</v>
      </c>
      <c r="H359" s="14">
        <f>Dataark7a!H359*Dataark9!$F$58/1000</f>
        <v>346.09445134615612</v>
      </c>
      <c r="I359" s="14">
        <f>Dataark7a!I359*Dataark9!$F$58/1000</f>
        <v>51.406266559442557</v>
      </c>
      <c r="J359" s="14">
        <f>Dataark7a!J359*Dataark9!$F$58/1000</f>
        <v>29.925838539535338</v>
      </c>
      <c r="K359" s="14">
        <f>Dataark7a!K359*Dataark9!$F$58/1000</f>
        <v>21.328815738569645</v>
      </c>
      <c r="L359" s="14">
        <f>Dataark7a!L359*Dataark9!$F$58/1000</f>
        <v>2.3372549291000118</v>
      </c>
      <c r="M359" s="14">
        <f>Dataark7a!M359*Dataark9!$F$58/1000</f>
        <v>595.88235579018499</v>
      </c>
    </row>
    <row r="360" spans="1:13" x14ac:dyDescent="0.2">
      <c r="A360" s="11" t="str">
        <f t="shared" si="43"/>
        <v>2025-priser (mio. kr.)</v>
      </c>
      <c r="B360" s="11" t="str">
        <f t="shared" si="43"/>
        <v>I alt (netto)</v>
      </c>
      <c r="C360" s="11" t="str">
        <f t="shared" si="43"/>
        <v>1 Driftskonti</v>
      </c>
      <c r="D360" s="13" t="str">
        <f t="shared" si="43"/>
        <v>2018</v>
      </c>
      <c r="E360" s="2">
        <v>480</v>
      </c>
      <c r="F360" s="3" t="s">
        <v>226</v>
      </c>
      <c r="G360" s="14">
        <f>Dataark7a!G360*Dataark9!$F$58/1000</f>
        <v>89.800560685369319</v>
      </c>
      <c r="H360" s="14">
        <f>Dataark7a!H360*Dataark9!$F$58/1000</f>
        <v>126.24330152591885</v>
      </c>
      <c r="I360" s="14">
        <f>Dataark7a!I360*Dataark9!$F$58/1000</f>
        <v>22.171780022806548</v>
      </c>
      <c r="J360" s="14">
        <f>Dataark7a!J360*Dataark9!$F$58/1000</f>
        <v>13.936200900549629</v>
      </c>
      <c r="K360" s="14">
        <f>Dataark7a!K360*Dataark9!$F$58/1000</f>
        <v>5.9832270707059463</v>
      </c>
      <c r="L360" s="14">
        <f>Dataark7a!L360*Dataark9!$F$58/1000</f>
        <v>0.92544136528454024</v>
      </c>
      <c r="M360" s="14">
        <f>Dataark7a!M360*Dataark9!$F$58/1000</f>
        <v>259.06051157063484</v>
      </c>
    </row>
    <row r="361" spans="1:13" x14ac:dyDescent="0.2">
      <c r="A361" s="11" t="str">
        <f t="shared" si="43"/>
        <v>2025-priser (mio. kr.)</v>
      </c>
      <c r="B361" s="11" t="str">
        <f t="shared" si="43"/>
        <v>I alt (netto)</v>
      </c>
      <c r="C361" s="11" t="str">
        <f t="shared" si="43"/>
        <v>1 Driftskonti</v>
      </c>
      <c r="D361" s="13" t="str">
        <f t="shared" si="43"/>
        <v>2018</v>
      </c>
      <c r="E361" s="2">
        <v>482</v>
      </c>
      <c r="F361" s="3" t="s">
        <v>8</v>
      </c>
      <c r="G361" s="14">
        <f>Dataark7a!G361*Dataark9!$F$58/1000</f>
        <v>72.515547714635389</v>
      </c>
      <c r="H361" s="14">
        <f>Dataark7a!H361*Dataark9!$F$58/1000</f>
        <v>121.7276813385606</v>
      </c>
      <c r="I361" s="14">
        <f>Dataark7a!I361*Dataark9!$F$58/1000</f>
        <v>29.723284531668341</v>
      </c>
      <c r="J361" s="14">
        <f>Dataark7a!J361*Dataark9!$F$58/1000</f>
        <v>3.0055618652360301</v>
      </c>
      <c r="K361" s="14">
        <f>Dataark7a!K361*Dataark9!$F$58/1000</f>
        <v>8.2792434592821387</v>
      </c>
      <c r="L361" s="14">
        <f>Dataark7a!L361*Dataark9!$F$58/1000</f>
        <v>1.0115571410842812</v>
      </c>
      <c r="M361" s="14">
        <f>Dataark7a!M361*Dataark9!$F$58/1000</f>
        <v>236.26287605046679</v>
      </c>
    </row>
    <row r="362" spans="1:13" x14ac:dyDescent="0.2">
      <c r="A362" s="11" t="str">
        <f t="shared" si="43"/>
        <v>2025-priser (mio. kr.)</v>
      </c>
      <c r="B362" s="11" t="str">
        <f t="shared" si="43"/>
        <v>I alt (netto)</v>
      </c>
      <c r="C362" s="11" t="str">
        <f t="shared" si="43"/>
        <v>1 Driftskonti</v>
      </c>
      <c r="D362" s="13" t="str">
        <f t="shared" si="43"/>
        <v>2018</v>
      </c>
      <c r="E362" s="2">
        <v>492</v>
      </c>
      <c r="F362" s="3" t="s">
        <v>98</v>
      </c>
      <c r="G362" s="14">
        <f>Dataark7a!G362*Dataark9!$F$58/1000</f>
        <v>22.314902016389215</v>
      </c>
      <c r="H362" s="14">
        <f>Dataark7a!H362*Dataark9!$F$58/1000</f>
        <v>75.384052077542265</v>
      </c>
      <c r="I362" s="14">
        <f>Dataark7a!I362*Dataark9!$F$58/1000</f>
        <v>9.7990049674099602</v>
      </c>
      <c r="J362" s="14">
        <f>Dataark7a!J362*Dataark9!$F$58/1000</f>
        <v>1.6956317544794066</v>
      </c>
      <c r="K362" s="14">
        <f>Dataark7a!K362*Dataark9!$F$58/1000</f>
        <v>5.6763638132786998</v>
      </c>
      <c r="L362" s="14">
        <f>Dataark7a!L362*Dataark9!$F$58/1000</f>
        <v>0.28381819066393499</v>
      </c>
      <c r="M362" s="14">
        <f>Dataark7a!M362*Dataark9!$F$58/1000</f>
        <v>115.15377281976349</v>
      </c>
    </row>
    <row r="363" spans="1:13" x14ac:dyDescent="0.2">
      <c r="A363" s="11" t="str">
        <f t="shared" si="43"/>
        <v>2025-priser (mio. kr.)</v>
      </c>
      <c r="B363" s="11" t="str">
        <f t="shared" si="43"/>
        <v>I alt (netto)</v>
      </c>
      <c r="C363" s="11" t="str">
        <f t="shared" si="43"/>
        <v>1 Driftskonti</v>
      </c>
      <c r="D363" s="13" t="str">
        <f t="shared" si="43"/>
        <v>2018</v>
      </c>
      <c r="E363" s="2">
        <v>510</v>
      </c>
      <c r="F363" s="3" t="s">
        <v>61</v>
      </c>
      <c r="G363" s="14">
        <f>Dataark7a!G363*Dataark9!$F$58/1000</f>
        <v>195.79452591584203</v>
      </c>
      <c r="H363" s="14">
        <f>Dataark7a!H363*Dataark9!$F$58/1000</f>
        <v>227.98120679468326</v>
      </c>
      <c r="I363" s="14">
        <f>Dataark7a!I363*Dataark9!$F$58/1000</f>
        <v>57.391919426649906</v>
      </c>
      <c r="J363" s="14">
        <f>Dataark7a!J363*Dataark9!$F$58/1000</f>
        <v>13.664511692392701</v>
      </c>
      <c r="K363" s="14">
        <f>Dataark7a!K363*Dataark9!$F$58/1000</f>
        <v>30.84157671881427</v>
      </c>
      <c r="L363" s="14">
        <f>Dataark7a!L363*Dataark9!$F$58/1000</f>
        <v>3.4130956774714236</v>
      </c>
      <c r="M363" s="14">
        <f>Dataark7a!M363*Dataark9!$F$58/1000</f>
        <v>529.08683622585363</v>
      </c>
    </row>
    <row r="364" spans="1:13" x14ac:dyDescent="0.2">
      <c r="A364" s="11" t="str">
        <f t="shared" si="43"/>
        <v>2025-priser (mio. kr.)</v>
      </c>
      <c r="B364" s="11" t="str">
        <f t="shared" si="43"/>
        <v>I alt (netto)</v>
      </c>
      <c r="C364" s="11" t="str">
        <f t="shared" si="43"/>
        <v>1 Driftskonti</v>
      </c>
      <c r="D364" s="13" t="str">
        <f t="shared" si="43"/>
        <v>2018</v>
      </c>
      <c r="E364" s="2">
        <v>530</v>
      </c>
      <c r="F364" s="3" t="s">
        <v>15</v>
      </c>
      <c r="G364" s="14">
        <f>Dataark7a!G364*Dataark9!$F$58/1000</f>
        <v>33.226134679691604</v>
      </c>
      <c r="H364" s="14">
        <f>Dataark7a!H364*Dataark9!$F$58/1000</f>
        <v>181.69215795494642</v>
      </c>
      <c r="I364" s="14">
        <f>Dataark7a!I364*Dataark9!$F$58/1000</f>
        <v>36.213503071167125</v>
      </c>
      <c r="J364" s="14">
        <f>Dataark7a!J364*Dataark9!$F$58/1000</f>
        <v>2.2123264092778521</v>
      </c>
      <c r="K364" s="14">
        <f>Dataark7a!K364*Dataark9!$F$58/1000</f>
        <v>19.280230593136373</v>
      </c>
      <c r="L364" s="14">
        <f>Dataark7a!L364*Dataark9!$F$58/1000</f>
        <v>1.3232719915143296</v>
      </c>
      <c r="M364" s="14">
        <f>Dataark7a!M364*Dataark9!$F$58/1000</f>
        <v>273.94762469973375</v>
      </c>
    </row>
    <row r="365" spans="1:13" x14ac:dyDescent="0.2">
      <c r="A365" s="11" t="str">
        <f t="shared" si="43"/>
        <v>2025-priser (mio. kr.)</v>
      </c>
      <c r="B365" s="11" t="str">
        <f t="shared" si="43"/>
        <v>I alt (netto)</v>
      </c>
      <c r="C365" s="11" t="str">
        <f t="shared" si="43"/>
        <v>1 Driftskonti</v>
      </c>
      <c r="D365" s="13" t="str">
        <f t="shared" si="43"/>
        <v>2018</v>
      </c>
      <c r="E365" s="2">
        <v>540</v>
      </c>
      <c r="F365" s="3" t="s">
        <v>76</v>
      </c>
      <c r="G365" s="14">
        <f>Dataark7a!G365*Dataark9!$F$58/1000</f>
        <v>337.4016095833851</v>
      </c>
      <c r="H365" s="14">
        <f>Dataark7a!H365*Dataark9!$F$58/1000</f>
        <v>347.27338844583716</v>
      </c>
      <c r="I365" s="14">
        <f>Dataark7a!I365*Dataark9!$F$58/1000</f>
        <v>90.548918906051583</v>
      </c>
      <c r="J365" s="14">
        <f>Dataark7a!J365*Dataark9!$F$58/1000</f>
        <v>27.848143836085249</v>
      </c>
      <c r="K365" s="14">
        <f>Dataark7a!K365*Dataark9!$F$58/1000</f>
        <v>67.038099214471586</v>
      </c>
      <c r="L365" s="14">
        <f>Dataark7a!L365*Dataark9!$F$58/1000</f>
        <v>4.0656349363483342</v>
      </c>
      <c r="M365" s="14">
        <f>Dataark7a!M365*Dataark9!$F$58/1000</f>
        <v>874.17579492217897</v>
      </c>
    </row>
    <row r="366" spans="1:13" x14ac:dyDescent="0.2">
      <c r="A366" s="11" t="str">
        <f t="shared" si="43"/>
        <v>2025-priser (mio. kr.)</v>
      </c>
      <c r="B366" s="11" t="str">
        <f t="shared" si="43"/>
        <v>I alt (netto)</v>
      </c>
      <c r="C366" s="11" t="str">
        <f t="shared" si="43"/>
        <v>1 Driftskonti</v>
      </c>
      <c r="D366" s="13" t="str">
        <f t="shared" si="43"/>
        <v>2018</v>
      </c>
      <c r="E366" s="2">
        <v>550</v>
      </c>
      <c r="F366" s="3" t="s">
        <v>80</v>
      </c>
      <c r="G366" s="14">
        <f>Dataark7a!G366*Dataark9!$F$58/1000</f>
        <v>93.521732518518689</v>
      </c>
      <c r="H366" s="14">
        <f>Dataark7a!H366*Dataark9!$F$58/1000</f>
        <v>172.34556403504777</v>
      </c>
      <c r="I366" s="14">
        <f>Dataark7a!I366*Dataark9!$F$58/1000</f>
        <v>48.086564047275075</v>
      </c>
      <c r="J366" s="14">
        <f>Dataark7a!J366*Dataark9!$F$58/1000</f>
        <v>27.147088647180315</v>
      </c>
      <c r="K366" s="14">
        <f>Dataark7a!K366*Dataark9!$F$58/1000</f>
        <v>19.52766183627929</v>
      </c>
      <c r="L366" s="14">
        <f>Dataark7a!L366*Dataark9!$F$58/1000</f>
        <v>1.6410513331978807</v>
      </c>
      <c r="M366" s="14">
        <f>Dataark7a!M366*Dataark9!$F$58/1000</f>
        <v>362.26966241749903</v>
      </c>
    </row>
    <row r="367" spans="1:13" x14ac:dyDescent="0.2">
      <c r="A367" s="11" t="str">
        <f t="shared" si="43"/>
        <v>2025-priser (mio. kr.)</v>
      </c>
      <c r="B367" s="11" t="str">
        <f t="shared" si="43"/>
        <v>I alt (netto)</v>
      </c>
      <c r="C367" s="11" t="str">
        <f t="shared" si="43"/>
        <v>1 Driftskonti</v>
      </c>
      <c r="D367" s="13" t="str">
        <f t="shared" si="43"/>
        <v>2018</v>
      </c>
      <c r="E367" s="2">
        <v>561</v>
      </c>
      <c r="F367" s="3" t="s">
        <v>27</v>
      </c>
      <c r="G367" s="14">
        <f>Dataark7a!G367*Dataark9!$F$58/1000</f>
        <v>357.27009582811127</v>
      </c>
      <c r="H367" s="14">
        <f>Dataark7a!H367*Dataark9!$F$58/1000</f>
        <v>560.16250230705305</v>
      </c>
      <c r="I367" s="14">
        <f>Dataark7a!I367*Dataark9!$F$58/1000</f>
        <v>174.94480498629912</v>
      </c>
      <c r="J367" s="14">
        <f>Dataark7a!J367*Dataark9!$F$58/1000</f>
        <v>15.415936766404332</v>
      </c>
      <c r="K367" s="14">
        <f>Dataark7a!K367*Dataark9!$F$58/1000</f>
        <v>82.111998674178366</v>
      </c>
      <c r="L367" s="14">
        <f>Dataark7a!L367*Dataark9!$F$58/1000</f>
        <v>5.576906156721253</v>
      </c>
      <c r="M367" s="14">
        <f>Dataark7a!M367*Dataark9!$F$58/1000</f>
        <v>1195.4822447187676</v>
      </c>
    </row>
    <row r="368" spans="1:13" x14ac:dyDescent="0.2">
      <c r="A368" s="11" t="str">
        <f t="shared" si="43"/>
        <v>2025-priser (mio. kr.)</v>
      </c>
      <c r="B368" s="11" t="str">
        <f t="shared" si="43"/>
        <v>I alt (netto)</v>
      </c>
      <c r="C368" s="11" t="str">
        <f t="shared" si="43"/>
        <v>1 Driftskonti</v>
      </c>
      <c r="D368" s="13" t="str">
        <f t="shared" si="43"/>
        <v>2018</v>
      </c>
      <c r="E368" s="2">
        <v>563</v>
      </c>
      <c r="F368" s="3" t="s">
        <v>29</v>
      </c>
      <c r="G368" s="14">
        <f>Dataark7a!G368*Dataark9!$F$58/1000</f>
        <v>8.6916288645203341</v>
      </c>
      <c r="H368" s="14">
        <f>Dataark7a!H368*Dataark9!$F$58/1000</f>
        <v>14.992635276909832</v>
      </c>
      <c r="I368" s="14">
        <f>Dataark7a!I368*Dataark9!$F$58/1000</f>
        <v>9.8463079991872835</v>
      </c>
      <c r="J368" s="14">
        <f>Dataark7a!J368*Dataark9!$F$58/1000</f>
        <v>3.0856131497822679</v>
      </c>
      <c r="K368" s="14">
        <f>Dataark7a!K368*Dataark9!$F$58/1000</f>
        <v>2.7666209098480161</v>
      </c>
      <c r="L368" s="14">
        <f>Dataark7a!L368*Dataark9!$F$58/1000</f>
        <v>7.2773895042034631E-2</v>
      </c>
      <c r="M368" s="14">
        <f>Dataark7a!M368*Dataark9!$F$58/1000</f>
        <v>39.455580095289768</v>
      </c>
    </row>
    <row r="369" spans="1:13" x14ac:dyDescent="0.2">
      <c r="A369" s="11" t="str">
        <f t="shared" si="43"/>
        <v>2025-priser (mio. kr.)</v>
      </c>
      <c r="B369" s="11" t="str">
        <f t="shared" si="43"/>
        <v>I alt (netto)</v>
      </c>
      <c r="C369" s="11" t="str">
        <f t="shared" si="43"/>
        <v>1 Driftskonti</v>
      </c>
      <c r="D369" s="13" t="str">
        <f t="shared" si="43"/>
        <v>2018</v>
      </c>
      <c r="E369" s="2">
        <v>573</v>
      </c>
      <c r="F369" s="3" t="s">
        <v>86</v>
      </c>
      <c r="G369" s="14">
        <f>Dataark7a!G369*Dataark9!$F$58/1000</f>
        <v>130.69099941123787</v>
      </c>
      <c r="H369" s="14">
        <f>Dataark7a!H369*Dataark9!$F$58/1000</f>
        <v>235.53271130354506</v>
      </c>
      <c r="I369" s="14">
        <f>Dataark7a!I369*Dataark9!$F$58/1000</f>
        <v>45.67653522313303</v>
      </c>
      <c r="J369" s="14">
        <f>Dataark7a!J369*Dataark9!$F$58/1000</f>
        <v>21.504685984921231</v>
      </c>
      <c r="K369" s="14">
        <f>Dataark7a!K369*Dataark9!$F$58/1000</f>
        <v>29.620188180358788</v>
      </c>
      <c r="L369" s="14">
        <f>Dataark7a!L369*Dataark9!$F$58/1000</f>
        <v>2.7933046713634289</v>
      </c>
      <c r="M369" s="14">
        <f>Dataark7a!M369*Dataark9!$F$58/1000</f>
        <v>465.81842477455939</v>
      </c>
    </row>
    <row r="370" spans="1:13" x14ac:dyDescent="0.2">
      <c r="A370" s="11" t="str">
        <f t="shared" si="43"/>
        <v>2025-priser (mio. kr.)</v>
      </c>
      <c r="B370" s="11" t="str">
        <f t="shared" si="43"/>
        <v>I alt (netto)</v>
      </c>
      <c r="C370" s="11" t="str">
        <f t="shared" si="43"/>
        <v>1 Driftskonti</v>
      </c>
      <c r="D370" s="13" t="str">
        <f t="shared" si="43"/>
        <v>2018</v>
      </c>
      <c r="E370" s="2">
        <v>575</v>
      </c>
      <c r="F370" s="3" t="s">
        <v>88</v>
      </c>
      <c r="G370" s="14">
        <f>Dataark7a!G370*Dataark9!$F$58/1000</f>
        <v>126.963763086835</v>
      </c>
      <c r="H370" s="14">
        <f>Dataark7a!H370*Dataark9!$F$58/1000</f>
        <v>168.00217539928903</v>
      </c>
      <c r="I370" s="14">
        <f>Dataark7a!I370*Dataark9!$F$58/1000</f>
        <v>34.903572960410507</v>
      </c>
      <c r="J370" s="14">
        <f>Dataark7a!J370*Dataark9!$F$58/1000</f>
        <v>40.100841964662479</v>
      </c>
      <c r="K370" s="14">
        <f>Dataark7a!K370*Dataark9!$F$58/1000</f>
        <v>28.993119784746593</v>
      </c>
      <c r="L370" s="14">
        <f>Dataark7a!L370*Dataark9!$F$58/1000</f>
        <v>1.8690762043295892</v>
      </c>
      <c r="M370" s="14">
        <f>Dataark7a!M370*Dataark9!$F$58/1000</f>
        <v>400.83254940027319</v>
      </c>
    </row>
    <row r="371" spans="1:13" x14ac:dyDescent="0.2">
      <c r="A371" s="11" t="str">
        <f t="shared" si="43"/>
        <v>2025-priser (mio. kr.)</v>
      </c>
      <c r="B371" s="11" t="str">
        <f t="shared" si="43"/>
        <v>I alt (netto)</v>
      </c>
      <c r="C371" s="11" t="str">
        <f t="shared" si="43"/>
        <v>1 Driftskonti</v>
      </c>
      <c r="D371" s="13" t="str">
        <f t="shared" si="43"/>
        <v>2018</v>
      </c>
      <c r="E371" s="2">
        <v>580</v>
      </c>
      <c r="F371" s="3" t="s">
        <v>100</v>
      </c>
      <c r="G371" s="14">
        <f>Dataark7a!G371*Dataark9!$F$58/1000</f>
        <v>176.54219198247179</v>
      </c>
      <c r="H371" s="14">
        <f>Dataark7a!H371*Dataark9!$F$58/1000</f>
        <v>246.25837053449024</v>
      </c>
      <c r="I371" s="14">
        <f>Dataark7a!I371*Dataark9!$F$58/1000</f>
        <v>98.577092427438686</v>
      </c>
      <c r="J371" s="14">
        <f>Dataark7a!J371*Dataark9!$F$58/1000</f>
        <v>4.8309737325403983</v>
      </c>
      <c r="K371" s="14">
        <f>Dataark7a!K371*Dataark9!$F$58/1000</f>
        <v>41.891079782696529</v>
      </c>
      <c r="L371" s="14">
        <f>Dataark7a!L371*Dataark9!$F$58/1000</f>
        <v>4.0668478345990344</v>
      </c>
      <c r="M371" s="14">
        <f>Dataark7a!M371*Dataark9!$F$58/1000</f>
        <v>572.16655629423667</v>
      </c>
    </row>
    <row r="372" spans="1:13" x14ac:dyDescent="0.2">
      <c r="A372" s="11" t="str">
        <f t="shared" si="43"/>
        <v>2025-priser (mio. kr.)</v>
      </c>
      <c r="B372" s="11" t="str">
        <f t="shared" si="43"/>
        <v>I alt (netto)</v>
      </c>
      <c r="C372" s="11" t="str">
        <f t="shared" si="43"/>
        <v>1 Driftskonti</v>
      </c>
      <c r="D372" s="13" t="str">
        <f t="shared" ref="D372:D404" si="44">D371</f>
        <v>2018</v>
      </c>
      <c r="E372" s="2">
        <v>607</v>
      </c>
      <c r="F372" s="3" t="s">
        <v>37</v>
      </c>
      <c r="G372" s="14">
        <f>Dataark7a!G372*Dataark9!$F$58/1000</f>
        <v>178.25237851595961</v>
      </c>
      <c r="H372" s="14">
        <f>Dataark7a!H372*Dataark9!$F$58/1000</f>
        <v>234.94809434670736</v>
      </c>
      <c r="I372" s="14">
        <f>Dataark7a!I372*Dataark9!$F$58/1000</f>
        <v>69.881132714113747</v>
      </c>
      <c r="J372" s="14">
        <f>Dataark7a!J372*Dataark9!$F$58/1000</f>
        <v>33.354701894265865</v>
      </c>
      <c r="K372" s="14">
        <f>Dataark7a!K372*Dataark9!$F$58/1000</f>
        <v>17.958171499872744</v>
      </c>
      <c r="L372" s="14">
        <f>Dataark7a!L372*Dataark9!$F$58/1000</f>
        <v>3.460398709248746</v>
      </c>
      <c r="M372" s="14">
        <f>Dataark7a!M372*Dataark9!$F$58/1000</f>
        <v>537.85487768016799</v>
      </c>
    </row>
    <row r="373" spans="1:13" x14ac:dyDescent="0.2">
      <c r="A373" s="11" t="str">
        <f t="shared" si="43"/>
        <v>2025-priser (mio. kr.)</v>
      </c>
      <c r="B373" s="11" t="str">
        <f t="shared" ref="A373:C405" si="45">B372</f>
        <v>I alt (netto)</v>
      </c>
      <c r="C373" s="11" t="str">
        <f t="shared" si="45"/>
        <v>1 Driftskonti</v>
      </c>
      <c r="D373" s="13" t="str">
        <f t="shared" si="44"/>
        <v>2018</v>
      </c>
      <c r="E373" s="2">
        <v>615</v>
      </c>
      <c r="F373" s="3" t="s">
        <v>81</v>
      </c>
      <c r="G373" s="14">
        <f>Dataark7a!G373*Dataark9!$F$58/1000</f>
        <v>211.84723426386418</v>
      </c>
      <c r="H373" s="14">
        <f>Dataark7a!H373*Dataark9!$F$58/1000</f>
        <v>337.59446040524648</v>
      </c>
      <c r="I373" s="14">
        <f>Dataark7a!I373*Dataark9!$F$58/1000</f>
        <v>71.369358867723349</v>
      </c>
      <c r="J373" s="14">
        <f>Dataark7a!J373*Dataark9!$F$58/1000</f>
        <v>7.8341098012750274</v>
      </c>
      <c r="K373" s="14">
        <f>Dataark7a!K373*Dataark9!$F$58/1000</f>
        <v>47.430386093646064</v>
      </c>
      <c r="L373" s="14">
        <f>Dataark7a!L373*Dataark9!$F$58/1000</f>
        <v>3.7260234261521727</v>
      </c>
      <c r="M373" s="14">
        <f>Dataark7a!M373*Dataark9!$F$58/1000</f>
        <v>679.80157285790733</v>
      </c>
    </row>
    <row r="374" spans="1:13" x14ac:dyDescent="0.2">
      <c r="A374" s="11" t="str">
        <f t="shared" si="45"/>
        <v>2025-priser (mio. kr.)</v>
      </c>
      <c r="B374" s="11" t="str">
        <f t="shared" si="45"/>
        <v>I alt (netto)</v>
      </c>
      <c r="C374" s="11" t="str">
        <f t="shared" si="45"/>
        <v>1 Driftskonti</v>
      </c>
      <c r="D374" s="13" t="str">
        <f t="shared" si="44"/>
        <v>2018</v>
      </c>
      <c r="E374" s="2">
        <v>621</v>
      </c>
      <c r="F374" s="3" t="s">
        <v>99</v>
      </c>
      <c r="G374" s="14">
        <f>Dataark7a!G374*Dataark9!$F$58/1000</f>
        <v>166.0227254541457</v>
      </c>
      <c r="H374" s="14">
        <f>Dataark7a!H374*Dataark9!$F$58/1000</f>
        <v>363.22421334080036</v>
      </c>
      <c r="I374" s="14">
        <f>Dataark7a!I374*Dataark9!$F$58/1000</f>
        <v>170.78941557939896</v>
      </c>
      <c r="J374" s="14">
        <f>Dataark7a!J374*Dataark9!$F$58/1000</f>
        <v>52.546390915101092</v>
      </c>
      <c r="K374" s="14">
        <f>Dataark7a!K374*Dataark9!$F$58/1000</f>
        <v>30.602635763426257</v>
      </c>
      <c r="L374" s="14">
        <f>Dataark7a!L374*Dataark9!$F$58/1000</f>
        <v>3.4967856567697635</v>
      </c>
      <c r="M374" s="14">
        <f>Dataark7a!M374*Dataark9!$F$58/1000</f>
        <v>786.68216670964216</v>
      </c>
    </row>
    <row r="375" spans="1:13" x14ac:dyDescent="0.2">
      <c r="A375" s="11" t="str">
        <f t="shared" si="45"/>
        <v>2025-priser (mio. kr.)</v>
      </c>
      <c r="B375" s="11" t="str">
        <f t="shared" si="45"/>
        <v>I alt (netto)</v>
      </c>
      <c r="C375" s="11" t="str">
        <f t="shared" si="45"/>
        <v>1 Driftskonti</v>
      </c>
      <c r="D375" s="13" t="str">
        <f t="shared" si="44"/>
        <v>2018</v>
      </c>
      <c r="E375" s="2">
        <v>630</v>
      </c>
      <c r="F375" s="3" t="s">
        <v>90</v>
      </c>
      <c r="G375" s="14">
        <f>Dataark7a!G375*Dataark9!$F$58/1000</f>
        <v>262.81200586005173</v>
      </c>
      <c r="H375" s="14">
        <f>Dataark7a!H375*Dataark9!$F$58/1000</f>
        <v>369.53371004094481</v>
      </c>
      <c r="I375" s="14">
        <f>Dataark7a!I375*Dataark9!$F$58/1000</f>
        <v>134.58197699948531</v>
      </c>
      <c r="J375" s="14">
        <f>Dataark7a!J375*Dataark9!$F$58/1000</f>
        <v>60.487235762437777</v>
      </c>
      <c r="K375" s="14">
        <f>Dataark7a!K375*Dataark9!$F$58/1000</f>
        <v>36.105555126854782</v>
      </c>
      <c r="L375" s="14">
        <f>Dataark7a!L375*Dataark9!$F$58/1000</f>
        <v>5.2469978325306954</v>
      </c>
      <c r="M375" s="14">
        <f>Dataark7a!M375*Dataark9!$F$58/1000</f>
        <v>868.76748162230513</v>
      </c>
    </row>
    <row r="376" spans="1:13" x14ac:dyDescent="0.2">
      <c r="A376" s="11" t="str">
        <f t="shared" si="45"/>
        <v>2025-priser (mio. kr.)</v>
      </c>
      <c r="B376" s="11" t="str">
        <f t="shared" si="45"/>
        <v>I alt (netto)</v>
      </c>
      <c r="C376" s="11" t="str">
        <f t="shared" si="45"/>
        <v>1 Driftskonti</v>
      </c>
      <c r="D376" s="13" t="str">
        <f t="shared" si="44"/>
        <v>2018</v>
      </c>
      <c r="E376" s="2">
        <v>657</v>
      </c>
      <c r="F376" s="3" t="s">
        <v>71</v>
      </c>
      <c r="G376" s="14">
        <f>Dataark7a!G376*Dataark9!$F$58/1000</f>
        <v>149.41087101255059</v>
      </c>
      <c r="H376" s="14">
        <f>Dataark7a!H376*Dataark9!$F$58/1000</f>
        <v>318.21234635905131</v>
      </c>
      <c r="I376" s="14">
        <f>Dataark7a!I376*Dataark9!$F$58/1000</f>
        <v>78.502413480093438</v>
      </c>
      <c r="J376" s="14">
        <f>Dataark7a!J376*Dataark9!$F$58/1000</f>
        <v>86.541503085736863</v>
      </c>
      <c r="K376" s="14">
        <f>Dataark7a!K376*Dataark9!$F$58/1000</f>
        <v>26.717722666432309</v>
      </c>
      <c r="L376" s="14">
        <f>Dataark7a!L376*Dataark9!$F$58/1000</f>
        <v>1.5682774381558462</v>
      </c>
      <c r="M376" s="14">
        <f>Dataark7a!M376*Dataark9!$F$58/1000</f>
        <v>660.95313404202034</v>
      </c>
    </row>
    <row r="377" spans="1:13" x14ac:dyDescent="0.2">
      <c r="A377" s="11" t="str">
        <f t="shared" si="45"/>
        <v>2025-priser (mio. kr.)</v>
      </c>
      <c r="B377" s="11" t="str">
        <f t="shared" si="45"/>
        <v>I alt (netto)</v>
      </c>
      <c r="C377" s="11" t="str">
        <f t="shared" si="45"/>
        <v>1 Driftskonti</v>
      </c>
      <c r="D377" s="13" t="str">
        <f t="shared" si="44"/>
        <v>2018</v>
      </c>
      <c r="E377" s="2">
        <v>661</v>
      </c>
      <c r="F377" s="3" t="s">
        <v>79</v>
      </c>
      <c r="G377" s="14">
        <f>Dataark7a!G377*Dataark9!$F$58/1000</f>
        <v>144.67329044531411</v>
      </c>
      <c r="H377" s="14">
        <f>Dataark7a!H377*Dataark9!$F$58/1000</f>
        <v>250.07900002419706</v>
      </c>
      <c r="I377" s="14">
        <f>Dataark7a!I377*Dataark9!$F$58/1000</f>
        <v>41.511442630227251</v>
      </c>
      <c r="J377" s="14">
        <f>Dataark7a!J377*Dataark9!$F$58/1000</f>
        <v>15.272814772821667</v>
      </c>
      <c r="K377" s="14">
        <f>Dataark7a!K377*Dataark9!$F$58/1000</f>
        <v>35.208010421336354</v>
      </c>
      <c r="L377" s="14">
        <f>Dataark7a!L377*Dataark9!$F$58/1000</f>
        <v>3.5077017410260689</v>
      </c>
      <c r="M377" s="14">
        <f>Dataark7a!M377*Dataark9!$F$58/1000</f>
        <v>490.25226003492253</v>
      </c>
    </row>
    <row r="378" spans="1:13" x14ac:dyDescent="0.2">
      <c r="A378" s="11" t="str">
        <f t="shared" si="45"/>
        <v>2025-priser (mio. kr.)</v>
      </c>
      <c r="B378" s="11" t="str">
        <f t="shared" si="45"/>
        <v>I alt (netto)</v>
      </c>
      <c r="C378" s="11" t="str">
        <f t="shared" si="45"/>
        <v>1 Driftskonti</v>
      </c>
      <c r="D378" s="13" t="str">
        <f t="shared" si="44"/>
        <v>2018</v>
      </c>
      <c r="E378" s="2">
        <v>665</v>
      </c>
      <c r="F378" s="3" t="s">
        <v>12</v>
      </c>
      <c r="G378" s="14">
        <f>Dataark7a!G378*Dataark9!$F$58/1000</f>
        <v>46.246597400962301</v>
      </c>
      <c r="H378" s="14">
        <f>Dataark7a!H378*Dataark9!$F$58/1000</f>
        <v>100.79305753146865</v>
      </c>
      <c r="I378" s="14">
        <f>Dataark7a!I378*Dataark9!$F$58/1000</f>
        <v>32.937464896024863</v>
      </c>
      <c r="J378" s="14">
        <f>Dataark7a!J378*Dataark9!$F$58/1000</f>
        <v>15.021744834926647</v>
      </c>
      <c r="K378" s="14">
        <f>Dataark7a!K378*Dataark9!$F$58/1000</f>
        <v>6.0584267622493817</v>
      </c>
      <c r="L378" s="14">
        <f>Dataark7a!L378*Dataark9!$F$58/1000</f>
        <v>1.2104724541991758</v>
      </c>
      <c r="M378" s="14">
        <f>Dataark7a!M378*Dataark9!$F$58/1000</f>
        <v>202.26776387983102</v>
      </c>
    </row>
    <row r="379" spans="1:13" x14ac:dyDescent="0.2">
      <c r="A379" s="11" t="str">
        <f t="shared" si="45"/>
        <v>2025-priser (mio. kr.)</v>
      </c>
      <c r="B379" s="11" t="str">
        <f t="shared" si="45"/>
        <v>I alt (netto)</v>
      </c>
      <c r="C379" s="11" t="str">
        <f t="shared" si="45"/>
        <v>1 Driftskonti</v>
      </c>
      <c r="D379" s="13" t="str">
        <f t="shared" si="44"/>
        <v>2018</v>
      </c>
      <c r="E379" s="2">
        <v>671</v>
      </c>
      <c r="F379" s="3" t="s">
        <v>70</v>
      </c>
      <c r="G379" s="14">
        <f>Dataark7a!G379*Dataark9!$F$58/1000</f>
        <v>57.496228676210151</v>
      </c>
      <c r="H379" s="14">
        <f>Dataark7a!H379*Dataark9!$F$58/1000</f>
        <v>122.9733278420301</v>
      </c>
      <c r="I379" s="14">
        <f>Dataark7a!I379*Dataark9!$F$58/1000</f>
        <v>32.755530158419781</v>
      </c>
      <c r="J379" s="14">
        <f>Dataark7a!J379*Dataark9!$F$58/1000</f>
        <v>10.296293250197197</v>
      </c>
      <c r="K379" s="14">
        <f>Dataark7a!K379*Dataark9!$F$58/1000</f>
        <v>8.8468798406100078</v>
      </c>
      <c r="L379" s="14">
        <f>Dataark7a!L379*Dataark9!$F$58/1000</f>
        <v>0.52518494255334991</v>
      </c>
      <c r="M379" s="14">
        <f>Dataark7a!M379*Dataark9!$F$58/1000</f>
        <v>232.89344471002059</v>
      </c>
    </row>
    <row r="380" spans="1:13" x14ac:dyDescent="0.2">
      <c r="A380" s="11" t="str">
        <f t="shared" si="45"/>
        <v>2025-priser (mio. kr.)</v>
      </c>
      <c r="B380" s="11" t="str">
        <f t="shared" si="45"/>
        <v>I alt (netto)</v>
      </c>
      <c r="C380" s="11" t="str">
        <f t="shared" si="45"/>
        <v>1 Driftskonti</v>
      </c>
      <c r="D380" s="13" t="str">
        <f t="shared" si="44"/>
        <v>2018</v>
      </c>
      <c r="E380" s="2">
        <v>706</v>
      </c>
      <c r="F380" s="3" t="s">
        <v>74</v>
      </c>
      <c r="G380" s="14">
        <f>Dataark7a!G380*Dataark9!$F$58/1000</f>
        <v>141.94912097424063</v>
      </c>
      <c r="H380" s="14">
        <f>Dataark7a!H380*Dataark9!$F$58/1000</f>
        <v>156.46387434037442</v>
      </c>
      <c r="I380" s="14">
        <f>Dataark7a!I380*Dataark9!$F$58/1000</f>
        <v>64.077414584511487</v>
      </c>
      <c r="J380" s="14">
        <f>Dataark7a!J380*Dataark9!$F$58/1000</f>
        <v>13.442551312514496</v>
      </c>
      <c r="K380" s="14">
        <f>Dataark7a!K380*Dataark9!$F$58/1000</f>
        <v>14.773100693533028</v>
      </c>
      <c r="L380" s="14">
        <f>Dataark7a!L380*Dataark9!$F$58/1000</f>
        <v>2.2584165428044742</v>
      </c>
      <c r="M380" s="14">
        <f>Dataark7a!M380*Dataark9!$F$58/1000</f>
        <v>392.96447844797854</v>
      </c>
    </row>
    <row r="381" spans="1:13" x14ac:dyDescent="0.2">
      <c r="A381" s="11" t="str">
        <f t="shared" si="45"/>
        <v>2025-priser (mio. kr.)</v>
      </c>
      <c r="B381" s="11" t="str">
        <f t="shared" si="45"/>
        <v>I alt (netto)</v>
      </c>
      <c r="C381" s="11" t="str">
        <f t="shared" si="45"/>
        <v>1 Driftskonti</v>
      </c>
      <c r="D381" s="13" t="str">
        <f t="shared" si="44"/>
        <v>2018</v>
      </c>
      <c r="E381" s="2">
        <v>707</v>
      </c>
      <c r="F381" s="3" t="s">
        <v>26</v>
      </c>
      <c r="G381" s="14">
        <f>Dataark7a!G381*Dataark9!$F$58/1000</f>
        <v>105.33536148034231</v>
      </c>
      <c r="H381" s="14">
        <f>Dataark7a!H381*Dataark9!$F$58/1000</f>
        <v>196.08926019076227</v>
      </c>
      <c r="I381" s="14">
        <f>Dataark7a!I381*Dataark9!$F$58/1000</f>
        <v>44.765648636856895</v>
      </c>
      <c r="J381" s="14">
        <f>Dataark7a!J381*Dataark9!$F$58/1000</f>
        <v>1.2723302649849051</v>
      </c>
      <c r="K381" s="14">
        <f>Dataark7a!K381*Dataark9!$F$58/1000</f>
        <v>17.187981110677875</v>
      </c>
      <c r="L381" s="14">
        <f>Dataark7a!L381*Dataark9!$F$58/1000</f>
        <v>2.1492557002414223</v>
      </c>
      <c r="M381" s="14">
        <f>Dataark7a!M381*Dataark9!$F$58/1000</f>
        <v>366.79983738386568</v>
      </c>
    </row>
    <row r="382" spans="1:13" x14ac:dyDescent="0.2">
      <c r="A382" s="11" t="str">
        <f t="shared" si="45"/>
        <v>2025-priser (mio. kr.)</v>
      </c>
      <c r="B382" s="11" t="str">
        <f t="shared" si="45"/>
        <v>I alt (netto)</v>
      </c>
      <c r="C382" s="11" t="str">
        <f t="shared" si="45"/>
        <v>1 Driftskonti</v>
      </c>
      <c r="D382" s="13" t="str">
        <f t="shared" si="44"/>
        <v>2018</v>
      </c>
      <c r="E382" s="2">
        <v>710</v>
      </c>
      <c r="F382" s="3" t="s">
        <v>31</v>
      </c>
      <c r="G382" s="14">
        <f>Dataark7a!G382*Dataark9!$F$58/1000</f>
        <v>69.02603944736984</v>
      </c>
      <c r="H382" s="14">
        <f>Dataark7a!H382*Dataark9!$F$58/1000</f>
        <v>186.80816277640147</v>
      </c>
      <c r="I382" s="14">
        <f>Dataark7a!I382*Dataark9!$F$58/1000</f>
        <v>56.923740701879474</v>
      </c>
      <c r="J382" s="14">
        <f>Dataark7a!J382*Dataark9!$F$58/1000</f>
        <v>24.028727244629131</v>
      </c>
      <c r="K382" s="14">
        <f>Dataark7a!K382*Dataark9!$F$58/1000</f>
        <v>13.419506245751183</v>
      </c>
      <c r="L382" s="14">
        <f>Dataark7a!L382*Dataark9!$F$58/1000</f>
        <v>2.9376395631967975</v>
      </c>
      <c r="M382" s="14">
        <f>Dataark7a!M382*Dataark9!$F$58/1000</f>
        <v>353.1438159792279</v>
      </c>
    </row>
    <row r="383" spans="1:13" x14ac:dyDescent="0.2">
      <c r="A383" s="11" t="str">
        <f t="shared" si="45"/>
        <v>2025-priser (mio. kr.)</v>
      </c>
      <c r="B383" s="11" t="str">
        <f t="shared" si="45"/>
        <v>I alt (netto)</v>
      </c>
      <c r="C383" s="11" t="str">
        <f t="shared" si="45"/>
        <v>1 Driftskonti</v>
      </c>
      <c r="D383" s="13" t="str">
        <f t="shared" si="44"/>
        <v>2018</v>
      </c>
      <c r="E383" s="2">
        <v>727</v>
      </c>
      <c r="F383" s="3" t="s">
        <v>34</v>
      </c>
      <c r="G383" s="14">
        <f>Dataark7a!G383*Dataark9!$F$58/1000</f>
        <v>67.017479944209683</v>
      </c>
      <c r="H383" s="14">
        <f>Dataark7a!H383*Dataark9!$F$58/1000</f>
        <v>100.61476148861567</v>
      </c>
      <c r="I383" s="14">
        <f>Dataark7a!I383*Dataark9!$F$58/1000</f>
        <v>25.136103347518759</v>
      </c>
      <c r="J383" s="14">
        <f>Dataark7a!J383*Dataark9!$F$58/1000</f>
        <v>15.168505523261416</v>
      </c>
      <c r="K383" s="14">
        <f>Dataark7a!K383*Dataark9!$F$58/1000</f>
        <v>8.9439117006660549</v>
      </c>
      <c r="L383" s="14">
        <f>Dataark7a!L383*Dataark9!$F$58/1000</f>
        <v>1.1449759486613447</v>
      </c>
      <c r="M383" s="14">
        <f>Dataark7a!M383*Dataark9!$F$58/1000</f>
        <v>218.02573795293293</v>
      </c>
    </row>
    <row r="384" spans="1:13" x14ac:dyDescent="0.2">
      <c r="A384" s="11" t="str">
        <f t="shared" si="45"/>
        <v>2025-priser (mio. kr.)</v>
      </c>
      <c r="B384" s="11" t="str">
        <f t="shared" si="45"/>
        <v>I alt (netto)</v>
      </c>
      <c r="C384" s="11" t="str">
        <f t="shared" si="45"/>
        <v>1 Driftskonti</v>
      </c>
      <c r="D384" s="13" t="str">
        <f t="shared" si="44"/>
        <v>2018</v>
      </c>
      <c r="E384" s="2">
        <v>730</v>
      </c>
      <c r="F384" s="3" t="s">
        <v>40</v>
      </c>
      <c r="G384" s="14">
        <f>Dataark7a!G384*Dataark9!$F$58/1000</f>
        <v>126.10260532883758</v>
      </c>
      <c r="H384" s="14">
        <f>Dataark7a!H384*Dataark9!$F$58/1000</f>
        <v>595.26862927533057</v>
      </c>
      <c r="I384" s="14">
        <f>Dataark7a!I384*Dataark9!$F$58/1000</f>
        <v>136.57840752013848</v>
      </c>
      <c r="J384" s="14">
        <f>Dataark7a!J384*Dataark9!$F$58/1000</f>
        <v>4.8261221395375964</v>
      </c>
      <c r="K384" s="14">
        <f>Dataark7a!K384*Dataark9!$F$58/1000</f>
        <v>53.359032743070486</v>
      </c>
      <c r="L384" s="14">
        <f>Dataark7a!L384*Dataark9!$F$58/1000</f>
        <v>4.5228975768624515</v>
      </c>
      <c r="M384" s="14">
        <f>Dataark7a!M384*Dataark9!$F$58/1000</f>
        <v>920.65769458377724</v>
      </c>
    </row>
    <row r="385" spans="1:13" x14ac:dyDescent="0.2">
      <c r="A385" s="11" t="str">
        <f t="shared" si="45"/>
        <v>2025-priser (mio. kr.)</v>
      </c>
      <c r="B385" s="11" t="str">
        <f t="shared" si="45"/>
        <v>I alt (netto)</v>
      </c>
      <c r="C385" s="11" t="str">
        <f t="shared" si="45"/>
        <v>1 Driftskonti</v>
      </c>
      <c r="D385" s="13" t="str">
        <f t="shared" si="44"/>
        <v>2018</v>
      </c>
      <c r="E385" s="2">
        <v>740</v>
      </c>
      <c r="F385" s="3" t="s">
        <v>56</v>
      </c>
      <c r="G385" s="14">
        <f>Dataark7a!G385*Dataark9!$F$58/1000</f>
        <v>214.68784196700494</v>
      </c>
      <c r="H385" s="14">
        <f>Dataark7a!H385*Dataark9!$F$58/1000</f>
        <v>442.01650950281129</v>
      </c>
      <c r="I385" s="14">
        <f>Dataark7a!I385*Dataark9!$F$58/1000</f>
        <v>70.812638570651785</v>
      </c>
      <c r="J385" s="14">
        <f>Dataark7a!J385*Dataark9!$F$58/1000</f>
        <v>32.726420600402967</v>
      </c>
      <c r="K385" s="14">
        <f>Dataark7a!K385*Dataark9!$F$58/1000</f>
        <v>29.0064616655043</v>
      </c>
      <c r="L385" s="14">
        <f>Dataark7a!L385*Dataark9!$F$58/1000</f>
        <v>5.7928020453459554</v>
      </c>
      <c r="M385" s="14">
        <f>Dataark7a!M385*Dataark9!$F$58/1000</f>
        <v>795.04267435172119</v>
      </c>
    </row>
    <row r="386" spans="1:13" x14ac:dyDescent="0.2">
      <c r="A386" s="11" t="str">
        <f t="shared" si="45"/>
        <v>2025-priser (mio. kr.)</v>
      </c>
      <c r="B386" s="11" t="str">
        <f t="shared" si="45"/>
        <v>I alt (netto)</v>
      </c>
      <c r="C386" s="11" t="str">
        <f t="shared" si="45"/>
        <v>1 Driftskonti</v>
      </c>
      <c r="D386" s="13" t="str">
        <f t="shared" si="44"/>
        <v>2018</v>
      </c>
      <c r="E386" s="2">
        <v>741</v>
      </c>
      <c r="F386" s="3" t="s">
        <v>54</v>
      </c>
      <c r="G386" s="14">
        <f>Dataark7a!G386*Dataark9!$F$58/1000</f>
        <v>24.883820511373038</v>
      </c>
      <c r="H386" s="14">
        <f>Dataark7a!H386*Dataark9!$F$58/1000</f>
        <v>32.899865050253155</v>
      </c>
      <c r="I386" s="14">
        <f>Dataark7a!I386*Dataark9!$F$58/1000</f>
        <v>3.6386947521017312E-3</v>
      </c>
      <c r="J386" s="14">
        <f>Dataark7a!J386*Dataark9!$F$58/1000</f>
        <v>4.487723527592135E-2</v>
      </c>
      <c r="K386" s="14">
        <f>Dataark7a!K386*Dataark9!$F$58/1000</f>
        <v>5.00320528413988</v>
      </c>
      <c r="L386" s="14">
        <f>Dataark7a!L386*Dataark9!$F$58/1000</f>
        <v>0.14676068833476982</v>
      </c>
      <c r="M386" s="14">
        <f>Dataark7a!M386*Dataark9!$F$58/1000</f>
        <v>62.982167464128864</v>
      </c>
    </row>
    <row r="387" spans="1:13" x14ac:dyDescent="0.2">
      <c r="A387" s="11" t="str">
        <f t="shared" si="45"/>
        <v>2025-priser (mio. kr.)</v>
      </c>
      <c r="B387" s="11" t="str">
        <f t="shared" si="45"/>
        <v>I alt (netto)</v>
      </c>
      <c r="C387" s="11" t="str">
        <f t="shared" si="45"/>
        <v>1 Driftskonti</v>
      </c>
      <c r="D387" s="13" t="str">
        <f t="shared" si="44"/>
        <v>2018</v>
      </c>
      <c r="E387" s="2">
        <v>746</v>
      </c>
      <c r="F387" s="3" t="s">
        <v>58</v>
      </c>
      <c r="G387" s="14">
        <f>Dataark7a!G387*Dataark9!$F$58/1000</f>
        <v>119.6063222980853</v>
      </c>
      <c r="H387" s="14">
        <f>Dataark7a!H387*Dataark9!$F$58/1000</f>
        <v>262.37778828630093</v>
      </c>
      <c r="I387" s="14">
        <f>Dataark7a!I387*Dataark9!$F$58/1000</f>
        <v>47.933738867686799</v>
      </c>
      <c r="J387" s="14">
        <f>Dataark7a!J387*Dataark9!$F$58/1000</f>
        <v>9.2823103126115161</v>
      </c>
      <c r="K387" s="14">
        <f>Dataark7a!K387*Dataark9!$F$58/1000</f>
        <v>14.172716059436244</v>
      </c>
      <c r="L387" s="14">
        <f>Dataark7a!L387*Dataark9!$F$58/1000</f>
        <v>3.3682184421955021</v>
      </c>
      <c r="M387" s="14">
        <f>Dataark7a!M387*Dataark9!$F$58/1000</f>
        <v>456.74109426631628</v>
      </c>
    </row>
    <row r="388" spans="1:13" x14ac:dyDescent="0.2">
      <c r="A388" s="11" t="str">
        <f t="shared" si="45"/>
        <v>2025-priser (mio. kr.)</v>
      </c>
      <c r="B388" s="11" t="str">
        <f t="shared" si="45"/>
        <v>I alt (netto)</v>
      </c>
      <c r="C388" s="11" t="str">
        <f t="shared" si="45"/>
        <v>1 Driftskonti</v>
      </c>
      <c r="D388" s="13" t="str">
        <f t="shared" si="44"/>
        <v>2018</v>
      </c>
      <c r="E388" s="2">
        <v>751</v>
      </c>
      <c r="F388" s="3" t="s">
        <v>104</v>
      </c>
      <c r="G388" s="14">
        <f>Dataark7a!G388*Dataark9!$F$58/1000</f>
        <v>585.5436111012134</v>
      </c>
      <c r="H388" s="14">
        <f>Dataark7a!H388*Dataark9!$F$58/1000</f>
        <v>1209.66587686246</v>
      </c>
      <c r="I388" s="14">
        <f>Dataark7a!I388*Dataark9!$F$58/1000</f>
        <v>244.44751344619431</v>
      </c>
      <c r="J388" s="14">
        <f>Dataark7a!J388*Dataark9!$F$58/1000</f>
        <v>124.48217326590161</v>
      </c>
      <c r="K388" s="14">
        <f>Dataark7a!K388*Dataark9!$F$58/1000</f>
        <v>82.740279968041264</v>
      </c>
      <c r="L388" s="14">
        <f>Dataark7a!L388*Dataark9!$F$58/1000</f>
        <v>10.031881431544473</v>
      </c>
      <c r="M388" s="14">
        <f>Dataark7a!M388*Dataark9!$F$58/1000</f>
        <v>2256.9113360753549</v>
      </c>
    </row>
    <row r="389" spans="1:13" x14ac:dyDescent="0.2">
      <c r="A389" s="11" t="str">
        <f t="shared" si="45"/>
        <v>2025-priser (mio. kr.)</v>
      </c>
      <c r="B389" s="11" t="str">
        <f t="shared" si="45"/>
        <v>I alt (netto)</v>
      </c>
      <c r="C389" s="11" t="str">
        <f t="shared" si="45"/>
        <v>1 Driftskonti</v>
      </c>
      <c r="D389" s="13" t="str">
        <f t="shared" si="44"/>
        <v>2018</v>
      </c>
      <c r="E389" s="2">
        <v>756</v>
      </c>
      <c r="F389" s="3" t="s">
        <v>89</v>
      </c>
      <c r="G389" s="14">
        <f>Dataark7a!G389*Dataark9!$F$58/1000</f>
        <v>106.22684169460724</v>
      </c>
      <c r="H389" s="14">
        <f>Dataark7a!H389*Dataark9!$F$58/1000</f>
        <v>175.83628520056405</v>
      </c>
      <c r="I389" s="14">
        <f>Dataark7a!I389*Dataark9!$F$58/1000</f>
        <v>38.490113087732112</v>
      </c>
      <c r="J389" s="14">
        <f>Dataark7a!J389*Dataark9!$F$58/1000</f>
        <v>38.416126294439373</v>
      </c>
      <c r="K389" s="14">
        <f>Dataark7a!K389*Dataark9!$F$58/1000</f>
        <v>21.564117999205557</v>
      </c>
      <c r="L389" s="14">
        <f>Dataark7a!L389*Dataark9!$F$58/1000</f>
        <v>1.8363279515606736</v>
      </c>
      <c r="M389" s="14">
        <f>Dataark7a!M389*Dataark9!$F$58/1000</f>
        <v>382.36981222810897</v>
      </c>
    </row>
    <row r="390" spans="1:13" x14ac:dyDescent="0.2">
      <c r="A390" s="11" t="str">
        <f t="shared" si="45"/>
        <v>2025-priser (mio. kr.)</v>
      </c>
      <c r="B390" s="11" t="str">
        <f t="shared" si="45"/>
        <v>I alt (netto)</v>
      </c>
      <c r="C390" s="11" t="str">
        <f t="shared" si="45"/>
        <v>1 Driftskonti</v>
      </c>
      <c r="D390" s="13" t="str">
        <f t="shared" si="44"/>
        <v>2018</v>
      </c>
      <c r="E390" s="2">
        <v>760</v>
      </c>
      <c r="F390" s="3" t="s">
        <v>44</v>
      </c>
      <c r="G390" s="14">
        <f>Dataark7a!G390*Dataark9!$F$58/1000</f>
        <v>157.35535455463935</v>
      </c>
      <c r="H390" s="14">
        <f>Dataark7a!H390*Dataark9!$F$58/1000</f>
        <v>262.76712862477581</v>
      </c>
      <c r="I390" s="14">
        <f>Dataark7a!I390*Dataark9!$F$58/1000</f>
        <v>43.923897250870695</v>
      </c>
      <c r="J390" s="14">
        <f>Dataark7a!J390*Dataark9!$F$58/1000</f>
        <v>15.588168318003817</v>
      </c>
      <c r="K390" s="14">
        <f>Dataark7a!K390*Dataark9!$F$58/1000</f>
        <v>21.712091585791029</v>
      </c>
      <c r="L390" s="14">
        <f>Dataark7a!L390*Dataark9!$F$58/1000</f>
        <v>3.1680902308299075</v>
      </c>
      <c r="M390" s="14">
        <f>Dataark7a!M390*Dataark9!$F$58/1000</f>
        <v>504.51473056491062</v>
      </c>
    </row>
    <row r="391" spans="1:13" x14ac:dyDescent="0.2">
      <c r="A391" s="11" t="str">
        <f t="shared" si="45"/>
        <v>2025-priser (mio. kr.)</v>
      </c>
      <c r="B391" s="11" t="str">
        <f t="shared" si="45"/>
        <v>I alt (netto)</v>
      </c>
      <c r="C391" s="11" t="str">
        <f t="shared" si="45"/>
        <v>1 Driftskonti</v>
      </c>
      <c r="D391" s="13" t="str">
        <f t="shared" si="44"/>
        <v>2018</v>
      </c>
      <c r="E391" s="2">
        <v>766</v>
      </c>
      <c r="F391" s="3" t="s">
        <v>65</v>
      </c>
      <c r="G391" s="14">
        <f>Dataark7a!G391*Dataark9!$F$58/1000</f>
        <v>111.78919307232007</v>
      </c>
      <c r="H391" s="14">
        <f>Dataark7a!H391*Dataark9!$F$58/1000</f>
        <v>161.96921950030435</v>
      </c>
      <c r="I391" s="14">
        <f>Dataark7a!I391*Dataark9!$F$58/1000</f>
        <v>57.817646712645811</v>
      </c>
      <c r="J391" s="14">
        <f>Dataark7a!J391*Dataark9!$F$58/1000</f>
        <v>24.126972002935876</v>
      </c>
      <c r="K391" s="14">
        <f>Dataark7a!K391*Dataark9!$F$58/1000</f>
        <v>13.814911075479571</v>
      </c>
      <c r="L391" s="14">
        <f>Dataark7a!L391*Dataark9!$F$58/1000</f>
        <v>1.4348586305787825</v>
      </c>
      <c r="M391" s="14">
        <f>Dataark7a!M391*Dataark9!$F$58/1000</f>
        <v>370.95280099426446</v>
      </c>
    </row>
    <row r="392" spans="1:13" x14ac:dyDescent="0.2">
      <c r="A392" s="11" t="str">
        <f t="shared" si="45"/>
        <v>2025-priser (mio. kr.)</v>
      </c>
      <c r="B392" s="11" t="str">
        <f t="shared" si="45"/>
        <v>I alt (netto)</v>
      </c>
      <c r="C392" s="11" t="str">
        <f t="shared" si="45"/>
        <v>1 Driftskonti</v>
      </c>
      <c r="D392" s="13" t="str">
        <f t="shared" si="44"/>
        <v>2018</v>
      </c>
      <c r="E392" s="2">
        <v>773</v>
      </c>
      <c r="F392" s="3" t="s">
        <v>24</v>
      </c>
      <c r="G392" s="14">
        <f>Dataark7a!G392*Dataark9!$F$58/1000</f>
        <v>72.205045762456052</v>
      </c>
      <c r="H392" s="14">
        <f>Dataark7a!H392*Dataark9!$F$58/1000</f>
        <v>152.84094726553181</v>
      </c>
      <c r="I392" s="14">
        <f>Dataark7a!I392*Dataark9!$F$58/1000</f>
        <v>24.478712495639044</v>
      </c>
      <c r="J392" s="14">
        <f>Dataark7a!J392*Dataark9!$F$58/1000</f>
        <v>20.331813376493773</v>
      </c>
      <c r="K392" s="14">
        <f>Dataark7a!K392*Dataark9!$F$58/1000</f>
        <v>9.2713942283552111</v>
      </c>
      <c r="L392" s="14">
        <f>Dataark7a!L392*Dataark9!$F$58/1000</f>
        <v>0.93514455129014484</v>
      </c>
      <c r="M392" s="14">
        <f>Dataark7a!M392*Dataark9!$F$58/1000</f>
        <v>280.06305767976602</v>
      </c>
    </row>
    <row r="393" spans="1:13" x14ac:dyDescent="0.2">
      <c r="A393" s="11" t="str">
        <f t="shared" si="45"/>
        <v>2025-priser (mio. kr.)</v>
      </c>
      <c r="B393" s="11" t="str">
        <f t="shared" si="45"/>
        <v>I alt (netto)</v>
      </c>
      <c r="C393" s="11" t="str">
        <f t="shared" si="45"/>
        <v>1 Driftskonti</v>
      </c>
      <c r="D393" s="13" t="str">
        <f t="shared" si="44"/>
        <v>2018</v>
      </c>
      <c r="E393" s="2">
        <v>779</v>
      </c>
      <c r="F393" s="3" t="s">
        <v>60</v>
      </c>
      <c r="G393" s="14">
        <f>Dataark7a!G393*Dataark9!$F$58/1000</f>
        <v>118.97561520772101</v>
      </c>
      <c r="H393" s="14">
        <f>Dataark7a!H393*Dataark9!$F$58/1000</f>
        <v>231.86126829867442</v>
      </c>
      <c r="I393" s="14">
        <f>Dataark7a!I393*Dataark9!$F$58/1000</f>
        <v>117.43280863282986</v>
      </c>
      <c r="J393" s="14">
        <f>Dataark7a!J393*Dataark9!$F$58/1000</f>
        <v>5.7976536383487582</v>
      </c>
      <c r="K393" s="14">
        <f>Dataark7a!K393*Dataark9!$F$58/1000</f>
        <v>22.489559364490098</v>
      </c>
      <c r="L393" s="14">
        <f>Dataark7a!L393*Dataark9!$F$58/1000</f>
        <v>3.0322456267514428</v>
      </c>
      <c r="M393" s="14">
        <f>Dataark7a!M393*Dataark9!$F$58/1000</f>
        <v>499.58915076881556</v>
      </c>
    </row>
    <row r="394" spans="1:13" x14ac:dyDescent="0.2">
      <c r="A394" s="11" t="str">
        <f t="shared" si="45"/>
        <v>2025-priser (mio. kr.)</v>
      </c>
      <c r="B394" s="11" t="str">
        <f t="shared" si="45"/>
        <v>I alt (netto)</v>
      </c>
      <c r="C394" s="11" t="str">
        <f t="shared" si="45"/>
        <v>1 Driftskonti</v>
      </c>
      <c r="D394" s="13" t="str">
        <f t="shared" si="44"/>
        <v>2018</v>
      </c>
      <c r="E394" s="2">
        <v>787</v>
      </c>
      <c r="F394" s="3" t="s">
        <v>78</v>
      </c>
      <c r="G394" s="14">
        <f>Dataark7a!G394*Dataark9!$F$58/1000</f>
        <v>141.35480083139734</v>
      </c>
      <c r="H394" s="14">
        <f>Dataark7a!H394*Dataark9!$F$58/1000</f>
        <v>233.41620385607254</v>
      </c>
      <c r="I394" s="14">
        <f>Dataark7a!I394*Dataark9!$F$58/1000</f>
        <v>49.403771547535897</v>
      </c>
      <c r="J394" s="14">
        <f>Dataark7a!J394*Dataark9!$F$58/1000</f>
        <v>41.088141140732745</v>
      </c>
      <c r="K394" s="14">
        <f>Dataark7a!K394*Dataark9!$F$58/1000</f>
        <v>18.516104695195008</v>
      </c>
      <c r="L394" s="14">
        <f>Dataark7a!L394*Dataark9!$F$58/1000</f>
        <v>2.9267234789404926</v>
      </c>
      <c r="M394" s="14">
        <f>Dataark7a!M394*Dataark9!$F$58/1000</f>
        <v>486.70574554987405</v>
      </c>
    </row>
    <row r="395" spans="1:13" x14ac:dyDescent="0.2">
      <c r="A395" s="11" t="str">
        <f t="shared" si="45"/>
        <v>2025-priser (mio. kr.)</v>
      </c>
      <c r="B395" s="11" t="str">
        <f t="shared" si="45"/>
        <v>I alt (netto)</v>
      </c>
      <c r="C395" s="11" t="str">
        <f t="shared" si="45"/>
        <v>1 Driftskonti</v>
      </c>
      <c r="D395" s="13" t="str">
        <f t="shared" si="44"/>
        <v>2018</v>
      </c>
      <c r="E395" s="2">
        <v>791</v>
      </c>
      <c r="F395" s="3" t="s">
        <v>94</v>
      </c>
      <c r="G395" s="14">
        <f>Dataark7a!G395*Dataark9!$F$58/1000</f>
        <v>268.91045826457423</v>
      </c>
      <c r="H395" s="14">
        <f>Dataark7a!H395*Dataark9!$F$58/1000</f>
        <v>417.75490579404766</v>
      </c>
      <c r="I395" s="14">
        <f>Dataark7a!I395*Dataark9!$F$58/1000</f>
        <v>103.81802576871588</v>
      </c>
      <c r="J395" s="14">
        <f>Dataark7a!J395*Dataark9!$F$58/1000</f>
        <v>42.422329216503378</v>
      </c>
      <c r="K395" s="14">
        <f>Dataark7a!K395*Dataark9!$F$58/1000</f>
        <v>27.78871182180092</v>
      </c>
      <c r="L395" s="14">
        <f>Dataark7a!L395*Dataark9!$F$58/1000</f>
        <v>3.5829014325695043</v>
      </c>
      <c r="M395" s="14">
        <f>Dataark7a!M395*Dataark9!$F$58/1000</f>
        <v>864.27733229821149</v>
      </c>
    </row>
    <row r="396" spans="1:13" x14ac:dyDescent="0.2">
      <c r="A396" s="11" t="str">
        <f t="shared" si="45"/>
        <v>2025-priser (mio. kr.)</v>
      </c>
      <c r="B396" s="11" t="str">
        <f t="shared" si="45"/>
        <v>I alt (netto)</v>
      </c>
      <c r="C396" s="11" t="str">
        <f t="shared" si="45"/>
        <v>1 Driftskonti</v>
      </c>
      <c r="D396" s="13" t="str">
        <f t="shared" si="44"/>
        <v>2018</v>
      </c>
      <c r="E396" s="2">
        <v>810</v>
      </c>
      <c r="F396" s="3" t="s">
        <v>21</v>
      </c>
      <c r="G396" s="14">
        <f>Dataark7a!G396*Dataark9!$F$58/1000</f>
        <v>75.263975150722914</v>
      </c>
      <c r="H396" s="14">
        <f>Dataark7a!H396*Dataark9!$F$58/1000</f>
        <v>186.32906796737475</v>
      </c>
      <c r="I396" s="14">
        <f>Dataark7a!I396*Dataark9!$F$58/1000</f>
        <v>47.977403204712026</v>
      </c>
      <c r="J396" s="14">
        <f>Dataark7a!J396*Dataark9!$F$58/1000</f>
        <v>9.0373048659700004</v>
      </c>
      <c r="K396" s="14">
        <f>Dataark7a!K396*Dataark9!$F$58/1000</f>
        <v>19.762964096915201</v>
      </c>
      <c r="L396" s="14">
        <f>Dataark7a!L396*Dataark9!$F$58/1000</f>
        <v>1.3827040057986577</v>
      </c>
      <c r="M396" s="14">
        <f>Dataark7a!M396*Dataark9!$F$58/1000</f>
        <v>339.75341929149351</v>
      </c>
    </row>
    <row r="397" spans="1:13" x14ac:dyDescent="0.2">
      <c r="A397" s="11" t="str">
        <f t="shared" si="45"/>
        <v>2025-priser (mio. kr.)</v>
      </c>
      <c r="B397" s="11" t="str">
        <f t="shared" si="45"/>
        <v>I alt (netto)</v>
      </c>
      <c r="C397" s="11" t="str">
        <f t="shared" si="45"/>
        <v>1 Driftskonti</v>
      </c>
      <c r="D397" s="13" t="str">
        <f t="shared" si="44"/>
        <v>2018</v>
      </c>
      <c r="E397" s="2">
        <v>813</v>
      </c>
      <c r="F397" s="3" t="s">
        <v>41</v>
      </c>
      <c r="G397" s="14">
        <f>Dataark7a!G397*Dataark9!$F$58/1000</f>
        <v>177.92004439526764</v>
      </c>
      <c r="H397" s="14">
        <f>Dataark7a!H397*Dataark9!$F$58/1000</f>
        <v>319.55987631557963</v>
      </c>
      <c r="I397" s="14">
        <f>Dataark7a!I397*Dataark9!$F$58/1000</f>
        <v>66.186644642479791</v>
      </c>
      <c r="J397" s="14">
        <f>Dataark7a!J397*Dataark9!$F$58/1000</f>
        <v>50.997519848956458</v>
      </c>
      <c r="K397" s="14">
        <f>Dataark7a!K397*Dataark9!$F$58/1000</f>
        <v>36.504598651335272</v>
      </c>
      <c r="L397" s="14">
        <f>Dataark7a!L397*Dataark9!$F$58/1000</f>
        <v>3.6581011241129402</v>
      </c>
      <c r="M397" s="14">
        <f>Dataark7a!M397*Dataark9!$F$58/1000</f>
        <v>654.82678497773179</v>
      </c>
    </row>
    <row r="398" spans="1:13" x14ac:dyDescent="0.2">
      <c r="A398" s="11" t="str">
        <f t="shared" si="45"/>
        <v>2025-priser (mio. kr.)</v>
      </c>
      <c r="B398" s="11" t="str">
        <f t="shared" si="45"/>
        <v>I alt (netto)</v>
      </c>
      <c r="C398" s="11" t="str">
        <f t="shared" si="45"/>
        <v>1 Driftskonti</v>
      </c>
      <c r="D398" s="13" t="str">
        <f t="shared" si="44"/>
        <v>2018</v>
      </c>
      <c r="E398" s="2">
        <v>820</v>
      </c>
      <c r="F398" s="3" t="s">
        <v>227</v>
      </c>
      <c r="G398" s="14">
        <f>Dataark7a!G398*Dataark9!$F$58/1000</f>
        <v>86.29649763909535</v>
      </c>
      <c r="H398" s="14">
        <f>Dataark7a!H398*Dataark9!$F$58/1000</f>
        <v>210.55671052511877</v>
      </c>
      <c r="I398" s="14">
        <f>Dataark7a!I398*Dataark9!$F$58/1000</f>
        <v>57.554447792243778</v>
      </c>
      <c r="J398" s="14">
        <f>Dataark7a!J398*Dataark9!$F$58/1000</f>
        <v>8.1712955149697866</v>
      </c>
      <c r="K398" s="14">
        <f>Dataark7a!K398*Dataark9!$F$58/1000</f>
        <v>14.400740930567951</v>
      </c>
      <c r="L398" s="14">
        <f>Dataark7a!L398*Dataark9!$F$58/1000</f>
        <v>1.5949611996712587</v>
      </c>
      <c r="M398" s="14">
        <f>Dataark7a!M398*Dataark9!$F$58/1000</f>
        <v>378.57465360166691</v>
      </c>
    </row>
    <row r="399" spans="1:13" x14ac:dyDescent="0.2">
      <c r="A399" s="11" t="str">
        <f t="shared" si="45"/>
        <v>2025-priser (mio. kr.)</v>
      </c>
      <c r="B399" s="11" t="str">
        <f t="shared" si="45"/>
        <v>I alt (netto)</v>
      </c>
      <c r="C399" s="11" t="str">
        <f t="shared" si="45"/>
        <v>1 Driftskonti</v>
      </c>
      <c r="D399" s="13" t="str">
        <f t="shared" si="44"/>
        <v>2018</v>
      </c>
      <c r="E399" s="2">
        <v>825</v>
      </c>
      <c r="F399" s="3" t="s">
        <v>18</v>
      </c>
      <c r="G399" s="14">
        <f>Dataark7a!G399*Dataark9!$F$58/1000</f>
        <v>4.5629232191355706</v>
      </c>
      <c r="H399" s="14">
        <f>Dataark7a!H399*Dataark9!$F$58/1000</f>
        <v>23.618767635892336</v>
      </c>
      <c r="I399" s="14">
        <f>Dataark7a!I399*Dataark9!$F$58/1000</f>
        <v>8.6115775799740977</v>
      </c>
      <c r="J399" s="14">
        <f>Dataark7a!J399*Dataark9!$F$58/1000</f>
        <v>7.1560996791334042E-2</v>
      </c>
      <c r="K399" s="14">
        <f>Dataark7a!K399*Dataark9!$F$58/1000</f>
        <v>0.6962035959021311</v>
      </c>
      <c r="L399" s="14">
        <f>Dataark7a!L399*Dataark9!$F$58/1000</f>
        <v>0.10188345305884848</v>
      </c>
      <c r="M399" s="14">
        <f>Dataark7a!M399*Dataark9!$F$58/1000</f>
        <v>37.662916480754319</v>
      </c>
    </row>
    <row r="400" spans="1:13" x14ac:dyDescent="0.2">
      <c r="A400" s="11" t="str">
        <f t="shared" si="45"/>
        <v>2025-priser (mio. kr.)</v>
      </c>
      <c r="B400" s="11" t="str">
        <f t="shared" si="45"/>
        <v>I alt (netto)</v>
      </c>
      <c r="C400" s="11" t="str">
        <f t="shared" si="45"/>
        <v>1 Driftskonti</v>
      </c>
      <c r="D400" s="13" t="str">
        <f t="shared" si="44"/>
        <v>2018</v>
      </c>
      <c r="E400" s="2">
        <v>840</v>
      </c>
      <c r="F400" s="3" t="s">
        <v>42</v>
      </c>
      <c r="G400" s="14">
        <f>Dataark7a!G400*Dataark9!$F$58/1000</f>
        <v>73.940703159208567</v>
      </c>
      <c r="H400" s="14">
        <f>Dataark7a!H400*Dataark9!$F$58/1000</f>
        <v>136.92044482683602</v>
      </c>
      <c r="I400" s="14">
        <f>Dataark7a!I400*Dataark9!$F$58/1000</f>
        <v>24.05177231139244</v>
      </c>
      <c r="J400" s="14">
        <f>Dataark7a!J400*Dataark9!$F$58/1000</f>
        <v>12.661444839063323</v>
      </c>
      <c r="K400" s="14">
        <f>Dataark7a!K400*Dataark9!$F$58/1000</f>
        <v>11.965241243161191</v>
      </c>
      <c r="L400" s="14">
        <f>Dataark7a!L400*Dataark9!$F$58/1000</f>
        <v>1.7368702950032262</v>
      </c>
      <c r="M400" s="14">
        <f>Dataark7a!M400*Dataark9!$F$58/1000</f>
        <v>261.27647667466482</v>
      </c>
    </row>
    <row r="401" spans="1:13" x14ac:dyDescent="0.2">
      <c r="A401" s="11" t="str">
        <f t="shared" si="45"/>
        <v>2025-priser (mio. kr.)</v>
      </c>
      <c r="B401" s="11" t="str">
        <f t="shared" si="45"/>
        <v>I alt (netto)</v>
      </c>
      <c r="C401" s="11" t="str">
        <f t="shared" si="45"/>
        <v>1 Driftskonti</v>
      </c>
      <c r="D401" s="13" t="str">
        <f t="shared" si="44"/>
        <v>2018</v>
      </c>
      <c r="E401" s="2">
        <v>846</v>
      </c>
      <c r="F401" s="3" t="s">
        <v>20</v>
      </c>
      <c r="G401" s="14">
        <f>Dataark7a!G401*Dataark9!$F$58/1000</f>
        <v>126.69086098042737</v>
      </c>
      <c r="H401" s="14">
        <f>Dataark7a!H401*Dataark9!$F$58/1000</f>
        <v>215.23728487457231</v>
      </c>
      <c r="I401" s="14">
        <f>Dataark7a!I401*Dataark9!$F$58/1000</f>
        <v>34.139447062469138</v>
      </c>
      <c r="J401" s="14">
        <f>Dataark7a!J401*Dataark9!$F$58/1000</f>
        <v>5.329474913578335</v>
      </c>
      <c r="K401" s="14">
        <f>Dataark7a!K401*Dataark9!$F$58/1000</f>
        <v>14.759758812775321</v>
      </c>
      <c r="L401" s="14">
        <f>Dataark7a!L401*Dataark9!$F$58/1000</f>
        <v>1.7526379722623338</v>
      </c>
      <c r="M401" s="14">
        <f>Dataark7a!M401*Dataark9!$F$58/1000</f>
        <v>397.90946461608485</v>
      </c>
    </row>
    <row r="402" spans="1:13" x14ac:dyDescent="0.2">
      <c r="A402" s="11" t="str">
        <f t="shared" si="45"/>
        <v>2025-priser (mio. kr.)</v>
      </c>
      <c r="B402" s="11" t="str">
        <f t="shared" si="45"/>
        <v>I alt (netto)</v>
      </c>
      <c r="C402" s="11" t="str">
        <f t="shared" si="45"/>
        <v>1 Driftskonti</v>
      </c>
      <c r="D402" s="13" t="str">
        <f t="shared" si="44"/>
        <v>2018</v>
      </c>
      <c r="E402" s="2">
        <v>849</v>
      </c>
      <c r="F402" s="3" t="s">
        <v>93</v>
      </c>
      <c r="G402" s="14">
        <f>Dataark7a!G402*Dataark9!$F$58/1000</f>
        <v>141.72837349261312</v>
      </c>
      <c r="H402" s="14">
        <f>Dataark7a!H402*Dataark9!$F$58/1000</f>
        <v>158.43483399776287</v>
      </c>
      <c r="I402" s="14">
        <f>Dataark7a!I402*Dataark9!$F$58/1000</f>
        <v>30.891305547092994</v>
      </c>
      <c r="J402" s="14">
        <f>Dataark7a!J402*Dataark9!$F$58/1000</f>
        <v>17.813836608039374</v>
      </c>
      <c r="K402" s="14">
        <f>Dataark7a!K402*Dataark9!$F$58/1000</f>
        <v>17.505760452361429</v>
      </c>
      <c r="L402" s="14">
        <f>Dataark7a!L402*Dataark9!$F$58/1000</f>
        <v>2.8951881244222775</v>
      </c>
      <c r="M402" s="14">
        <f>Dataark7a!M402*Dataark9!$F$58/1000</f>
        <v>369.26929822229204</v>
      </c>
    </row>
    <row r="403" spans="1:13" x14ac:dyDescent="0.2">
      <c r="A403" s="11" t="str">
        <f t="shared" si="45"/>
        <v>2025-priser (mio. kr.)</v>
      </c>
      <c r="B403" s="11" t="str">
        <f t="shared" si="45"/>
        <v>I alt (netto)</v>
      </c>
      <c r="C403" s="11" t="str">
        <f t="shared" si="45"/>
        <v>1 Driftskonti</v>
      </c>
      <c r="D403" s="13" t="str">
        <f t="shared" si="44"/>
        <v>2018</v>
      </c>
      <c r="E403" s="2">
        <v>851</v>
      </c>
      <c r="F403" s="3" t="s">
        <v>102</v>
      </c>
      <c r="G403" s="14">
        <f>Dataark7a!G403*Dataark9!$F$58/1000</f>
        <v>484.23507181319695</v>
      </c>
      <c r="H403" s="14">
        <f>Dataark7a!H403*Dataark9!$F$58/1000</f>
        <v>932.55016193189635</v>
      </c>
      <c r="I403" s="14">
        <f>Dataark7a!I403*Dataark9!$F$58/1000</f>
        <v>215.38525846115778</v>
      </c>
      <c r="J403" s="14">
        <f>Dataark7a!J403*Dataark9!$F$58/1000</f>
        <v>99.911280503209326</v>
      </c>
      <c r="K403" s="14">
        <f>Dataark7a!K403*Dataark9!$F$58/1000</f>
        <v>96.016664220209776</v>
      </c>
      <c r="L403" s="14">
        <f>Dataark7a!L403*Dataark9!$F$58/1000</f>
        <v>7.5454400176082892</v>
      </c>
      <c r="M403" s="14">
        <f>Dataark7a!M403*Dataark9!$F$58/1000</f>
        <v>1835.6438769472784</v>
      </c>
    </row>
    <row r="404" spans="1:13" x14ac:dyDescent="0.2">
      <c r="A404" s="11" t="str">
        <f t="shared" si="45"/>
        <v>2025-priser (mio. kr.)</v>
      </c>
      <c r="B404" s="11" t="str">
        <f t="shared" si="45"/>
        <v>I alt (netto)</v>
      </c>
      <c r="C404" s="11" t="str">
        <f t="shared" si="45"/>
        <v>1 Driftskonti</v>
      </c>
      <c r="D404" s="13" t="str">
        <f t="shared" si="44"/>
        <v>2018</v>
      </c>
      <c r="E404" s="2">
        <v>860</v>
      </c>
      <c r="F404" s="3" t="s">
        <v>75</v>
      </c>
      <c r="G404" s="14">
        <f>Dataark7a!G404*Dataark9!$F$58/1000</f>
        <v>162.10627700263353</v>
      </c>
      <c r="H404" s="14">
        <f>Dataark7a!H404*Dataark9!$F$58/1000</f>
        <v>300.12682054285494</v>
      </c>
      <c r="I404" s="14">
        <f>Dataark7a!I404*Dataark9!$F$58/1000</f>
        <v>92.605994339239757</v>
      </c>
      <c r="J404" s="14">
        <f>Dataark7a!J404*Dataark9!$F$58/1000</f>
        <v>22.063832078494197</v>
      </c>
      <c r="K404" s="14">
        <f>Dataark7a!K404*Dataark9!$F$58/1000</f>
        <v>26.494549388303405</v>
      </c>
      <c r="L404" s="14">
        <f>Dataark7a!L404*Dataark9!$F$58/1000</f>
        <v>4.0353124800808198</v>
      </c>
      <c r="M404" s="14">
        <f>Dataark7a!M404*Dataark9!$F$58/1000</f>
        <v>607.43278583160668</v>
      </c>
    </row>
    <row r="405" spans="1:13" x14ac:dyDescent="0.2">
      <c r="A405" s="11" t="str">
        <f t="shared" si="45"/>
        <v>2025-priser (mio. kr.)</v>
      </c>
      <c r="D405" s="13"/>
      <c r="E405" s="2"/>
      <c r="F405" s="3" t="s">
        <v>113</v>
      </c>
      <c r="G405" s="14">
        <f>Dataark7a!G405*Dataark9!$F$58/1000</f>
        <v>14651.681088350146</v>
      </c>
      <c r="H405" s="14">
        <f>Dataark7a!H405*Dataark9!$F$58/1000</f>
        <v>25590.349510083382</v>
      </c>
      <c r="I405" s="14">
        <f>Dataark7a!I405*Dataark9!$F$58/1000</f>
        <v>5874.0262025006205</v>
      </c>
      <c r="J405" s="14">
        <f>Dataark7a!J405*Dataark9!$F$58/1000</f>
        <v>2870.0338276009979</v>
      </c>
      <c r="K405" s="14">
        <f>Dataark7a!K405*Dataark9!$F$58/1000</f>
        <v>2425.8680623979453</v>
      </c>
      <c r="L405" s="14">
        <f>Dataark7a!L405*Dataark9!$F$58/1000</f>
        <v>235.71464604115016</v>
      </c>
      <c r="M405" s="14">
        <f>Dataark7a!M405*Dataark9!$F$58/1000</f>
        <v>51647.673336974243</v>
      </c>
    </row>
    <row r="408" spans="1:13" x14ac:dyDescent="0.2">
      <c r="A408" t="s">
        <v>286</v>
      </c>
    </row>
  </sheetData>
  <pageMargins left="0.70866141732283472" right="0.70866141732283472" top="0.74803149606299213" bottom="0.74803149606299213" header="0.31496062992125984" footer="0.31496062992125984"/>
  <pageSetup paperSize="9" scale="69" fitToHeight="8" orientation="landscape" r:id="rId1"/>
  <headerFooter>
    <oddHeader>&amp;CDataark 7b</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1BA61-F1BD-449B-98F0-D3044ADA79C0}">
  <sheetPr>
    <pageSetUpPr fitToPage="1"/>
  </sheetPr>
  <dimension ref="A1:J104"/>
  <sheetViews>
    <sheetView zoomScaleNormal="100" workbookViewId="0"/>
  </sheetViews>
  <sheetFormatPr defaultRowHeight="14.25" x14ac:dyDescent="0.2"/>
  <cols>
    <col min="1" max="1" width="31.6640625" style="11" customWidth="1"/>
    <col min="2" max="2" width="10.109375" style="11" customWidth="1"/>
    <col min="3" max="3" width="10.77734375" style="11" customWidth="1"/>
    <col min="4" max="5" width="16" style="11" customWidth="1"/>
    <col min="6" max="6" width="14.88671875" style="11" customWidth="1"/>
    <col min="7" max="10" width="10.77734375" style="69" customWidth="1"/>
    <col min="11" max="16384" width="8.88671875" style="11"/>
  </cols>
  <sheetData>
    <row r="1" spans="1:10" x14ac:dyDescent="0.2">
      <c r="A1" s="27" t="s">
        <v>287</v>
      </c>
    </row>
    <row r="2" spans="1:10" x14ac:dyDescent="0.2">
      <c r="A2" s="12" t="s">
        <v>288</v>
      </c>
    </row>
    <row r="3" spans="1:10" x14ac:dyDescent="0.2">
      <c r="G3" s="70" t="s">
        <v>279</v>
      </c>
      <c r="H3" s="70" t="s">
        <v>237</v>
      </c>
      <c r="I3" s="70" t="s">
        <v>236</v>
      </c>
      <c r="J3" s="70" t="s">
        <v>235</v>
      </c>
    </row>
    <row r="4" spans="1:10" x14ac:dyDescent="0.2">
      <c r="A4" s="3" t="s">
        <v>276</v>
      </c>
      <c r="B4" s="3" t="s">
        <v>277</v>
      </c>
      <c r="C4" s="3" t="s">
        <v>278</v>
      </c>
      <c r="D4" s="3" t="s">
        <v>289</v>
      </c>
      <c r="E4" s="2">
        <v>101</v>
      </c>
      <c r="F4" s="13" t="s">
        <v>101</v>
      </c>
      <c r="G4" s="71">
        <v>36720489</v>
      </c>
      <c r="H4" s="71">
        <v>41173024</v>
      </c>
      <c r="I4" s="71">
        <v>43192726</v>
      </c>
      <c r="J4" s="71">
        <v>45594408</v>
      </c>
    </row>
    <row r="5" spans="1:10" x14ac:dyDescent="0.2">
      <c r="A5" s="11" t="str">
        <f>A4</f>
        <v>Løbende priser (1.000 kr.)</v>
      </c>
      <c r="B5" s="11" t="str">
        <f>B4</f>
        <v>I alt (netto)</v>
      </c>
      <c r="C5" s="11" t="str">
        <f>C4</f>
        <v>1 Driftskonti</v>
      </c>
      <c r="D5" s="11" t="str">
        <f>D4</f>
        <v>I alt hovedkonto 0-8</v>
      </c>
      <c r="E5" s="2">
        <v>147</v>
      </c>
      <c r="F5" s="13" t="s">
        <v>39</v>
      </c>
      <c r="G5" s="71">
        <v>5731595</v>
      </c>
      <c r="H5" s="71">
        <v>6211630</v>
      </c>
      <c r="I5" s="71">
        <v>6385592</v>
      </c>
      <c r="J5" s="71">
        <v>6717746</v>
      </c>
    </row>
    <row r="6" spans="1:10" x14ac:dyDescent="0.2">
      <c r="A6" s="11" t="str">
        <f t="shared" ref="A6:D69" si="0">A5</f>
        <v>Løbende priser (1.000 kr.)</v>
      </c>
      <c r="B6" s="11" t="str">
        <f t="shared" si="0"/>
        <v>I alt (netto)</v>
      </c>
      <c r="C6" s="11" t="str">
        <f t="shared" si="0"/>
        <v>1 Driftskonti</v>
      </c>
      <c r="D6" s="11" t="str">
        <f t="shared" si="0"/>
        <v>I alt hovedkonto 0-8</v>
      </c>
      <c r="E6" s="2">
        <v>151</v>
      </c>
      <c r="F6" s="13" t="s">
        <v>13</v>
      </c>
      <c r="G6" s="71">
        <v>3690616</v>
      </c>
      <c r="H6" s="71">
        <v>4044448</v>
      </c>
      <c r="I6" s="71">
        <v>4241436</v>
      </c>
      <c r="J6" s="71">
        <v>4672094</v>
      </c>
    </row>
    <row r="7" spans="1:10" x14ac:dyDescent="0.2">
      <c r="A7" s="11" t="str">
        <f t="shared" si="0"/>
        <v>Løbende priser (1.000 kr.)</v>
      </c>
      <c r="B7" s="11" t="str">
        <f t="shared" si="0"/>
        <v>I alt (netto)</v>
      </c>
      <c r="C7" s="11" t="str">
        <f t="shared" si="0"/>
        <v>1 Driftskonti</v>
      </c>
      <c r="D7" s="11" t="str">
        <f t="shared" si="0"/>
        <v>I alt hovedkonto 0-8</v>
      </c>
      <c r="E7" s="2">
        <v>153</v>
      </c>
      <c r="F7" s="13" t="s">
        <v>19</v>
      </c>
      <c r="G7" s="71">
        <v>2784302</v>
      </c>
      <c r="H7" s="71">
        <v>3095379</v>
      </c>
      <c r="I7" s="71">
        <v>3280609</v>
      </c>
      <c r="J7" s="71">
        <v>3505524</v>
      </c>
    </row>
    <row r="8" spans="1:10" x14ac:dyDescent="0.2">
      <c r="A8" s="11" t="str">
        <f t="shared" si="0"/>
        <v>Løbende priser (1.000 kr.)</v>
      </c>
      <c r="B8" s="11" t="str">
        <f t="shared" si="0"/>
        <v>I alt (netto)</v>
      </c>
      <c r="C8" s="11" t="str">
        <f t="shared" si="0"/>
        <v>1 Driftskonti</v>
      </c>
      <c r="D8" s="11" t="str">
        <f t="shared" si="0"/>
        <v>I alt hovedkonto 0-8</v>
      </c>
      <c r="E8" s="2">
        <v>155</v>
      </c>
      <c r="F8" s="13" t="s">
        <v>23</v>
      </c>
      <c r="G8" s="71">
        <v>859675</v>
      </c>
      <c r="H8" s="71">
        <v>926277</v>
      </c>
      <c r="I8" s="71">
        <v>952287</v>
      </c>
      <c r="J8" s="71">
        <v>994390</v>
      </c>
    </row>
    <row r="9" spans="1:10" x14ac:dyDescent="0.2">
      <c r="A9" s="11" t="str">
        <f t="shared" si="0"/>
        <v>Løbende priser (1.000 kr.)</v>
      </c>
      <c r="B9" s="11" t="str">
        <f t="shared" si="0"/>
        <v>I alt (netto)</v>
      </c>
      <c r="C9" s="11" t="str">
        <f t="shared" si="0"/>
        <v>1 Driftskonti</v>
      </c>
      <c r="D9" s="11" t="str">
        <f t="shared" si="0"/>
        <v>I alt hovedkonto 0-8</v>
      </c>
      <c r="E9" s="2">
        <v>157</v>
      </c>
      <c r="F9" s="13" t="s">
        <v>49</v>
      </c>
      <c r="G9" s="71">
        <v>4281518</v>
      </c>
      <c r="H9" s="71">
        <v>4615624</v>
      </c>
      <c r="I9" s="71">
        <v>4875631</v>
      </c>
      <c r="J9" s="71">
        <v>5171961</v>
      </c>
    </row>
    <row r="10" spans="1:10" x14ac:dyDescent="0.2">
      <c r="A10" s="11" t="str">
        <f t="shared" si="0"/>
        <v>Løbende priser (1.000 kr.)</v>
      </c>
      <c r="B10" s="11" t="str">
        <f t="shared" si="0"/>
        <v>I alt (netto)</v>
      </c>
      <c r="C10" s="11" t="str">
        <f t="shared" si="0"/>
        <v>1 Driftskonti</v>
      </c>
      <c r="D10" s="11" t="str">
        <f t="shared" si="0"/>
        <v>I alt hovedkonto 0-8</v>
      </c>
      <c r="E10" s="2">
        <v>159</v>
      </c>
      <c r="F10" s="13" t="s">
        <v>51</v>
      </c>
      <c r="G10" s="71">
        <v>4388550</v>
      </c>
      <c r="H10" s="71">
        <v>4899301</v>
      </c>
      <c r="I10" s="71">
        <v>5194177</v>
      </c>
      <c r="J10" s="71">
        <v>5550755</v>
      </c>
    </row>
    <row r="11" spans="1:10" x14ac:dyDescent="0.2">
      <c r="A11" s="11" t="str">
        <f t="shared" si="0"/>
        <v>Løbende priser (1.000 kr.)</v>
      </c>
      <c r="B11" s="11" t="str">
        <f t="shared" si="0"/>
        <v>I alt (netto)</v>
      </c>
      <c r="C11" s="11" t="str">
        <f t="shared" si="0"/>
        <v>1 Driftskonti</v>
      </c>
      <c r="D11" s="11" t="str">
        <f t="shared" si="0"/>
        <v>I alt hovedkonto 0-8</v>
      </c>
      <c r="E11" s="2">
        <v>161</v>
      </c>
      <c r="F11" s="13" t="s">
        <v>53</v>
      </c>
      <c r="G11" s="71">
        <v>1615542</v>
      </c>
      <c r="H11" s="71">
        <v>1774708</v>
      </c>
      <c r="I11" s="71">
        <v>1818038</v>
      </c>
      <c r="J11" s="71">
        <v>1923386</v>
      </c>
    </row>
    <row r="12" spans="1:10" x14ac:dyDescent="0.2">
      <c r="A12" s="11" t="str">
        <f t="shared" si="0"/>
        <v>Løbende priser (1.000 kr.)</v>
      </c>
      <c r="B12" s="11" t="str">
        <f t="shared" si="0"/>
        <v>I alt (netto)</v>
      </c>
      <c r="C12" s="11" t="str">
        <f t="shared" si="0"/>
        <v>1 Driftskonti</v>
      </c>
      <c r="D12" s="11" t="str">
        <f t="shared" si="0"/>
        <v>I alt hovedkonto 0-8</v>
      </c>
      <c r="E12" s="2">
        <v>163</v>
      </c>
      <c r="F12" s="13" t="s">
        <v>69</v>
      </c>
      <c r="G12" s="71">
        <v>2035148</v>
      </c>
      <c r="H12" s="71">
        <v>2186245</v>
      </c>
      <c r="I12" s="71">
        <v>2348255</v>
      </c>
      <c r="J12" s="71">
        <v>2481515</v>
      </c>
    </row>
    <row r="13" spans="1:10" x14ac:dyDescent="0.2">
      <c r="A13" s="11" t="str">
        <f t="shared" si="0"/>
        <v>Løbende priser (1.000 kr.)</v>
      </c>
      <c r="B13" s="11" t="str">
        <f t="shared" si="0"/>
        <v>I alt (netto)</v>
      </c>
      <c r="C13" s="11" t="str">
        <f t="shared" si="0"/>
        <v>1 Driftskonti</v>
      </c>
      <c r="D13" s="11" t="str">
        <f t="shared" si="0"/>
        <v>I alt hovedkonto 0-8</v>
      </c>
      <c r="E13" s="2">
        <v>165</v>
      </c>
      <c r="F13" s="13" t="s">
        <v>7</v>
      </c>
      <c r="G13" s="71">
        <v>2214826</v>
      </c>
      <c r="H13" s="71">
        <v>2441718</v>
      </c>
      <c r="I13" s="71">
        <v>2498468</v>
      </c>
      <c r="J13" s="71">
        <v>2683934</v>
      </c>
    </row>
    <row r="14" spans="1:10" x14ac:dyDescent="0.2">
      <c r="A14" s="11" t="str">
        <f t="shared" si="0"/>
        <v>Løbende priser (1.000 kr.)</v>
      </c>
      <c r="B14" s="11" t="str">
        <f t="shared" si="0"/>
        <v>I alt (netto)</v>
      </c>
      <c r="C14" s="11" t="str">
        <f t="shared" si="0"/>
        <v>1 Driftskonti</v>
      </c>
      <c r="D14" s="11" t="str">
        <f t="shared" si="0"/>
        <v>I alt hovedkonto 0-8</v>
      </c>
      <c r="E14" s="2">
        <v>167</v>
      </c>
      <c r="F14" s="13" t="s">
        <v>83</v>
      </c>
      <c r="G14" s="71">
        <v>3810700</v>
      </c>
      <c r="H14" s="71">
        <v>4262567</v>
      </c>
      <c r="I14" s="71">
        <v>4412506</v>
      </c>
      <c r="J14" s="71">
        <v>4643943</v>
      </c>
    </row>
    <row r="15" spans="1:10" x14ac:dyDescent="0.2">
      <c r="A15" s="11" t="str">
        <f t="shared" si="0"/>
        <v>Løbende priser (1.000 kr.)</v>
      </c>
      <c r="B15" s="11" t="str">
        <f t="shared" si="0"/>
        <v>I alt (netto)</v>
      </c>
      <c r="C15" s="11" t="str">
        <f t="shared" si="0"/>
        <v>1 Driftskonti</v>
      </c>
      <c r="D15" s="11" t="str">
        <f t="shared" si="0"/>
        <v>I alt hovedkonto 0-8</v>
      </c>
      <c r="E15" s="2">
        <v>169</v>
      </c>
      <c r="F15" s="13" t="s">
        <v>85</v>
      </c>
      <c r="G15" s="71">
        <v>3607991</v>
      </c>
      <c r="H15" s="71">
        <v>4118867</v>
      </c>
      <c r="I15" s="71">
        <v>4373600</v>
      </c>
      <c r="J15" s="71">
        <v>4751790</v>
      </c>
    </row>
    <row r="16" spans="1:10" x14ac:dyDescent="0.2">
      <c r="A16" s="11" t="str">
        <f t="shared" si="0"/>
        <v>Løbende priser (1.000 kr.)</v>
      </c>
      <c r="B16" s="11" t="str">
        <f t="shared" si="0"/>
        <v>I alt (netto)</v>
      </c>
      <c r="C16" s="11" t="str">
        <f t="shared" si="0"/>
        <v>1 Driftskonti</v>
      </c>
      <c r="D16" s="11" t="str">
        <f t="shared" si="0"/>
        <v>I alt hovedkonto 0-8</v>
      </c>
      <c r="E16" s="2">
        <v>173</v>
      </c>
      <c r="F16" s="13" t="s">
        <v>16</v>
      </c>
      <c r="G16" s="71">
        <v>3453383</v>
      </c>
      <c r="H16" s="71">
        <v>3749160</v>
      </c>
      <c r="I16" s="71">
        <v>3966756</v>
      </c>
      <c r="J16" s="71">
        <v>4136024</v>
      </c>
    </row>
    <row r="17" spans="1:10" x14ac:dyDescent="0.2">
      <c r="A17" s="11" t="str">
        <f t="shared" si="0"/>
        <v>Løbende priser (1.000 kr.)</v>
      </c>
      <c r="B17" s="11" t="str">
        <f t="shared" si="0"/>
        <v>I alt (netto)</v>
      </c>
      <c r="C17" s="11" t="str">
        <f t="shared" si="0"/>
        <v>1 Driftskonti</v>
      </c>
      <c r="D17" s="11" t="str">
        <f t="shared" si="0"/>
        <v>I alt hovedkonto 0-8</v>
      </c>
      <c r="E17" s="2">
        <v>175</v>
      </c>
      <c r="F17" s="13" t="s">
        <v>52</v>
      </c>
      <c r="G17" s="71">
        <v>2876857</v>
      </c>
      <c r="H17" s="71">
        <v>3152233</v>
      </c>
      <c r="I17" s="71">
        <v>3357757</v>
      </c>
      <c r="J17" s="71">
        <v>3598482</v>
      </c>
    </row>
    <row r="18" spans="1:10" x14ac:dyDescent="0.2">
      <c r="A18" s="11" t="str">
        <f t="shared" si="0"/>
        <v>Løbende priser (1.000 kr.)</v>
      </c>
      <c r="B18" s="11" t="str">
        <f t="shared" si="0"/>
        <v>I alt (netto)</v>
      </c>
      <c r="C18" s="11" t="str">
        <f t="shared" si="0"/>
        <v>1 Driftskonti</v>
      </c>
      <c r="D18" s="11" t="str">
        <f t="shared" si="0"/>
        <v>I alt hovedkonto 0-8</v>
      </c>
      <c r="E18" s="2">
        <v>183</v>
      </c>
      <c r="F18" s="13" t="s">
        <v>91</v>
      </c>
      <c r="G18" s="71">
        <v>1758187</v>
      </c>
      <c r="H18" s="71">
        <v>1961971</v>
      </c>
      <c r="I18" s="71">
        <v>2088121</v>
      </c>
      <c r="J18" s="71">
        <v>2241452</v>
      </c>
    </row>
    <row r="19" spans="1:10" x14ac:dyDescent="0.2">
      <c r="A19" s="11" t="str">
        <f t="shared" si="0"/>
        <v>Løbende priser (1.000 kr.)</v>
      </c>
      <c r="B19" s="11" t="str">
        <f t="shared" si="0"/>
        <v>I alt (netto)</v>
      </c>
      <c r="C19" s="11" t="str">
        <f t="shared" si="0"/>
        <v>1 Driftskonti</v>
      </c>
      <c r="D19" s="11" t="str">
        <f t="shared" si="0"/>
        <v>I alt hovedkonto 0-8</v>
      </c>
      <c r="E19" s="2">
        <v>185</v>
      </c>
      <c r="F19" s="13" t="s">
        <v>82</v>
      </c>
      <c r="G19" s="71">
        <v>2735582</v>
      </c>
      <c r="H19" s="71">
        <v>3108006</v>
      </c>
      <c r="I19" s="71">
        <v>3237597</v>
      </c>
      <c r="J19" s="71">
        <v>3404409</v>
      </c>
    </row>
    <row r="20" spans="1:10" x14ac:dyDescent="0.2">
      <c r="A20" s="11" t="str">
        <f t="shared" si="0"/>
        <v>Løbende priser (1.000 kr.)</v>
      </c>
      <c r="B20" s="11" t="str">
        <f t="shared" si="0"/>
        <v>I alt (netto)</v>
      </c>
      <c r="C20" s="11" t="str">
        <f t="shared" si="0"/>
        <v>1 Driftskonti</v>
      </c>
      <c r="D20" s="11" t="str">
        <f t="shared" si="0"/>
        <v>I alt hovedkonto 0-8</v>
      </c>
      <c r="E20" s="2">
        <v>187</v>
      </c>
      <c r="F20" s="13" t="s">
        <v>84</v>
      </c>
      <c r="G20" s="71">
        <v>929295</v>
      </c>
      <c r="H20" s="71">
        <v>1083989</v>
      </c>
      <c r="I20" s="71">
        <v>1178384</v>
      </c>
      <c r="J20" s="71">
        <v>1260042</v>
      </c>
    </row>
    <row r="21" spans="1:10" x14ac:dyDescent="0.2">
      <c r="A21" s="11" t="str">
        <f t="shared" si="0"/>
        <v>Løbende priser (1.000 kr.)</v>
      </c>
      <c r="B21" s="11" t="str">
        <f t="shared" si="0"/>
        <v>I alt (netto)</v>
      </c>
      <c r="C21" s="11" t="str">
        <f t="shared" si="0"/>
        <v>1 Driftskonti</v>
      </c>
      <c r="D21" s="11" t="str">
        <f t="shared" si="0"/>
        <v>I alt hovedkonto 0-8</v>
      </c>
      <c r="E21" s="2">
        <v>190</v>
      </c>
      <c r="F21" s="13" t="s">
        <v>45</v>
      </c>
      <c r="G21" s="71">
        <v>2544777</v>
      </c>
      <c r="H21" s="71">
        <v>2769553</v>
      </c>
      <c r="I21" s="71">
        <v>2944391</v>
      </c>
      <c r="J21" s="71">
        <v>3073704</v>
      </c>
    </row>
    <row r="22" spans="1:10" x14ac:dyDescent="0.2">
      <c r="A22" s="11" t="str">
        <f t="shared" si="0"/>
        <v>Løbende priser (1.000 kr.)</v>
      </c>
      <c r="B22" s="11" t="str">
        <f t="shared" si="0"/>
        <v>I alt (netto)</v>
      </c>
      <c r="C22" s="11" t="str">
        <f t="shared" si="0"/>
        <v>1 Driftskonti</v>
      </c>
      <c r="D22" s="11" t="str">
        <f t="shared" si="0"/>
        <v>I alt hovedkonto 0-8</v>
      </c>
      <c r="E22" s="2">
        <v>201</v>
      </c>
      <c r="F22" s="13" t="s">
        <v>9</v>
      </c>
      <c r="G22" s="71">
        <v>1450403</v>
      </c>
      <c r="H22" s="71">
        <v>1609982</v>
      </c>
      <c r="I22" s="71">
        <v>1674918</v>
      </c>
      <c r="J22" s="71">
        <v>1799419</v>
      </c>
    </row>
    <row r="23" spans="1:10" x14ac:dyDescent="0.2">
      <c r="A23" s="11" t="str">
        <f t="shared" si="0"/>
        <v>Løbende priser (1.000 kr.)</v>
      </c>
      <c r="B23" s="11" t="str">
        <f t="shared" si="0"/>
        <v>I alt (netto)</v>
      </c>
      <c r="C23" s="11" t="str">
        <f t="shared" si="0"/>
        <v>1 Driftskonti</v>
      </c>
      <c r="D23" s="11" t="str">
        <f t="shared" si="0"/>
        <v>I alt hovedkonto 0-8</v>
      </c>
      <c r="E23" s="2">
        <v>210</v>
      </c>
      <c r="F23" s="13" t="s">
        <v>35</v>
      </c>
      <c r="G23" s="71">
        <v>2625830</v>
      </c>
      <c r="H23" s="71">
        <v>2893429</v>
      </c>
      <c r="I23" s="71">
        <v>3049247</v>
      </c>
      <c r="J23" s="71">
        <v>3241747</v>
      </c>
    </row>
    <row r="24" spans="1:10" x14ac:dyDescent="0.2">
      <c r="A24" s="11" t="str">
        <f t="shared" si="0"/>
        <v>Løbende priser (1.000 kr.)</v>
      </c>
      <c r="B24" s="11" t="str">
        <f t="shared" si="0"/>
        <v>I alt (netto)</v>
      </c>
      <c r="C24" s="11" t="str">
        <f t="shared" si="0"/>
        <v>1 Driftskonti</v>
      </c>
      <c r="D24" s="11" t="str">
        <f t="shared" si="0"/>
        <v>I alt hovedkonto 0-8</v>
      </c>
      <c r="E24" s="2">
        <v>217</v>
      </c>
      <c r="F24" s="13" t="s">
        <v>67</v>
      </c>
      <c r="G24" s="71">
        <v>4215393</v>
      </c>
      <c r="H24" s="71">
        <v>4555598</v>
      </c>
      <c r="I24" s="71">
        <v>4849830</v>
      </c>
      <c r="J24" s="71">
        <v>5101742</v>
      </c>
    </row>
    <row r="25" spans="1:10" x14ac:dyDescent="0.2">
      <c r="A25" s="11" t="str">
        <f t="shared" si="0"/>
        <v>Løbende priser (1.000 kr.)</v>
      </c>
      <c r="B25" s="11" t="str">
        <f t="shared" si="0"/>
        <v>I alt (netto)</v>
      </c>
      <c r="C25" s="11" t="str">
        <f t="shared" si="0"/>
        <v>1 Driftskonti</v>
      </c>
      <c r="D25" s="11" t="str">
        <f t="shared" si="0"/>
        <v>I alt hovedkonto 0-8</v>
      </c>
      <c r="E25" s="2">
        <v>219</v>
      </c>
      <c r="F25" s="13" t="s">
        <v>73</v>
      </c>
      <c r="G25" s="71">
        <v>3148622</v>
      </c>
      <c r="H25" s="71">
        <v>3458690</v>
      </c>
      <c r="I25" s="71">
        <v>3713875</v>
      </c>
      <c r="J25" s="71">
        <v>3931412</v>
      </c>
    </row>
    <row r="26" spans="1:10" x14ac:dyDescent="0.2">
      <c r="A26" s="11" t="str">
        <f t="shared" si="0"/>
        <v>Løbende priser (1.000 kr.)</v>
      </c>
      <c r="B26" s="11" t="str">
        <f t="shared" si="0"/>
        <v>I alt (netto)</v>
      </c>
      <c r="C26" s="11" t="str">
        <f t="shared" si="0"/>
        <v>1 Driftskonti</v>
      </c>
      <c r="D26" s="11" t="str">
        <f t="shared" si="0"/>
        <v>I alt hovedkonto 0-8</v>
      </c>
      <c r="E26" s="2">
        <v>223</v>
      </c>
      <c r="F26" s="13" t="s">
        <v>87</v>
      </c>
      <c r="G26" s="71">
        <v>1487667</v>
      </c>
      <c r="H26" s="71">
        <v>1619402</v>
      </c>
      <c r="I26" s="71">
        <v>1627213</v>
      </c>
      <c r="J26" s="71">
        <v>1739714</v>
      </c>
    </row>
    <row r="27" spans="1:10" x14ac:dyDescent="0.2">
      <c r="A27" s="11" t="str">
        <f t="shared" si="0"/>
        <v>Løbende priser (1.000 kr.)</v>
      </c>
      <c r="B27" s="11" t="str">
        <f t="shared" si="0"/>
        <v>I alt (netto)</v>
      </c>
      <c r="C27" s="11" t="str">
        <f t="shared" si="0"/>
        <v>1 Driftskonti</v>
      </c>
      <c r="D27" s="11" t="str">
        <f t="shared" si="0"/>
        <v>I alt hovedkonto 0-8</v>
      </c>
      <c r="E27" s="2">
        <v>230</v>
      </c>
      <c r="F27" s="13" t="s">
        <v>50</v>
      </c>
      <c r="G27" s="71">
        <v>3287193</v>
      </c>
      <c r="H27" s="71">
        <v>3573781</v>
      </c>
      <c r="I27" s="71">
        <v>3833669</v>
      </c>
      <c r="J27" s="71">
        <v>4001746</v>
      </c>
    </row>
    <row r="28" spans="1:10" x14ac:dyDescent="0.2">
      <c r="A28" s="11" t="str">
        <f t="shared" si="0"/>
        <v>Løbende priser (1.000 kr.)</v>
      </c>
      <c r="B28" s="11" t="str">
        <f t="shared" si="0"/>
        <v>I alt (netto)</v>
      </c>
      <c r="C28" s="11" t="str">
        <f t="shared" si="0"/>
        <v>1 Driftskonti</v>
      </c>
      <c r="D28" s="11" t="str">
        <f t="shared" si="0"/>
        <v>I alt hovedkonto 0-8</v>
      </c>
      <c r="E28" s="2">
        <v>240</v>
      </c>
      <c r="F28" s="13" t="s">
        <v>25</v>
      </c>
      <c r="G28" s="71">
        <v>2425290</v>
      </c>
      <c r="H28" s="71">
        <v>2725410</v>
      </c>
      <c r="I28" s="71">
        <v>2902635</v>
      </c>
      <c r="J28" s="71">
        <v>3095381</v>
      </c>
    </row>
    <row r="29" spans="1:10" x14ac:dyDescent="0.2">
      <c r="A29" s="11" t="str">
        <f t="shared" si="0"/>
        <v>Løbende priser (1.000 kr.)</v>
      </c>
      <c r="B29" s="11" t="str">
        <f t="shared" si="0"/>
        <v>I alt (netto)</v>
      </c>
      <c r="C29" s="11" t="str">
        <f t="shared" si="0"/>
        <v>1 Driftskonti</v>
      </c>
      <c r="D29" s="11" t="str">
        <f t="shared" si="0"/>
        <v>I alt hovedkonto 0-8</v>
      </c>
      <c r="E29" s="2">
        <v>250</v>
      </c>
      <c r="F29" s="13" t="s">
        <v>43</v>
      </c>
      <c r="G29" s="71">
        <v>2833070</v>
      </c>
      <c r="H29" s="71">
        <v>3165360</v>
      </c>
      <c r="I29" s="71">
        <v>3416044</v>
      </c>
      <c r="J29" s="71">
        <v>3629312</v>
      </c>
    </row>
    <row r="30" spans="1:10" x14ac:dyDescent="0.2">
      <c r="A30" s="11" t="str">
        <f t="shared" si="0"/>
        <v>Løbende priser (1.000 kr.)</v>
      </c>
      <c r="B30" s="11" t="str">
        <f t="shared" si="0"/>
        <v>I alt (netto)</v>
      </c>
      <c r="C30" s="11" t="str">
        <f t="shared" si="0"/>
        <v>1 Driftskonti</v>
      </c>
      <c r="D30" s="11" t="str">
        <f t="shared" si="0"/>
        <v>I alt hovedkonto 0-8</v>
      </c>
      <c r="E30" s="2">
        <v>253</v>
      </c>
      <c r="F30" s="13" t="s">
        <v>55</v>
      </c>
      <c r="G30" s="71">
        <v>2987018</v>
      </c>
      <c r="H30" s="71">
        <v>3280798</v>
      </c>
      <c r="I30" s="71">
        <v>3485988</v>
      </c>
      <c r="J30" s="71">
        <v>3724840</v>
      </c>
    </row>
    <row r="31" spans="1:10" x14ac:dyDescent="0.2">
      <c r="A31" s="11" t="str">
        <f t="shared" si="0"/>
        <v>Løbende priser (1.000 kr.)</v>
      </c>
      <c r="B31" s="11" t="str">
        <f t="shared" si="0"/>
        <v>I alt (netto)</v>
      </c>
      <c r="C31" s="11" t="str">
        <f t="shared" si="0"/>
        <v>1 Driftskonti</v>
      </c>
      <c r="D31" s="11" t="str">
        <f t="shared" si="0"/>
        <v>I alt hovedkonto 0-8</v>
      </c>
      <c r="E31" s="2">
        <v>259</v>
      </c>
      <c r="F31" s="13" t="s">
        <v>103</v>
      </c>
      <c r="G31" s="71">
        <v>3913638</v>
      </c>
      <c r="H31" s="71">
        <v>4373907</v>
      </c>
      <c r="I31" s="71">
        <v>4636707</v>
      </c>
      <c r="J31" s="71">
        <v>5005648</v>
      </c>
    </row>
    <row r="32" spans="1:10" x14ac:dyDescent="0.2">
      <c r="A32" s="11" t="str">
        <f t="shared" si="0"/>
        <v>Løbende priser (1.000 kr.)</v>
      </c>
      <c r="B32" s="11" t="str">
        <f t="shared" si="0"/>
        <v>I alt (netto)</v>
      </c>
      <c r="C32" s="11" t="str">
        <f t="shared" si="0"/>
        <v>1 Driftskonti</v>
      </c>
      <c r="D32" s="11" t="str">
        <f t="shared" si="0"/>
        <v>I alt hovedkonto 0-8</v>
      </c>
      <c r="E32" s="2">
        <v>260</v>
      </c>
      <c r="F32" s="13" t="s">
        <v>63</v>
      </c>
      <c r="G32" s="71">
        <v>2166311</v>
      </c>
      <c r="H32" s="71">
        <v>2382684</v>
      </c>
      <c r="I32" s="71">
        <v>2563155</v>
      </c>
      <c r="J32" s="71">
        <v>2709206</v>
      </c>
    </row>
    <row r="33" spans="1:10" x14ac:dyDescent="0.2">
      <c r="A33" s="11" t="str">
        <f t="shared" si="0"/>
        <v>Løbende priser (1.000 kr.)</v>
      </c>
      <c r="B33" s="11" t="str">
        <f t="shared" si="0"/>
        <v>I alt (netto)</v>
      </c>
      <c r="C33" s="11" t="str">
        <f t="shared" si="0"/>
        <v>1 Driftskonti</v>
      </c>
      <c r="D33" s="11" t="str">
        <f t="shared" si="0"/>
        <v>I alt hovedkonto 0-8</v>
      </c>
      <c r="E33" s="2">
        <v>265</v>
      </c>
      <c r="F33" s="13" t="s">
        <v>48</v>
      </c>
      <c r="G33" s="71">
        <v>5436075</v>
      </c>
      <c r="H33" s="71">
        <v>5854670</v>
      </c>
      <c r="I33" s="71">
        <v>6174125</v>
      </c>
      <c r="J33" s="71">
        <v>6519807</v>
      </c>
    </row>
    <row r="34" spans="1:10" x14ac:dyDescent="0.2">
      <c r="A34" s="11" t="str">
        <f t="shared" si="0"/>
        <v>Løbende priser (1.000 kr.)</v>
      </c>
      <c r="B34" s="11" t="str">
        <f t="shared" si="0"/>
        <v>I alt (netto)</v>
      </c>
      <c r="C34" s="11" t="str">
        <f t="shared" si="0"/>
        <v>1 Driftskonti</v>
      </c>
      <c r="D34" s="11" t="str">
        <f t="shared" si="0"/>
        <v>I alt hovedkonto 0-8</v>
      </c>
      <c r="E34" s="2">
        <v>269</v>
      </c>
      <c r="F34" s="13" t="s">
        <v>64</v>
      </c>
      <c r="G34" s="71">
        <v>1275136</v>
      </c>
      <c r="H34" s="71">
        <v>1461128</v>
      </c>
      <c r="I34" s="71">
        <v>1578364</v>
      </c>
      <c r="J34" s="71">
        <v>1670408</v>
      </c>
    </row>
    <row r="35" spans="1:10" x14ac:dyDescent="0.2">
      <c r="A35" s="11" t="str">
        <f t="shared" si="0"/>
        <v>Løbende priser (1.000 kr.)</v>
      </c>
      <c r="B35" s="11" t="str">
        <f t="shared" si="0"/>
        <v>I alt (netto)</v>
      </c>
      <c r="C35" s="11" t="str">
        <f t="shared" si="0"/>
        <v>1 Driftskonti</v>
      </c>
      <c r="D35" s="11" t="str">
        <f t="shared" si="0"/>
        <v>I alt hovedkonto 0-8</v>
      </c>
      <c r="E35" s="2">
        <v>270</v>
      </c>
      <c r="F35" s="13" t="s">
        <v>57</v>
      </c>
      <c r="G35" s="71">
        <v>2707882</v>
      </c>
      <c r="H35" s="71">
        <v>2811693</v>
      </c>
      <c r="I35" s="71">
        <v>3071292</v>
      </c>
      <c r="J35" s="71">
        <v>3252474</v>
      </c>
    </row>
    <row r="36" spans="1:10" x14ac:dyDescent="0.2">
      <c r="A36" s="11" t="str">
        <f t="shared" si="0"/>
        <v>Løbende priser (1.000 kr.)</v>
      </c>
      <c r="B36" s="11" t="str">
        <f t="shared" si="0"/>
        <v>I alt (netto)</v>
      </c>
      <c r="C36" s="11" t="str">
        <f t="shared" si="0"/>
        <v>1 Driftskonti</v>
      </c>
      <c r="D36" s="11" t="str">
        <f t="shared" si="0"/>
        <v>I alt hovedkonto 0-8</v>
      </c>
      <c r="E36" s="2">
        <v>306</v>
      </c>
      <c r="F36" s="13" t="s">
        <v>38</v>
      </c>
      <c r="G36" s="71">
        <v>2363429</v>
      </c>
      <c r="H36" s="71">
        <v>2593467</v>
      </c>
      <c r="I36" s="71">
        <v>2741543</v>
      </c>
      <c r="J36" s="71">
        <v>2912395</v>
      </c>
    </row>
    <row r="37" spans="1:10" x14ac:dyDescent="0.2">
      <c r="A37" s="11" t="str">
        <f t="shared" si="0"/>
        <v>Løbende priser (1.000 kr.)</v>
      </c>
      <c r="B37" s="11" t="str">
        <f t="shared" si="0"/>
        <v>I alt (netto)</v>
      </c>
      <c r="C37" s="11" t="str">
        <f t="shared" si="0"/>
        <v>1 Driftskonti</v>
      </c>
      <c r="D37" s="11" t="str">
        <f t="shared" si="0"/>
        <v>I alt hovedkonto 0-8</v>
      </c>
      <c r="E37" s="2">
        <v>316</v>
      </c>
      <c r="F37" s="13" t="s">
        <v>77</v>
      </c>
      <c r="G37" s="71">
        <v>4323616</v>
      </c>
      <c r="H37" s="71">
        <v>4894275</v>
      </c>
      <c r="I37" s="71">
        <v>5211962</v>
      </c>
      <c r="J37" s="71">
        <v>5522282</v>
      </c>
    </row>
    <row r="38" spans="1:10" x14ac:dyDescent="0.2">
      <c r="A38" s="11" t="str">
        <f t="shared" si="0"/>
        <v>Løbende priser (1.000 kr.)</v>
      </c>
      <c r="B38" s="11" t="str">
        <f t="shared" si="0"/>
        <v>I alt (netto)</v>
      </c>
      <c r="C38" s="11" t="str">
        <f t="shared" si="0"/>
        <v>1 Driftskonti</v>
      </c>
      <c r="D38" s="11" t="str">
        <f t="shared" si="0"/>
        <v>I alt hovedkonto 0-8</v>
      </c>
      <c r="E38" s="2">
        <v>320</v>
      </c>
      <c r="F38" s="13" t="s">
        <v>33</v>
      </c>
      <c r="G38" s="71">
        <v>2285694</v>
      </c>
      <c r="H38" s="71">
        <v>2603875</v>
      </c>
      <c r="I38" s="71">
        <v>2800664</v>
      </c>
      <c r="J38" s="71">
        <v>2908339</v>
      </c>
    </row>
    <row r="39" spans="1:10" x14ac:dyDescent="0.2">
      <c r="A39" s="11" t="str">
        <f t="shared" si="0"/>
        <v>Løbende priser (1.000 kr.)</v>
      </c>
      <c r="B39" s="11" t="str">
        <f t="shared" si="0"/>
        <v>I alt (netto)</v>
      </c>
      <c r="C39" s="11" t="str">
        <f t="shared" si="0"/>
        <v>1 Driftskonti</v>
      </c>
      <c r="D39" s="11" t="str">
        <f t="shared" si="0"/>
        <v>I alt hovedkonto 0-8</v>
      </c>
      <c r="E39" s="2">
        <v>326</v>
      </c>
      <c r="F39" s="13" t="s">
        <v>95</v>
      </c>
      <c r="G39" s="71">
        <v>3302461</v>
      </c>
      <c r="H39" s="71">
        <v>3662301</v>
      </c>
      <c r="I39" s="71">
        <v>3895276</v>
      </c>
      <c r="J39" s="71">
        <v>4067575</v>
      </c>
    </row>
    <row r="40" spans="1:10" x14ac:dyDescent="0.2">
      <c r="A40" s="11" t="str">
        <f t="shared" si="0"/>
        <v>Løbende priser (1.000 kr.)</v>
      </c>
      <c r="B40" s="11" t="str">
        <f t="shared" si="0"/>
        <v>I alt (netto)</v>
      </c>
      <c r="C40" s="11" t="str">
        <f t="shared" si="0"/>
        <v>1 Driftskonti</v>
      </c>
      <c r="D40" s="11" t="str">
        <f t="shared" si="0"/>
        <v>I alt hovedkonto 0-8</v>
      </c>
      <c r="E40" s="2">
        <v>329</v>
      </c>
      <c r="F40" s="13" t="s">
        <v>46</v>
      </c>
      <c r="G40" s="71">
        <v>2217058</v>
      </c>
      <c r="H40" s="71">
        <v>2453431</v>
      </c>
      <c r="I40" s="71">
        <v>2657788</v>
      </c>
      <c r="J40" s="71">
        <v>2773512</v>
      </c>
    </row>
    <row r="41" spans="1:10" x14ac:dyDescent="0.2">
      <c r="A41" s="11" t="str">
        <f t="shared" si="0"/>
        <v>Løbende priser (1.000 kr.)</v>
      </c>
      <c r="B41" s="11" t="str">
        <f t="shared" si="0"/>
        <v>I alt (netto)</v>
      </c>
      <c r="C41" s="11" t="str">
        <f t="shared" si="0"/>
        <v>1 Driftskonti</v>
      </c>
      <c r="D41" s="11" t="str">
        <f t="shared" si="0"/>
        <v>I alt hovedkonto 0-8</v>
      </c>
      <c r="E41" s="2">
        <v>330</v>
      </c>
      <c r="F41" s="13" t="s">
        <v>62</v>
      </c>
      <c r="G41" s="71">
        <v>5252807</v>
      </c>
      <c r="H41" s="71">
        <v>5985551</v>
      </c>
      <c r="I41" s="71">
        <v>6174446</v>
      </c>
      <c r="J41" s="71">
        <v>6608465</v>
      </c>
    </row>
    <row r="42" spans="1:10" x14ac:dyDescent="0.2">
      <c r="A42" s="11" t="str">
        <f t="shared" si="0"/>
        <v>Løbende priser (1.000 kr.)</v>
      </c>
      <c r="B42" s="11" t="str">
        <f t="shared" si="0"/>
        <v>I alt (netto)</v>
      </c>
      <c r="C42" s="11" t="str">
        <f t="shared" si="0"/>
        <v>1 Driftskonti</v>
      </c>
      <c r="D42" s="11" t="str">
        <f t="shared" si="0"/>
        <v>I alt hovedkonto 0-8</v>
      </c>
      <c r="E42" s="2">
        <v>336</v>
      </c>
      <c r="F42" s="13" t="s">
        <v>68</v>
      </c>
      <c r="G42" s="71">
        <v>1420117</v>
      </c>
      <c r="H42" s="71">
        <v>1563292</v>
      </c>
      <c r="I42" s="71">
        <v>1704283</v>
      </c>
      <c r="J42" s="71">
        <v>1785001</v>
      </c>
    </row>
    <row r="43" spans="1:10" x14ac:dyDescent="0.2">
      <c r="A43" s="11" t="str">
        <f t="shared" si="0"/>
        <v>Løbende priser (1.000 kr.)</v>
      </c>
      <c r="B43" s="11" t="str">
        <f t="shared" si="0"/>
        <v>I alt (netto)</v>
      </c>
      <c r="C43" s="11" t="str">
        <f t="shared" si="0"/>
        <v>1 Driftskonti</v>
      </c>
      <c r="D43" s="11" t="str">
        <f t="shared" si="0"/>
        <v>I alt hovedkonto 0-8</v>
      </c>
      <c r="E43" s="2">
        <v>340</v>
      </c>
      <c r="F43" s="13" t="s">
        <v>66</v>
      </c>
      <c r="G43" s="71">
        <v>1909476</v>
      </c>
      <c r="H43" s="71">
        <v>2106348</v>
      </c>
      <c r="I43" s="71">
        <v>2235593</v>
      </c>
      <c r="J43" s="71">
        <v>2377522</v>
      </c>
    </row>
    <row r="44" spans="1:10" x14ac:dyDescent="0.2">
      <c r="A44" s="11" t="str">
        <f t="shared" si="0"/>
        <v>Løbende priser (1.000 kr.)</v>
      </c>
      <c r="B44" s="11" t="str">
        <f t="shared" si="0"/>
        <v>I alt (netto)</v>
      </c>
      <c r="C44" s="11" t="str">
        <f t="shared" si="0"/>
        <v>1 Driftskonti</v>
      </c>
      <c r="D44" s="11" t="str">
        <f t="shared" si="0"/>
        <v>I alt hovedkonto 0-8</v>
      </c>
      <c r="E44" s="2">
        <v>350</v>
      </c>
      <c r="F44" s="13" t="s">
        <v>10</v>
      </c>
      <c r="G44" s="71">
        <v>1648108</v>
      </c>
      <c r="H44" s="71">
        <v>1788383</v>
      </c>
      <c r="I44" s="71">
        <v>1955141</v>
      </c>
      <c r="J44" s="71">
        <v>2026517</v>
      </c>
    </row>
    <row r="45" spans="1:10" x14ac:dyDescent="0.2">
      <c r="A45" s="11" t="str">
        <f t="shared" si="0"/>
        <v>Løbende priser (1.000 kr.)</v>
      </c>
      <c r="B45" s="11" t="str">
        <f t="shared" si="0"/>
        <v>I alt (netto)</v>
      </c>
      <c r="C45" s="11" t="str">
        <f t="shared" si="0"/>
        <v>1 Driftskonti</v>
      </c>
      <c r="D45" s="11" t="str">
        <f t="shared" si="0"/>
        <v>I alt hovedkonto 0-8</v>
      </c>
      <c r="E45" s="2">
        <v>360</v>
      </c>
      <c r="F45" s="13" t="s">
        <v>14</v>
      </c>
      <c r="G45" s="71">
        <v>3576848</v>
      </c>
      <c r="H45" s="71">
        <v>3851788</v>
      </c>
      <c r="I45" s="71">
        <v>4059922</v>
      </c>
      <c r="J45" s="71">
        <v>4218539</v>
      </c>
    </row>
    <row r="46" spans="1:10" x14ac:dyDescent="0.2">
      <c r="A46" s="11" t="str">
        <f t="shared" si="0"/>
        <v>Løbende priser (1.000 kr.)</v>
      </c>
      <c r="B46" s="11" t="str">
        <f t="shared" si="0"/>
        <v>I alt (netto)</v>
      </c>
      <c r="C46" s="11" t="str">
        <f t="shared" si="0"/>
        <v>1 Driftskonti</v>
      </c>
      <c r="D46" s="11" t="str">
        <f t="shared" si="0"/>
        <v>I alt hovedkonto 0-8</v>
      </c>
      <c r="E46" s="2">
        <v>370</v>
      </c>
      <c r="F46" s="13" t="s">
        <v>32</v>
      </c>
      <c r="G46" s="71">
        <v>5149558</v>
      </c>
      <c r="H46" s="71">
        <v>5712679</v>
      </c>
      <c r="I46" s="71">
        <v>6086842</v>
      </c>
      <c r="J46" s="71">
        <v>6545716</v>
      </c>
    </row>
    <row r="47" spans="1:10" x14ac:dyDescent="0.2">
      <c r="A47" s="11" t="str">
        <f t="shared" si="0"/>
        <v>Løbende priser (1.000 kr.)</v>
      </c>
      <c r="B47" s="11" t="str">
        <f t="shared" si="0"/>
        <v>I alt (netto)</v>
      </c>
      <c r="C47" s="11" t="str">
        <f t="shared" si="0"/>
        <v>1 Driftskonti</v>
      </c>
      <c r="D47" s="11" t="str">
        <f t="shared" si="0"/>
        <v>I alt hovedkonto 0-8</v>
      </c>
      <c r="E47" s="2">
        <v>376</v>
      </c>
      <c r="F47" s="13" t="s">
        <v>59</v>
      </c>
      <c r="G47" s="71">
        <v>4350120</v>
      </c>
      <c r="H47" s="71">
        <v>4828154</v>
      </c>
      <c r="I47" s="71">
        <v>5109813</v>
      </c>
      <c r="J47" s="71">
        <v>5352165</v>
      </c>
    </row>
    <row r="48" spans="1:10" x14ac:dyDescent="0.2">
      <c r="A48" s="11" t="str">
        <f t="shared" si="0"/>
        <v>Løbende priser (1.000 kr.)</v>
      </c>
      <c r="B48" s="11" t="str">
        <f t="shared" si="0"/>
        <v>I alt (netto)</v>
      </c>
      <c r="C48" s="11" t="str">
        <f t="shared" si="0"/>
        <v>1 Driftskonti</v>
      </c>
      <c r="D48" s="11" t="str">
        <f t="shared" si="0"/>
        <v>I alt hovedkonto 0-8</v>
      </c>
      <c r="E48" s="2">
        <v>390</v>
      </c>
      <c r="F48" s="13" t="s">
        <v>96</v>
      </c>
      <c r="G48" s="71">
        <v>3099039</v>
      </c>
      <c r="H48" s="71">
        <v>3413918</v>
      </c>
      <c r="I48" s="71">
        <v>3562127</v>
      </c>
      <c r="J48" s="71">
        <v>3729926</v>
      </c>
    </row>
    <row r="49" spans="1:10" x14ac:dyDescent="0.2">
      <c r="A49" s="11" t="str">
        <f t="shared" si="0"/>
        <v>Løbende priser (1.000 kr.)</v>
      </c>
      <c r="B49" s="11" t="str">
        <f t="shared" si="0"/>
        <v>I alt (netto)</v>
      </c>
      <c r="C49" s="11" t="str">
        <f t="shared" si="0"/>
        <v>1 Driftskonti</v>
      </c>
      <c r="D49" s="11" t="str">
        <f t="shared" si="0"/>
        <v>I alt hovedkonto 0-8</v>
      </c>
      <c r="E49" s="2">
        <v>400</v>
      </c>
      <c r="F49" s="13" t="s">
        <v>17</v>
      </c>
      <c r="G49" s="71">
        <v>2951023</v>
      </c>
      <c r="H49" s="71">
        <v>3215445</v>
      </c>
      <c r="I49" s="71">
        <v>3427157</v>
      </c>
      <c r="J49" s="71">
        <v>3545192</v>
      </c>
    </row>
    <row r="50" spans="1:10" x14ac:dyDescent="0.2">
      <c r="A50" s="11" t="str">
        <f t="shared" si="0"/>
        <v>Løbende priser (1.000 kr.)</v>
      </c>
      <c r="B50" s="11" t="str">
        <f t="shared" si="0"/>
        <v>I alt (netto)</v>
      </c>
      <c r="C50" s="11" t="str">
        <f t="shared" si="0"/>
        <v>1 Driftskonti</v>
      </c>
      <c r="D50" s="11" t="str">
        <f t="shared" si="0"/>
        <v>I alt hovedkonto 0-8</v>
      </c>
      <c r="E50" s="2">
        <v>410</v>
      </c>
      <c r="F50" s="13" t="s">
        <v>22</v>
      </c>
      <c r="G50" s="71">
        <v>2291396</v>
      </c>
      <c r="H50" s="71">
        <v>2516127</v>
      </c>
      <c r="I50" s="71">
        <v>2708524</v>
      </c>
      <c r="J50" s="71">
        <v>2868210</v>
      </c>
    </row>
    <row r="51" spans="1:10" x14ac:dyDescent="0.2">
      <c r="A51" s="11" t="str">
        <f t="shared" si="0"/>
        <v>Løbende priser (1.000 kr.)</v>
      </c>
      <c r="B51" s="11" t="str">
        <f t="shared" si="0"/>
        <v>I alt (netto)</v>
      </c>
      <c r="C51" s="11" t="str">
        <f t="shared" si="0"/>
        <v>1 Driftskonti</v>
      </c>
      <c r="D51" s="11" t="str">
        <f t="shared" si="0"/>
        <v>I alt hovedkonto 0-8</v>
      </c>
      <c r="E51" s="2">
        <v>420</v>
      </c>
      <c r="F51" s="13" t="s">
        <v>11</v>
      </c>
      <c r="G51" s="71">
        <v>2722431</v>
      </c>
      <c r="H51" s="71">
        <v>2942328</v>
      </c>
      <c r="I51" s="71">
        <v>3137499</v>
      </c>
      <c r="J51" s="71">
        <v>3305548</v>
      </c>
    </row>
    <row r="52" spans="1:10" x14ac:dyDescent="0.2">
      <c r="A52" s="11" t="str">
        <f t="shared" si="0"/>
        <v>Løbende priser (1.000 kr.)</v>
      </c>
      <c r="B52" s="11" t="str">
        <f t="shared" si="0"/>
        <v>I alt (netto)</v>
      </c>
      <c r="C52" s="11" t="str">
        <f t="shared" si="0"/>
        <v>1 Driftskonti</v>
      </c>
      <c r="D52" s="11" t="str">
        <f t="shared" si="0"/>
        <v>I alt hovedkonto 0-8</v>
      </c>
      <c r="E52" s="2">
        <v>430</v>
      </c>
      <c r="F52" s="13" t="s">
        <v>47</v>
      </c>
      <c r="G52" s="71">
        <v>3435914</v>
      </c>
      <c r="H52" s="71">
        <v>3725958</v>
      </c>
      <c r="I52" s="71">
        <v>4006022</v>
      </c>
      <c r="J52" s="71">
        <v>4218820</v>
      </c>
    </row>
    <row r="53" spans="1:10" x14ac:dyDescent="0.2">
      <c r="A53" s="11" t="str">
        <f t="shared" si="0"/>
        <v>Løbende priser (1.000 kr.)</v>
      </c>
      <c r="B53" s="11" t="str">
        <f t="shared" si="0"/>
        <v>I alt (netto)</v>
      </c>
      <c r="C53" s="11" t="str">
        <f t="shared" si="0"/>
        <v>1 Driftskonti</v>
      </c>
      <c r="D53" s="11" t="str">
        <f t="shared" si="0"/>
        <v>I alt hovedkonto 0-8</v>
      </c>
      <c r="E53" s="2">
        <v>440</v>
      </c>
      <c r="F53" s="13" t="s">
        <v>97</v>
      </c>
      <c r="G53" s="71">
        <v>1580688</v>
      </c>
      <c r="H53" s="71">
        <v>1757595</v>
      </c>
      <c r="I53" s="71">
        <v>1798418</v>
      </c>
      <c r="J53" s="71">
        <v>1915800</v>
      </c>
    </row>
    <row r="54" spans="1:10" x14ac:dyDescent="0.2">
      <c r="A54" s="11" t="str">
        <f t="shared" si="0"/>
        <v>Løbende priser (1.000 kr.)</v>
      </c>
      <c r="B54" s="11" t="str">
        <f t="shared" si="0"/>
        <v>I alt (netto)</v>
      </c>
      <c r="C54" s="11" t="str">
        <f t="shared" si="0"/>
        <v>1 Driftskonti</v>
      </c>
      <c r="D54" s="11" t="str">
        <f t="shared" si="0"/>
        <v>I alt hovedkonto 0-8</v>
      </c>
      <c r="E54" s="2">
        <v>450</v>
      </c>
      <c r="F54" s="13" t="s">
        <v>30</v>
      </c>
      <c r="G54" s="71">
        <v>2189500</v>
      </c>
      <c r="H54" s="71">
        <v>2379509</v>
      </c>
      <c r="I54" s="71">
        <v>2583820</v>
      </c>
      <c r="J54" s="71">
        <v>2730785</v>
      </c>
    </row>
    <row r="55" spans="1:10" x14ac:dyDescent="0.2">
      <c r="A55" s="11" t="str">
        <f t="shared" si="0"/>
        <v>Løbende priser (1.000 kr.)</v>
      </c>
      <c r="B55" s="11" t="str">
        <f t="shared" si="0"/>
        <v>I alt (netto)</v>
      </c>
      <c r="C55" s="11" t="str">
        <f t="shared" si="0"/>
        <v>1 Driftskonti</v>
      </c>
      <c r="D55" s="11" t="str">
        <f t="shared" si="0"/>
        <v>I alt hovedkonto 0-8</v>
      </c>
      <c r="E55" s="2">
        <v>461</v>
      </c>
      <c r="F55" s="13" t="s">
        <v>36</v>
      </c>
      <c r="G55" s="71">
        <v>12815654</v>
      </c>
      <c r="H55" s="71">
        <v>14034212</v>
      </c>
      <c r="I55" s="71">
        <v>14857010</v>
      </c>
      <c r="J55" s="71">
        <v>15602953</v>
      </c>
    </row>
    <row r="56" spans="1:10" x14ac:dyDescent="0.2">
      <c r="A56" s="11" t="str">
        <f t="shared" si="0"/>
        <v>Løbende priser (1.000 kr.)</v>
      </c>
      <c r="B56" s="11" t="str">
        <f t="shared" si="0"/>
        <v>I alt (netto)</v>
      </c>
      <c r="C56" s="11" t="str">
        <f t="shared" si="0"/>
        <v>1 Driftskonti</v>
      </c>
      <c r="D56" s="11" t="str">
        <f t="shared" si="0"/>
        <v>I alt hovedkonto 0-8</v>
      </c>
      <c r="E56" s="2">
        <v>479</v>
      </c>
      <c r="F56" s="13" t="s">
        <v>72</v>
      </c>
      <c r="G56" s="71">
        <v>3896493</v>
      </c>
      <c r="H56" s="71">
        <v>4209982</v>
      </c>
      <c r="I56" s="71">
        <v>4477995</v>
      </c>
      <c r="J56" s="71">
        <v>4675576</v>
      </c>
    </row>
    <row r="57" spans="1:10" x14ac:dyDescent="0.2">
      <c r="A57" s="11" t="str">
        <f t="shared" si="0"/>
        <v>Løbende priser (1.000 kr.)</v>
      </c>
      <c r="B57" s="11" t="str">
        <f t="shared" si="0"/>
        <v>I alt (netto)</v>
      </c>
      <c r="C57" s="11" t="str">
        <f t="shared" si="0"/>
        <v>1 Driftskonti</v>
      </c>
      <c r="D57" s="11" t="str">
        <f t="shared" si="0"/>
        <v>I alt hovedkonto 0-8</v>
      </c>
      <c r="E57" s="2">
        <v>480</v>
      </c>
      <c r="F57" s="13" t="s">
        <v>226</v>
      </c>
      <c r="G57" s="71">
        <v>1939987</v>
      </c>
      <c r="H57" s="71">
        <v>2168164</v>
      </c>
      <c r="I57" s="71">
        <v>2249620</v>
      </c>
      <c r="J57" s="71">
        <v>2380573</v>
      </c>
    </row>
    <row r="58" spans="1:10" x14ac:dyDescent="0.2">
      <c r="A58" s="11" t="str">
        <f t="shared" si="0"/>
        <v>Løbende priser (1.000 kr.)</v>
      </c>
      <c r="B58" s="11" t="str">
        <f t="shared" si="0"/>
        <v>I alt (netto)</v>
      </c>
      <c r="C58" s="11" t="str">
        <f t="shared" si="0"/>
        <v>1 Driftskonti</v>
      </c>
      <c r="D58" s="11" t="str">
        <f t="shared" si="0"/>
        <v>I alt hovedkonto 0-8</v>
      </c>
      <c r="E58" s="2">
        <v>482</v>
      </c>
      <c r="F58" s="13" t="s">
        <v>8</v>
      </c>
      <c r="G58" s="71">
        <v>1032327</v>
      </c>
      <c r="H58" s="71">
        <v>1094056</v>
      </c>
      <c r="I58" s="71">
        <v>1162256</v>
      </c>
      <c r="J58" s="71">
        <v>1221097</v>
      </c>
    </row>
    <row r="59" spans="1:10" x14ac:dyDescent="0.2">
      <c r="A59" s="11" t="str">
        <f t="shared" si="0"/>
        <v>Løbende priser (1.000 kr.)</v>
      </c>
      <c r="B59" s="11" t="str">
        <f t="shared" si="0"/>
        <v>I alt (netto)</v>
      </c>
      <c r="C59" s="11" t="str">
        <f t="shared" si="0"/>
        <v>1 Driftskonti</v>
      </c>
      <c r="D59" s="11" t="str">
        <f t="shared" si="0"/>
        <v>I alt hovedkonto 0-8</v>
      </c>
      <c r="E59" s="2">
        <v>492</v>
      </c>
      <c r="F59" s="13" t="s">
        <v>98</v>
      </c>
      <c r="G59" s="71">
        <v>462011</v>
      </c>
      <c r="H59" s="71">
        <v>513343</v>
      </c>
      <c r="I59" s="71">
        <v>541096</v>
      </c>
      <c r="J59" s="71">
        <v>556157</v>
      </c>
    </row>
    <row r="60" spans="1:10" x14ac:dyDescent="0.2">
      <c r="A60" s="11" t="str">
        <f t="shared" si="0"/>
        <v>Løbende priser (1.000 kr.)</v>
      </c>
      <c r="B60" s="11" t="str">
        <f t="shared" si="0"/>
        <v>I alt (netto)</v>
      </c>
      <c r="C60" s="11" t="str">
        <f t="shared" si="0"/>
        <v>1 Driftskonti</v>
      </c>
      <c r="D60" s="11" t="str">
        <f t="shared" si="0"/>
        <v>I alt hovedkonto 0-8</v>
      </c>
      <c r="E60" s="2">
        <v>510</v>
      </c>
      <c r="F60" s="13" t="s">
        <v>61</v>
      </c>
      <c r="G60" s="71">
        <v>3830826</v>
      </c>
      <c r="H60" s="71">
        <v>4062752</v>
      </c>
      <c r="I60" s="71">
        <v>4358663</v>
      </c>
      <c r="J60" s="71">
        <v>4636271</v>
      </c>
    </row>
    <row r="61" spans="1:10" x14ac:dyDescent="0.2">
      <c r="A61" s="11" t="str">
        <f t="shared" si="0"/>
        <v>Løbende priser (1.000 kr.)</v>
      </c>
      <c r="B61" s="11" t="str">
        <f t="shared" si="0"/>
        <v>I alt (netto)</v>
      </c>
      <c r="C61" s="11" t="str">
        <f t="shared" si="0"/>
        <v>1 Driftskonti</v>
      </c>
      <c r="D61" s="11" t="str">
        <f t="shared" si="0"/>
        <v>I alt hovedkonto 0-8</v>
      </c>
      <c r="E61" s="2">
        <v>530</v>
      </c>
      <c r="F61" s="13" t="s">
        <v>15</v>
      </c>
      <c r="G61" s="71">
        <v>1775200</v>
      </c>
      <c r="H61" s="71">
        <v>1940482</v>
      </c>
      <c r="I61" s="71">
        <v>2055679</v>
      </c>
      <c r="J61" s="71">
        <v>2209422</v>
      </c>
    </row>
    <row r="62" spans="1:10" x14ac:dyDescent="0.2">
      <c r="A62" s="11" t="str">
        <f t="shared" si="0"/>
        <v>Løbende priser (1.000 kr.)</v>
      </c>
      <c r="B62" s="11" t="str">
        <f t="shared" si="0"/>
        <v>I alt (netto)</v>
      </c>
      <c r="C62" s="11" t="str">
        <f t="shared" si="0"/>
        <v>1 Driftskonti</v>
      </c>
      <c r="D62" s="11" t="str">
        <f t="shared" si="0"/>
        <v>I alt hovedkonto 0-8</v>
      </c>
      <c r="E62" s="2">
        <v>540</v>
      </c>
      <c r="F62" s="13" t="s">
        <v>76</v>
      </c>
      <c r="G62" s="71">
        <v>5162434</v>
      </c>
      <c r="H62" s="71">
        <v>5545509</v>
      </c>
      <c r="I62" s="71">
        <v>5749952</v>
      </c>
      <c r="J62" s="71">
        <v>5979066</v>
      </c>
    </row>
    <row r="63" spans="1:10" x14ac:dyDescent="0.2">
      <c r="A63" s="11" t="str">
        <f t="shared" si="0"/>
        <v>Løbende priser (1.000 kr.)</v>
      </c>
      <c r="B63" s="11" t="str">
        <f t="shared" si="0"/>
        <v>I alt (netto)</v>
      </c>
      <c r="C63" s="11" t="str">
        <f t="shared" si="0"/>
        <v>1 Driftskonti</v>
      </c>
      <c r="D63" s="11" t="str">
        <f t="shared" si="0"/>
        <v>I alt hovedkonto 0-8</v>
      </c>
      <c r="E63" s="2">
        <v>550</v>
      </c>
      <c r="F63" s="13" t="s">
        <v>80</v>
      </c>
      <c r="G63" s="71">
        <v>2558994</v>
      </c>
      <c r="H63" s="71">
        <v>2794200</v>
      </c>
      <c r="I63" s="71">
        <v>2901893</v>
      </c>
      <c r="J63" s="71">
        <v>3000041</v>
      </c>
    </row>
    <row r="64" spans="1:10" x14ac:dyDescent="0.2">
      <c r="A64" s="11" t="str">
        <f t="shared" si="0"/>
        <v>Løbende priser (1.000 kr.)</v>
      </c>
      <c r="B64" s="11" t="str">
        <f t="shared" si="0"/>
        <v>I alt (netto)</v>
      </c>
      <c r="C64" s="11" t="str">
        <f t="shared" si="0"/>
        <v>1 Driftskonti</v>
      </c>
      <c r="D64" s="11" t="str">
        <f t="shared" si="0"/>
        <v>I alt hovedkonto 0-8</v>
      </c>
      <c r="E64" s="2">
        <v>561</v>
      </c>
      <c r="F64" s="13" t="s">
        <v>27</v>
      </c>
      <c r="G64" s="71">
        <v>7641970</v>
      </c>
      <c r="H64" s="71">
        <v>8262480</v>
      </c>
      <c r="I64" s="71">
        <v>8748200</v>
      </c>
      <c r="J64" s="71">
        <v>9222383</v>
      </c>
    </row>
    <row r="65" spans="1:10" x14ac:dyDescent="0.2">
      <c r="A65" s="11" t="str">
        <f t="shared" si="0"/>
        <v>Løbende priser (1.000 kr.)</v>
      </c>
      <c r="B65" s="11" t="str">
        <f t="shared" si="0"/>
        <v>I alt (netto)</v>
      </c>
      <c r="C65" s="11" t="str">
        <f t="shared" si="0"/>
        <v>1 Driftskonti</v>
      </c>
      <c r="D65" s="11" t="str">
        <f t="shared" si="0"/>
        <v>I alt hovedkonto 0-8</v>
      </c>
      <c r="E65" s="2">
        <v>563</v>
      </c>
      <c r="F65" s="13" t="s">
        <v>29</v>
      </c>
      <c r="G65" s="71">
        <v>235874</v>
      </c>
      <c r="H65" s="71">
        <v>253261</v>
      </c>
      <c r="I65" s="71">
        <v>268233</v>
      </c>
      <c r="J65" s="71">
        <v>266394</v>
      </c>
    </row>
    <row r="66" spans="1:10" x14ac:dyDescent="0.2">
      <c r="A66" s="11" t="str">
        <f t="shared" si="0"/>
        <v>Løbende priser (1.000 kr.)</v>
      </c>
      <c r="B66" s="11" t="str">
        <f t="shared" si="0"/>
        <v>I alt (netto)</v>
      </c>
      <c r="C66" s="11" t="str">
        <f t="shared" si="0"/>
        <v>1 Driftskonti</v>
      </c>
      <c r="D66" s="11" t="str">
        <f t="shared" si="0"/>
        <v>I alt hovedkonto 0-8</v>
      </c>
      <c r="E66" s="2">
        <v>573</v>
      </c>
      <c r="F66" s="13" t="s">
        <v>86</v>
      </c>
      <c r="G66" s="71">
        <v>3165862</v>
      </c>
      <c r="H66" s="71">
        <v>3374755</v>
      </c>
      <c r="I66" s="71">
        <v>3592797</v>
      </c>
      <c r="J66" s="71">
        <v>3833576</v>
      </c>
    </row>
    <row r="67" spans="1:10" x14ac:dyDescent="0.2">
      <c r="A67" s="11" t="str">
        <f t="shared" si="0"/>
        <v>Løbende priser (1.000 kr.)</v>
      </c>
      <c r="B67" s="11" t="str">
        <f t="shared" si="0"/>
        <v>I alt (netto)</v>
      </c>
      <c r="C67" s="11" t="str">
        <f t="shared" si="0"/>
        <v>1 Driftskonti</v>
      </c>
      <c r="D67" s="11" t="str">
        <f t="shared" si="0"/>
        <v>I alt hovedkonto 0-8</v>
      </c>
      <c r="E67" s="2">
        <v>575</v>
      </c>
      <c r="F67" s="13" t="s">
        <v>88</v>
      </c>
      <c r="G67" s="71">
        <v>2692223</v>
      </c>
      <c r="H67" s="71">
        <v>2979668</v>
      </c>
      <c r="I67" s="71">
        <v>3146242</v>
      </c>
      <c r="J67" s="71">
        <v>3353385</v>
      </c>
    </row>
    <row r="68" spans="1:10" x14ac:dyDescent="0.2">
      <c r="A68" s="11" t="str">
        <f t="shared" si="0"/>
        <v>Løbende priser (1.000 kr.)</v>
      </c>
      <c r="B68" s="11" t="str">
        <f t="shared" si="0"/>
        <v>I alt (netto)</v>
      </c>
      <c r="C68" s="11" t="str">
        <f t="shared" si="0"/>
        <v>1 Driftskonti</v>
      </c>
      <c r="D68" s="11" t="str">
        <f t="shared" si="0"/>
        <v>I alt hovedkonto 0-8</v>
      </c>
      <c r="E68" s="2">
        <v>580</v>
      </c>
      <c r="F68" s="13" t="s">
        <v>100</v>
      </c>
      <c r="G68" s="71">
        <v>3950594</v>
      </c>
      <c r="H68" s="71">
        <v>4275544</v>
      </c>
      <c r="I68" s="71">
        <v>4492099</v>
      </c>
      <c r="J68" s="71">
        <v>4711152</v>
      </c>
    </row>
    <row r="69" spans="1:10" x14ac:dyDescent="0.2">
      <c r="A69" s="11" t="str">
        <f t="shared" si="0"/>
        <v>Løbende priser (1.000 kr.)</v>
      </c>
      <c r="B69" s="11" t="str">
        <f t="shared" si="0"/>
        <v>I alt (netto)</v>
      </c>
      <c r="C69" s="11" t="str">
        <f t="shared" si="0"/>
        <v>1 Driftskonti</v>
      </c>
      <c r="D69" s="11" t="str">
        <f t="shared" ref="D69:D101" si="1">D68</f>
        <v>I alt hovedkonto 0-8</v>
      </c>
      <c r="E69" s="2">
        <v>607</v>
      </c>
      <c r="F69" s="13" t="s">
        <v>37</v>
      </c>
      <c r="G69" s="71">
        <v>3478349</v>
      </c>
      <c r="H69" s="71">
        <v>3817337</v>
      </c>
      <c r="I69" s="71">
        <v>4096707</v>
      </c>
      <c r="J69" s="71">
        <v>4385144</v>
      </c>
    </row>
    <row r="70" spans="1:10" x14ac:dyDescent="0.2">
      <c r="A70" s="11" t="str">
        <f t="shared" ref="A70:C101" si="2">A69</f>
        <v>Løbende priser (1.000 kr.)</v>
      </c>
      <c r="B70" s="11" t="str">
        <f t="shared" si="2"/>
        <v>I alt (netto)</v>
      </c>
      <c r="C70" s="11" t="str">
        <f t="shared" si="2"/>
        <v>1 Driftskonti</v>
      </c>
      <c r="D70" s="11" t="str">
        <f t="shared" si="1"/>
        <v>I alt hovedkonto 0-8</v>
      </c>
      <c r="E70" s="2">
        <v>615</v>
      </c>
      <c r="F70" s="13" t="s">
        <v>81</v>
      </c>
      <c r="G70" s="71">
        <v>5636202</v>
      </c>
      <c r="H70" s="71">
        <v>6380590</v>
      </c>
      <c r="I70" s="71">
        <v>6913556</v>
      </c>
      <c r="J70" s="71">
        <v>7341357</v>
      </c>
    </row>
    <row r="71" spans="1:10" x14ac:dyDescent="0.2">
      <c r="A71" s="11" t="str">
        <f t="shared" si="2"/>
        <v>Løbende priser (1.000 kr.)</v>
      </c>
      <c r="B71" s="11" t="str">
        <f t="shared" si="2"/>
        <v>I alt (netto)</v>
      </c>
      <c r="C71" s="11" t="str">
        <f t="shared" si="2"/>
        <v>1 Driftskonti</v>
      </c>
      <c r="D71" s="11" t="str">
        <f t="shared" si="1"/>
        <v>I alt hovedkonto 0-8</v>
      </c>
      <c r="E71" s="2">
        <v>621</v>
      </c>
      <c r="F71" s="13" t="s">
        <v>99</v>
      </c>
      <c r="G71" s="71">
        <v>5807411</v>
      </c>
      <c r="H71" s="71">
        <v>6143220</v>
      </c>
      <c r="I71" s="71">
        <v>6544435</v>
      </c>
      <c r="J71" s="71">
        <v>6986102</v>
      </c>
    </row>
    <row r="72" spans="1:10" x14ac:dyDescent="0.2">
      <c r="A72" s="11" t="str">
        <f t="shared" si="2"/>
        <v>Løbende priser (1.000 kr.)</v>
      </c>
      <c r="B72" s="11" t="str">
        <f t="shared" si="2"/>
        <v>I alt (netto)</v>
      </c>
      <c r="C72" s="11" t="str">
        <f t="shared" si="2"/>
        <v>1 Driftskonti</v>
      </c>
      <c r="D72" s="11" t="str">
        <f t="shared" si="1"/>
        <v>I alt hovedkonto 0-8</v>
      </c>
      <c r="E72" s="2">
        <v>630</v>
      </c>
      <c r="F72" s="13" t="s">
        <v>90</v>
      </c>
      <c r="G72" s="71">
        <v>6559528</v>
      </c>
      <c r="H72" s="71">
        <v>7317837</v>
      </c>
      <c r="I72" s="71">
        <v>7929300</v>
      </c>
      <c r="J72" s="71">
        <v>8443739</v>
      </c>
    </row>
    <row r="73" spans="1:10" x14ac:dyDescent="0.2">
      <c r="A73" s="11" t="str">
        <f t="shared" si="2"/>
        <v>Løbende priser (1.000 kr.)</v>
      </c>
      <c r="B73" s="11" t="str">
        <f t="shared" si="2"/>
        <v>I alt (netto)</v>
      </c>
      <c r="C73" s="11" t="str">
        <f t="shared" si="2"/>
        <v>1 Driftskonti</v>
      </c>
      <c r="D73" s="11" t="str">
        <f t="shared" si="1"/>
        <v>I alt hovedkonto 0-8</v>
      </c>
      <c r="E73" s="2">
        <v>657</v>
      </c>
      <c r="F73" s="13" t="s">
        <v>71</v>
      </c>
      <c r="G73" s="71">
        <v>5313420</v>
      </c>
      <c r="H73" s="71">
        <v>5832787</v>
      </c>
      <c r="I73" s="71">
        <v>6216903</v>
      </c>
      <c r="J73" s="71">
        <v>6601776</v>
      </c>
    </row>
    <row r="74" spans="1:10" x14ac:dyDescent="0.2">
      <c r="A74" s="11" t="str">
        <f t="shared" si="2"/>
        <v>Løbende priser (1.000 kr.)</v>
      </c>
      <c r="B74" s="11" t="str">
        <f t="shared" si="2"/>
        <v>I alt (netto)</v>
      </c>
      <c r="C74" s="11" t="str">
        <f t="shared" si="2"/>
        <v>1 Driftskonti</v>
      </c>
      <c r="D74" s="11" t="str">
        <f t="shared" si="1"/>
        <v>I alt hovedkonto 0-8</v>
      </c>
      <c r="E74" s="2">
        <v>661</v>
      </c>
      <c r="F74" s="13" t="s">
        <v>79</v>
      </c>
      <c r="G74" s="71">
        <v>3577271</v>
      </c>
      <c r="H74" s="71">
        <v>3889365</v>
      </c>
      <c r="I74" s="71">
        <v>4162345</v>
      </c>
      <c r="J74" s="71">
        <v>4415142</v>
      </c>
    </row>
    <row r="75" spans="1:10" x14ac:dyDescent="0.2">
      <c r="A75" s="11" t="str">
        <f t="shared" si="2"/>
        <v>Løbende priser (1.000 kr.)</v>
      </c>
      <c r="B75" s="11" t="str">
        <f t="shared" si="2"/>
        <v>I alt (netto)</v>
      </c>
      <c r="C75" s="11" t="str">
        <f t="shared" si="2"/>
        <v>1 Driftskonti</v>
      </c>
      <c r="D75" s="11" t="str">
        <f t="shared" si="1"/>
        <v>I alt hovedkonto 0-8</v>
      </c>
      <c r="E75" s="2">
        <v>665</v>
      </c>
      <c r="F75" s="13" t="s">
        <v>12</v>
      </c>
      <c r="G75" s="71">
        <v>1314419</v>
      </c>
      <c r="H75" s="71">
        <v>1403129</v>
      </c>
      <c r="I75" s="71">
        <v>1490961</v>
      </c>
      <c r="J75" s="71">
        <v>1531864</v>
      </c>
    </row>
    <row r="76" spans="1:10" x14ac:dyDescent="0.2">
      <c r="A76" s="11" t="str">
        <f t="shared" si="2"/>
        <v>Løbende priser (1.000 kr.)</v>
      </c>
      <c r="B76" s="11" t="str">
        <f t="shared" si="2"/>
        <v>I alt (netto)</v>
      </c>
      <c r="C76" s="11" t="str">
        <f t="shared" si="2"/>
        <v>1 Driftskonti</v>
      </c>
      <c r="D76" s="11" t="str">
        <f t="shared" si="1"/>
        <v>I alt hovedkonto 0-8</v>
      </c>
      <c r="E76" s="2">
        <v>671</v>
      </c>
      <c r="F76" s="13" t="s">
        <v>70</v>
      </c>
      <c r="G76" s="71">
        <v>1386936</v>
      </c>
      <c r="H76" s="71">
        <v>1518844</v>
      </c>
      <c r="I76" s="71">
        <v>1577852</v>
      </c>
      <c r="J76" s="71">
        <v>1652931</v>
      </c>
    </row>
    <row r="77" spans="1:10" x14ac:dyDescent="0.2">
      <c r="A77" s="11" t="str">
        <f t="shared" si="2"/>
        <v>Løbende priser (1.000 kr.)</v>
      </c>
      <c r="B77" s="11" t="str">
        <f t="shared" si="2"/>
        <v>I alt (netto)</v>
      </c>
      <c r="C77" s="11" t="str">
        <f t="shared" si="2"/>
        <v>1 Driftskonti</v>
      </c>
      <c r="D77" s="11" t="str">
        <f t="shared" si="1"/>
        <v>I alt hovedkonto 0-8</v>
      </c>
      <c r="E77" s="2">
        <v>706</v>
      </c>
      <c r="F77" s="13" t="s">
        <v>74</v>
      </c>
      <c r="G77" s="71">
        <v>2720281</v>
      </c>
      <c r="H77" s="71">
        <v>2930352</v>
      </c>
      <c r="I77" s="71">
        <v>3134684</v>
      </c>
      <c r="J77" s="71">
        <v>3306050</v>
      </c>
    </row>
    <row r="78" spans="1:10" x14ac:dyDescent="0.2">
      <c r="A78" s="11" t="str">
        <f t="shared" si="2"/>
        <v>Løbende priser (1.000 kr.)</v>
      </c>
      <c r="B78" s="11" t="str">
        <f t="shared" si="2"/>
        <v>I alt (netto)</v>
      </c>
      <c r="C78" s="11" t="str">
        <f t="shared" si="2"/>
        <v>1 Driftskonti</v>
      </c>
      <c r="D78" s="11" t="str">
        <f t="shared" si="1"/>
        <v>I alt hovedkonto 0-8</v>
      </c>
      <c r="E78" s="2">
        <v>707</v>
      </c>
      <c r="F78" s="13" t="s">
        <v>26</v>
      </c>
      <c r="G78" s="71">
        <v>2555805</v>
      </c>
      <c r="H78" s="71">
        <v>2771358</v>
      </c>
      <c r="I78" s="71">
        <v>2982158</v>
      </c>
      <c r="J78" s="71">
        <v>3145976</v>
      </c>
    </row>
    <row r="79" spans="1:10" x14ac:dyDescent="0.2">
      <c r="A79" s="11" t="str">
        <f t="shared" si="2"/>
        <v>Løbende priser (1.000 kr.)</v>
      </c>
      <c r="B79" s="11" t="str">
        <f t="shared" si="2"/>
        <v>I alt (netto)</v>
      </c>
      <c r="C79" s="11" t="str">
        <f t="shared" si="2"/>
        <v>1 Driftskonti</v>
      </c>
      <c r="D79" s="11" t="str">
        <f t="shared" si="1"/>
        <v>I alt hovedkonto 0-8</v>
      </c>
      <c r="E79" s="2">
        <v>710</v>
      </c>
      <c r="F79" s="13" t="s">
        <v>31</v>
      </c>
      <c r="G79" s="71">
        <v>2736839</v>
      </c>
      <c r="H79" s="71">
        <v>3052934</v>
      </c>
      <c r="I79" s="71">
        <v>3273414</v>
      </c>
      <c r="J79" s="71">
        <v>3403738</v>
      </c>
    </row>
    <row r="80" spans="1:10" x14ac:dyDescent="0.2">
      <c r="A80" s="11" t="str">
        <f t="shared" si="2"/>
        <v>Løbende priser (1.000 kr.)</v>
      </c>
      <c r="B80" s="11" t="str">
        <f t="shared" si="2"/>
        <v>I alt (netto)</v>
      </c>
      <c r="C80" s="11" t="str">
        <f t="shared" si="2"/>
        <v>1 Driftskonti</v>
      </c>
      <c r="D80" s="11" t="str">
        <f t="shared" si="1"/>
        <v>I alt hovedkonto 0-8</v>
      </c>
      <c r="E80" s="2">
        <v>727</v>
      </c>
      <c r="F80" s="13" t="s">
        <v>34</v>
      </c>
      <c r="G80" s="71">
        <v>1401450</v>
      </c>
      <c r="H80" s="71">
        <v>1562050</v>
      </c>
      <c r="I80" s="71">
        <v>1652119</v>
      </c>
      <c r="J80" s="71">
        <v>1764356</v>
      </c>
    </row>
    <row r="81" spans="1:10" x14ac:dyDescent="0.2">
      <c r="A81" s="11" t="str">
        <f t="shared" si="2"/>
        <v>Løbende priser (1.000 kr.)</v>
      </c>
      <c r="B81" s="11" t="str">
        <f t="shared" si="2"/>
        <v>I alt (netto)</v>
      </c>
      <c r="C81" s="11" t="str">
        <f t="shared" si="2"/>
        <v>1 Driftskonti</v>
      </c>
      <c r="D81" s="11" t="str">
        <f t="shared" si="1"/>
        <v>I alt hovedkonto 0-8</v>
      </c>
      <c r="E81" s="2">
        <v>730</v>
      </c>
      <c r="F81" s="13" t="s">
        <v>40</v>
      </c>
      <c r="G81" s="71">
        <v>6386983</v>
      </c>
      <c r="H81" s="71">
        <v>7064873</v>
      </c>
      <c r="I81" s="71">
        <v>7729580</v>
      </c>
      <c r="J81" s="71">
        <v>8097141</v>
      </c>
    </row>
    <row r="82" spans="1:10" x14ac:dyDescent="0.2">
      <c r="A82" s="11" t="str">
        <f t="shared" si="2"/>
        <v>Løbende priser (1.000 kr.)</v>
      </c>
      <c r="B82" s="11" t="str">
        <f t="shared" si="2"/>
        <v>I alt (netto)</v>
      </c>
      <c r="C82" s="11" t="str">
        <f t="shared" si="2"/>
        <v>1 Driftskonti</v>
      </c>
      <c r="D82" s="11" t="str">
        <f t="shared" si="1"/>
        <v>I alt hovedkonto 0-8</v>
      </c>
      <c r="E82" s="2">
        <v>740</v>
      </c>
      <c r="F82" s="13" t="s">
        <v>56</v>
      </c>
      <c r="G82" s="71">
        <v>5615328</v>
      </c>
      <c r="H82" s="71">
        <v>6299500</v>
      </c>
      <c r="I82" s="71">
        <v>6738540</v>
      </c>
      <c r="J82" s="71">
        <v>7162840</v>
      </c>
    </row>
    <row r="83" spans="1:10" x14ac:dyDescent="0.2">
      <c r="A83" s="11" t="str">
        <f t="shared" si="2"/>
        <v>Løbende priser (1.000 kr.)</v>
      </c>
      <c r="B83" s="11" t="str">
        <f t="shared" si="2"/>
        <v>I alt (netto)</v>
      </c>
      <c r="C83" s="11" t="str">
        <f t="shared" si="2"/>
        <v>1 Driftskonti</v>
      </c>
      <c r="D83" s="11" t="str">
        <f t="shared" si="1"/>
        <v>I alt hovedkonto 0-8</v>
      </c>
      <c r="E83" s="2">
        <v>741</v>
      </c>
      <c r="F83" s="13" t="s">
        <v>54</v>
      </c>
      <c r="G83" s="71">
        <v>293736</v>
      </c>
      <c r="H83" s="71">
        <v>310038</v>
      </c>
      <c r="I83" s="71">
        <v>374423</v>
      </c>
      <c r="J83" s="71">
        <v>363514</v>
      </c>
    </row>
    <row r="84" spans="1:10" x14ac:dyDescent="0.2">
      <c r="A84" s="11" t="str">
        <f t="shared" si="2"/>
        <v>Løbende priser (1.000 kr.)</v>
      </c>
      <c r="B84" s="11" t="str">
        <f t="shared" si="2"/>
        <v>I alt (netto)</v>
      </c>
      <c r="C84" s="11" t="str">
        <f t="shared" si="2"/>
        <v>1 Driftskonti</v>
      </c>
      <c r="D84" s="11" t="str">
        <f t="shared" si="1"/>
        <v>I alt hovedkonto 0-8</v>
      </c>
      <c r="E84" s="2">
        <v>746</v>
      </c>
      <c r="F84" s="13" t="s">
        <v>58</v>
      </c>
      <c r="G84" s="71">
        <v>3569238</v>
      </c>
      <c r="H84" s="71">
        <v>3959080</v>
      </c>
      <c r="I84" s="71">
        <v>4288269</v>
      </c>
      <c r="J84" s="71">
        <v>4567746</v>
      </c>
    </row>
    <row r="85" spans="1:10" x14ac:dyDescent="0.2">
      <c r="A85" s="11" t="str">
        <f t="shared" si="2"/>
        <v>Løbende priser (1.000 kr.)</v>
      </c>
      <c r="B85" s="11" t="str">
        <f t="shared" si="2"/>
        <v>I alt (netto)</v>
      </c>
      <c r="C85" s="11" t="str">
        <f t="shared" si="2"/>
        <v>1 Driftskonti</v>
      </c>
      <c r="D85" s="11" t="str">
        <f t="shared" si="1"/>
        <v>I alt hovedkonto 0-8</v>
      </c>
      <c r="E85" s="2">
        <v>751</v>
      </c>
      <c r="F85" s="13" t="s">
        <v>104</v>
      </c>
      <c r="G85" s="71">
        <v>20622922</v>
      </c>
      <c r="H85" s="71">
        <v>22892794</v>
      </c>
      <c r="I85" s="71">
        <v>24286218</v>
      </c>
      <c r="J85" s="71">
        <v>25839781</v>
      </c>
    </row>
    <row r="86" spans="1:10" x14ac:dyDescent="0.2">
      <c r="A86" s="11" t="str">
        <f t="shared" si="2"/>
        <v>Løbende priser (1.000 kr.)</v>
      </c>
      <c r="B86" s="11" t="str">
        <f t="shared" si="2"/>
        <v>I alt (netto)</v>
      </c>
      <c r="C86" s="11" t="str">
        <f t="shared" si="2"/>
        <v>1 Driftskonti</v>
      </c>
      <c r="D86" s="11" t="str">
        <f t="shared" si="1"/>
        <v>I alt hovedkonto 0-8</v>
      </c>
      <c r="E86" s="2">
        <v>756</v>
      </c>
      <c r="F86" s="13" t="s">
        <v>89</v>
      </c>
      <c r="G86" s="71">
        <v>2610341</v>
      </c>
      <c r="H86" s="71">
        <v>2732512</v>
      </c>
      <c r="I86" s="71">
        <v>2943750</v>
      </c>
      <c r="J86" s="71">
        <v>3088866</v>
      </c>
    </row>
    <row r="87" spans="1:10" x14ac:dyDescent="0.2">
      <c r="A87" s="11" t="str">
        <f t="shared" si="2"/>
        <v>Løbende priser (1.000 kr.)</v>
      </c>
      <c r="B87" s="11" t="str">
        <f t="shared" si="2"/>
        <v>I alt (netto)</v>
      </c>
      <c r="C87" s="11" t="str">
        <f t="shared" si="2"/>
        <v>1 Driftskonti</v>
      </c>
      <c r="D87" s="11" t="str">
        <f t="shared" si="1"/>
        <v>I alt hovedkonto 0-8</v>
      </c>
      <c r="E87" s="2">
        <v>760</v>
      </c>
      <c r="F87" s="13" t="s">
        <v>44</v>
      </c>
      <c r="G87" s="71">
        <v>3703668</v>
      </c>
      <c r="H87" s="71">
        <v>3941334</v>
      </c>
      <c r="I87" s="71">
        <v>4111474</v>
      </c>
      <c r="J87" s="71">
        <v>4292597</v>
      </c>
    </row>
    <row r="88" spans="1:10" x14ac:dyDescent="0.2">
      <c r="A88" s="11" t="str">
        <f t="shared" si="2"/>
        <v>Løbende priser (1.000 kr.)</v>
      </c>
      <c r="B88" s="11" t="str">
        <f t="shared" si="2"/>
        <v>I alt (netto)</v>
      </c>
      <c r="C88" s="11" t="str">
        <f t="shared" si="2"/>
        <v>1 Driftskonti</v>
      </c>
      <c r="D88" s="11" t="str">
        <f t="shared" si="1"/>
        <v>I alt hovedkonto 0-8</v>
      </c>
      <c r="E88" s="2">
        <v>766</v>
      </c>
      <c r="F88" s="13" t="s">
        <v>65</v>
      </c>
      <c r="G88" s="71">
        <v>2848555</v>
      </c>
      <c r="H88" s="71">
        <v>3099268</v>
      </c>
      <c r="I88" s="71">
        <v>3262545</v>
      </c>
      <c r="J88" s="71">
        <v>3482054</v>
      </c>
    </row>
    <row r="89" spans="1:10" x14ac:dyDescent="0.2">
      <c r="A89" s="11" t="str">
        <f t="shared" si="2"/>
        <v>Løbende priser (1.000 kr.)</v>
      </c>
      <c r="B89" s="11" t="str">
        <f t="shared" si="2"/>
        <v>I alt (netto)</v>
      </c>
      <c r="C89" s="11" t="str">
        <f t="shared" si="2"/>
        <v>1 Driftskonti</v>
      </c>
      <c r="D89" s="11" t="str">
        <f t="shared" si="1"/>
        <v>I alt hovedkonto 0-8</v>
      </c>
      <c r="E89" s="2">
        <v>773</v>
      </c>
      <c r="F89" s="13" t="s">
        <v>24</v>
      </c>
      <c r="G89" s="71">
        <v>1509010</v>
      </c>
      <c r="H89" s="71">
        <v>1610935</v>
      </c>
      <c r="I89" s="71">
        <v>1653443</v>
      </c>
      <c r="J89" s="71">
        <v>1765407</v>
      </c>
    </row>
    <row r="90" spans="1:10" x14ac:dyDescent="0.2">
      <c r="A90" s="11" t="str">
        <f t="shared" si="2"/>
        <v>Løbende priser (1.000 kr.)</v>
      </c>
      <c r="B90" s="11" t="str">
        <f t="shared" si="2"/>
        <v>I alt (netto)</v>
      </c>
      <c r="C90" s="11" t="str">
        <f t="shared" si="2"/>
        <v>1 Driftskonti</v>
      </c>
      <c r="D90" s="11" t="str">
        <f t="shared" si="1"/>
        <v>I alt hovedkonto 0-8</v>
      </c>
      <c r="E90" s="2">
        <v>779</v>
      </c>
      <c r="F90" s="13" t="s">
        <v>60</v>
      </c>
      <c r="G90" s="71">
        <v>3053498</v>
      </c>
      <c r="H90" s="71">
        <v>3272329</v>
      </c>
      <c r="I90" s="71">
        <v>3483960</v>
      </c>
      <c r="J90" s="71">
        <v>3659569</v>
      </c>
    </row>
    <row r="91" spans="1:10" x14ac:dyDescent="0.2">
      <c r="A91" s="11" t="str">
        <f t="shared" si="2"/>
        <v>Løbende priser (1.000 kr.)</v>
      </c>
      <c r="B91" s="11" t="str">
        <f t="shared" si="2"/>
        <v>I alt (netto)</v>
      </c>
      <c r="C91" s="11" t="str">
        <f t="shared" si="2"/>
        <v>1 Driftskonti</v>
      </c>
      <c r="D91" s="11" t="str">
        <f t="shared" si="1"/>
        <v>I alt hovedkonto 0-8</v>
      </c>
      <c r="E91" s="2">
        <v>787</v>
      </c>
      <c r="F91" s="13" t="s">
        <v>78</v>
      </c>
      <c r="G91" s="71">
        <v>2909817</v>
      </c>
      <c r="H91" s="71">
        <v>3114490</v>
      </c>
      <c r="I91" s="71">
        <v>3260124</v>
      </c>
      <c r="J91" s="71">
        <v>3407046</v>
      </c>
    </row>
    <row r="92" spans="1:10" x14ac:dyDescent="0.2">
      <c r="A92" s="11" t="str">
        <f t="shared" si="2"/>
        <v>Løbende priser (1.000 kr.)</v>
      </c>
      <c r="B92" s="11" t="str">
        <f t="shared" si="2"/>
        <v>I alt (netto)</v>
      </c>
      <c r="C92" s="11" t="str">
        <f t="shared" si="2"/>
        <v>1 Driftskonti</v>
      </c>
      <c r="D92" s="11" t="str">
        <f t="shared" si="1"/>
        <v>I alt hovedkonto 0-8</v>
      </c>
      <c r="E92" s="2">
        <v>791</v>
      </c>
      <c r="F92" s="13" t="s">
        <v>94</v>
      </c>
      <c r="G92" s="71">
        <v>5998360</v>
      </c>
      <c r="H92" s="71">
        <v>6547102</v>
      </c>
      <c r="I92" s="71">
        <v>6925311</v>
      </c>
      <c r="J92" s="71">
        <v>7263961</v>
      </c>
    </row>
    <row r="93" spans="1:10" x14ac:dyDescent="0.2">
      <c r="A93" s="11" t="str">
        <f t="shared" si="2"/>
        <v>Løbende priser (1.000 kr.)</v>
      </c>
      <c r="B93" s="11" t="str">
        <f t="shared" si="2"/>
        <v>I alt (netto)</v>
      </c>
      <c r="C93" s="11" t="str">
        <f t="shared" si="2"/>
        <v>1 Driftskonti</v>
      </c>
      <c r="D93" s="11" t="str">
        <f t="shared" si="1"/>
        <v>I alt hovedkonto 0-8</v>
      </c>
      <c r="E93" s="2">
        <v>810</v>
      </c>
      <c r="F93" s="13" t="s">
        <v>21</v>
      </c>
      <c r="G93" s="71">
        <v>2391292</v>
      </c>
      <c r="H93" s="71">
        <v>2674803</v>
      </c>
      <c r="I93" s="71">
        <v>2865860</v>
      </c>
      <c r="J93" s="71">
        <v>2984787</v>
      </c>
    </row>
    <row r="94" spans="1:10" x14ac:dyDescent="0.2">
      <c r="A94" s="11" t="str">
        <f t="shared" si="2"/>
        <v>Løbende priser (1.000 kr.)</v>
      </c>
      <c r="B94" s="11" t="str">
        <f t="shared" si="2"/>
        <v>I alt (netto)</v>
      </c>
      <c r="C94" s="11" t="str">
        <f t="shared" si="2"/>
        <v>1 Driftskonti</v>
      </c>
      <c r="D94" s="11" t="str">
        <f t="shared" si="1"/>
        <v>I alt hovedkonto 0-8</v>
      </c>
      <c r="E94" s="2">
        <v>813</v>
      </c>
      <c r="F94" s="13" t="s">
        <v>41</v>
      </c>
      <c r="G94" s="71">
        <v>4132537</v>
      </c>
      <c r="H94" s="71">
        <v>4475678</v>
      </c>
      <c r="I94" s="71">
        <v>4708953</v>
      </c>
      <c r="J94" s="71">
        <v>4854670</v>
      </c>
    </row>
    <row r="95" spans="1:10" x14ac:dyDescent="0.2">
      <c r="A95" s="11" t="str">
        <f t="shared" si="2"/>
        <v>Løbende priser (1.000 kr.)</v>
      </c>
      <c r="B95" s="11" t="str">
        <f t="shared" si="2"/>
        <v>I alt (netto)</v>
      </c>
      <c r="C95" s="11" t="str">
        <f t="shared" si="2"/>
        <v>1 Driftskonti</v>
      </c>
      <c r="D95" s="11" t="str">
        <f t="shared" si="1"/>
        <v>I alt hovedkonto 0-8</v>
      </c>
      <c r="E95" s="2">
        <v>820</v>
      </c>
      <c r="F95" s="13" t="s">
        <v>227</v>
      </c>
      <c r="G95" s="71">
        <v>2454846</v>
      </c>
      <c r="H95" s="71">
        <v>2699400</v>
      </c>
      <c r="I95" s="71">
        <v>2874933</v>
      </c>
      <c r="J95" s="71">
        <v>3027973</v>
      </c>
    </row>
    <row r="96" spans="1:10" x14ac:dyDescent="0.2">
      <c r="A96" s="11" t="str">
        <f t="shared" si="2"/>
        <v>Løbende priser (1.000 kr.)</v>
      </c>
      <c r="B96" s="11" t="str">
        <f t="shared" si="2"/>
        <v>I alt (netto)</v>
      </c>
      <c r="C96" s="11" t="str">
        <f t="shared" si="2"/>
        <v>1 Driftskonti</v>
      </c>
      <c r="D96" s="11" t="str">
        <f t="shared" si="1"/>
        <v>I alt hovedkonto 0-8</v>
      </c>
      <c r="E96" s="2">
        <v>825</v>
      </c>
      <c r="F96" s="13" t="s">
        <v>18</v>
      </c>
      <c r="G96" s="71">
        <v>182615</v>
      </c>
      <c r="H96" s="71">
        <v>177270</v>
      </c>
      <c r="I96" s="71">
        <v>198972</v>
      </c>
      <c r="J96" s="71">
        <v>193456</v>
      </c>
    </row>
    <row r="97" spans="1:10" x14ac:dyDescent="0.2">
      <c r="A97" s="11" t="str">
        <f t="shared" si="2"/>
        <v>Løbende priser (1.000 kr.)</v>
      </c>
      <c r="B97" s="11" t="str">
        <f t="shared" si="2"/>
        <v>I alt (netto)</v>
      </c>
      <c r="C97" s="11" t="str">
        <f t="shared" si="2"/>
        <v>1 Driftskonti</v>
      </c>
      <c r="D97" s="11" t="str">
        <f t="shared" si="1"/>
        <v>I alt hovedkonto 0-8</v>
      </c>
      <c r="E97" s="2">
        <v>840</v>
      </c>
      <c r="F97" s="13" t="s">
        <v>42</v>
      </c>
      <c r="G97" s="71">
        <v>1784039</v>
      </c>
      <c r="H97" s="71">
        <v>1946814</v>
      </c>
      <c r="I97" s="71">
        <v>2069651</v>
      </c>
      <c r="J97" s="71">
        <v>2150775</v>
      </c>
    </row>
    <row r="98" spans="1:10" x14ac:dyDescent="0.2">
      <c r="A98" s="11" t="str">
        <f t="shared" si="2"/>
        <v>Løbende priser (1.000 kr.)</v>
      </c>
      <c r="B98" s="11" t="str">
        <f t="shared" si="2"/>
        <v>I alt (netto)</v>
      </c>
      <c r="C98" s="11" t="str">
        <f t="shared" si="2"/>
        <v>1 Driftskonti</v>
      </c>
      <c r="D98" s="11" t="str">
        <f t="shared" si="1"/>
        <v>I alt hovedkonto 0-8</v>
      </c>
      <c r="E98" s="2">
        <v>846</v>
      </c>
      <c r="F98" s="13" t="s">
        <v>20</v>
      </c>
      <c r="G98" s="71">
        <v>2724050</v>
      </c>
      <c r="H98" s="71">
        <v>2939527</v>
      </c>
      <c r="I98" s="71">
        <v>3182676</v>
      </c>
      <c r="J98" s="71">
        <v>3317956</v>
      </c>
    </row>
    <row r="99" spans="1:10" x14ac:dyDescent="0.2">
      <c r="A99" s="11" t="str">
        <f t="shared" si="2"/>
        <v>Løbende priser (1.000 kr.)</v>
      </c>
      <c r="B99" s="11" t="str">
        <f t="shared" si="2"/>
        <v>I alt (netto)</v>
      </c>
      <c r="C99" s="11" t="str">
        <f t="shared" si="2"/>
        <v>1 Driftskonti</v>
      </c>
      <c r="D99" s="11" t="str">
        <f t="shared" si="1"/>
        <v>I alt hovedkonto 0-8</v>
      </c>
      <c r="E99" s="2">
        <v>849</v>
      </c>
      <c r="F99" s="13" t="s">
        <v>93</v>
      </c>
      <c r="G99" s="71">
        <v>2538529</v>
      </c>
      <c r="H99" s="71">
        <v>2749198</v>
      </c>
      <c r="I99" s="71">
        <v>2932066</v>
      </c>
      <c r="J99" s="71">
        <v>3068542</v>
      </c>
    </row>
    <row r="100" spans="1:10" x14ac:dyDescent="0.2">
      <c r="A100" s="11" t="str">
        <f t="shared" si="2"/>
        <v>Løbende priser (1.000 kr.)</v>
      </c>
      <c r="B100" s="11" t="str">
        <f t="shared" si="2"/>
        <v>I alt (netto)</v>
      </c>
      <c r="C100" s="11" t="str">
        <f t="shared" si="2"/>
        <v>1 Driftskonti</v>
      </c>
      <c r="D100" s="11" t="str">
        <f t="shared" si="1"/>
        <v>I alt hovedkonto 0-8</v>
      </c>
      <c r="E100" s="2">
        <v>851</v>
      </c>
      <c r="F100" s="13" t="s">
        <v>102</v>
      </c>
      <c r="G100" s="71">
        <v>13371491</v>
      </c>
      <c r="H100" s="71">
        <v>14709198</v>
      </c>
      <c r="I100" s="71">
        <v>15536825</v>
      </c>
      <c r="J100" s="71">
        <v>16477321</v>
      </c>
    </row>
    <row r="101" spans="1:10" x14ac:dyDescent="0.2">
      <c r="A101" s="11" t="str">
        <f t="shared" si="2"/>
        <v>Løbende priser (1.000 kr.)</v>
      </c>
      <c r="B101" s="11" t="str">
        <f t="shared" si="2"/>
        <v>I alt (netto)</v>
      </c>
      <c r="C101" s="11" t="str">
        <f t="shared" si="2"/>
        <v>1 Driftskonti</v>
      </c>
      <c r="D101" s="11" t="str">
        <f t="shared" si="1"/>
        <v>I alt hovedkonto 0-8</v>
      </c>
      <c r="E101" s="2">
        <v>860</v>
      </c>
      <c r="F101" s="13" t="s">
        <v>75</v>
      </c>
      <c r="G101" s="71">
        <v>4431964</v>
      </c>
      <c r="H101" s="71">
        <v>4847956</v>
      </c>
      <c r="I101" s="71">
        <v>5116450</v>
      </c>
      <c r="J101" s="71">
        <v>5435423</v>
      </c>
    </row>
    <row r="102" spans="1:10" x14ac:dyDescent="0.2">
      <c r="F102" s="13" t="s">
        <v>113</v>
      </c>
      <c r="G102" s="69">
        <f>SUM(G4:G101)</f>
        <v>368849023</v>
      </c>
      <c r="H102" s="69">
        <f t="shared" ref="H102:J102" si="3">SUM(H4:H101)</f>
        <v>405527966</v>
      </c>
      <c r="I102" s="69">
        <f t="shared" si="3"/>
        <v>429900425</v>
      </c>
      <c r="J102" s="69">
        <f t="shared" si="3"/>
        <v>454368370</v>
      </c>
    </row>
    <row r="104" spans="1:10" x14ac:dyDescent="0.2">
      <c r="A104" t="s">
        <v>290</v>
      </c>
      <c r="D104" s="30"/>
      <c r="G104" s="11"/>
      <c r="H104" s="11"/>
      <c r="I104" s="11"/>
      <c r="J104" s="11"/>
    </row>
  </sheetData>
  <pageMargins left="0.70866141732283472" right="0.70866141732283472" top="0.74803149606299213" bottom="0.74803149606299213" header="0.31496062992125984" footer="0.31496062992125984"/>
  <pageSetup paperSize="9" scale="75" fitToHeight="3" orientation="landscape" r:id="rId1"/>
  <headerFooter>
    <oddHeader>&amp;CDataark 7c</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9BACD-A34D-4B5D-A5EB-43494D1E23F0}">
  <sheetPr>
    <pageSetUpPr fitToPage="1"/>
  </sheetPr>
  <dimension ref="A1:J104"/>
  <sheetViews>
    <sheetView topLeftCell="A69" zoomScaleNormal="100" workbookViewId="0">
      <selection activeCell="I14" sqref="I14"/>
    </sheetView>
  </sheetViews>
  <sheetFormatPr defaultRowHeight="14.25" x14ac:dyDescent="0.2"/>
  <cols>
    <col min="1" max="1" width="31.6640625" style="11" customWidth="1"/>
    <col min="2" max="2" width="10.109375" style="11" customWidth="1"/>
    <col min="3" max="3" width="10.77734375" style="11" customWidth="1"/>
    <col min="4" max="5" width="16" style="11" customWidth="1"/>
    <col min="6" max="6" width="14.88671875" style="16" customWidth="1"/>
    <col min="7" max="10" width="10.77734375" style="69" customWidth="1"/>
    <col min="11" max="16384" width="8.88671875" style="11"/>
  </cols>
  <sheetData>
    <row r="1" spans="1:10" x14ac:dyDescent="0.2">
      <c r="A1" s="27" t="s">
        <v>291</v>
      </c>
    </row>
    <row r="2" spans="1:10" x14ac:dyDescent="0.2">
      <c r="A2" s="12" t="s">
        <v>292</v>
      </c>
    </row>
    <row r="3" spans="1:10" x14ac:dyDescent="0.2">
      <c r="G3" s="70" t="s">
        <v>279</v>
      </c>
      <c r="H3" s="70" t="s">
        <v>237</v>
      </c>
      <c r="I3" s="70" t="s">
        <v>236</v>
      </c>
      <c r="J3" s="70" t="s">
        <v>235</v>
      </c>
    </row>
    <row r="4" spans="1:10" x14ac:dyDescent="0.2">
      <c r="A4" s="3" t="s">
        <v>285</v>
      </c>
      <c r="B4" s="3" t="str">
        <f>Dataark7c!B4</f>
        <v>I alt (netto)</v>
      </c>
      <c r="C4" s="3" t="str">
        <f>Dataark7c!C4</f>
        <v>1 Driftskonti</v>
      </c>
      <c r="D4" s="3" t="str">
        <f>Dataark7c!D4</f>
        <v>I alt hovedkonto 0-8</v>
      </c>
      <c r="E4" s="3">
        <f>Dataark7c!E4</f>
        <v>101</v>
      </c>
      <c r="F4" s="30" t="str">
        <f>Dataark7c!F4</f>
        <v>København</v>
      </c>
      <c r="G4" s="71">
        <f>(Dataark7c!G4*Dataark9!$F$58)/1000</f>
        <v>44538.216872969773</v>
      </c>
      <c r="H4" s="71">
        <f>(Dataark7c!H4*Dataark9!$F$59)/1000</f>
        <v>47336.564150657563</v>
      </c>
      <c r="I4" s="71">
        <f>(Dataark7c!I4*Dataark9!$F$60)/1000</f>
        <v>46582.491136479999</v>
      </c>
      <c r="J4" s="71">
        <f>(Dataark7c!J4*Dataark9!$F$61)/1000</f>
        <v>47281.401095999994</v>
      </c>
    </row>
    <row r="5" spans="1:10" x14ac:dyDescent="0.2">
      <c r="A5" s="3" t="s">
        <v>285</v>
      </c>
      <c r="B5" s="3" t="str">
        <f>Dataark7c!B5</f>
        <v>I alt (netto)</v>
      </c>
      <c r="C5" s="3" t="str">
        <f>Dataark7c!C5</f>
        <v>1 Driftskonti</v>
      </c>
      <c r="D5" s="3" t="str">
        <f>Dataark7c!D5</f>
        <v>I alt hovedkonto 0-8</v>
      </c>
      <c r="E5" s="3">
        <f>Dataark7c!E5</f>
        <v>147</v>
      </c>
      <c r="F5" s="30" t="str">
        <f>Dataark7c!F5</f>
        <v>Frederiksberg</v>
      </c>
      <c r="G5" s="71">
        <f>(Dataark7c!G5*Dataark9!$F$58)/1000</f>
        <v>6951.8415492241738</v>
      </c>
      <c r="H5" s="71">
        <f>(Dataark7c!H5*Dataark9!$F$59)/1000</f>
        <v>7141.501726352406</v>
      </c>
      <c r="I5" s="71">
        <f>(Dataark7c!I5*Dataark9!$F$60)/1000</f>
        <v>6886.7332601599992</v>
      </c>
      <c r="J5" s="71">
        <f>(Dataark7c!J5*Dataark9!$F$61)/1000</f>
        <v>6966.3026019999988</v>
      </c>
    </row>
    <row r="6" spans="1:10" x14ac:dyDescent="0.2">
      <c r="A6" s="3" t="s">
        <v>285</v>
      </c>
      <c r="B6" s="3" t="str">
        <f>Dataark7c!B6</f>
        <v>I alt (netto)</v>
      </c>
      <c r="C6" s="3" t="str">
        <f>Dataark7c!C6</f>
        <v>1 Driftskonti</v>
      </c>
      <c r="D6" s="3" t="str">
        <f>Dataark7c!D6</f>
        <v>I alt hovedkonto 0-8</v>
      </c>
      <c r="E6" s="3">
        <f>Dataark7c!E6</f>
        <v>151</v>
      </c>
      <c r="F6" s="30" t="str">
        <f>Dataark7c!F6</f>
        <v>Ballerup</v>
      </c>
      <c r="G6" s="71">
        <f>(Dataark7c!G6*Dataark9!$F$58)/1000</f>
        <v>4476.3416904075602</v>
      </c>
      <c r="H6" s="71">
        <f>(Dataark7c!H6*Dataark9!$F$59)/1000</f>
        <v>4649.8958202826852</v>
      </c>
      <c r="I6" s="71">
        <f>(Dataark7c!I6*Dataark9!$F$60)/1000</f>
        <v>4574.3038972799995</v>
      </c>
      <c r="J6" s="71">
        <f>(Dataark7c!J6*Dataark9!$F$61)/1000</f>
        <v>4844.9614779999993</v>
      </c>
    </row>
    <row r="7" spans="1:10" x14ac:dyDescent="0.2">
      <c r="A7" s="3" t="s">
        <v>285</v>
      </c>
      <c r="B7" s="3" t="str">
        <f>Dataark7c!B7</f>
        <v>I alt (netto)</v>
      </c>
      <c r="C7" s="3" t="str">
        <f>Dataark7c!C7</f>
        <v>1 Driftskonti</v>
      </c>
      <c r="D7" s="3" t="str">
        <f>Dataark7c!D7</f>
        <v>I alt hovedkonto 0-8</v>
      </c>
      <c r="E7" s="3">
        <f>Dataark7c!E7</f>
        <v>153</v>
      </c>
      <c r="F7" s="30" t="str">
        <f>Dataark7c!F7</f>
        <v>Brøndby</v>
      </c>
      <c r="G7" s="71">
        <f>(Dataark7c!G7*Dataark9!$F$58)/1000</f>
        <v>3377.0750252221178</v>
      </c>
      <c r="H7" s="71">
        <f>(Dataark7c!H7*Dataark9!$F$59)/1000</f>
        <v>3558.7526095751014</v>
      </c>
      <c r="I7" s="71">
        <f>(Dataark7c!I7*Dataark9!$F$60)/1000</f>
        <v>3538.0711943199999</v>
      </c>
      <c r="J7" s="71">
        <f>(Dataark7c!J7*Dataark9!$F$61)/1000</f>
        <v>3635.228388</v>
      </c>
    </row>
    <row r="8" spans="1:10" x14ac:dyDescent="0.2">
      <c r="A8" s="3" t="s">
        <v>285</v>
      </c>
      <c r="B8" s="3" t="str">
        <f>Dataark7c!B8</f>
        <v>I alt (netto)</v>
      </c>
      <c r="C8" s="3" t="str">
        <f>Dataark7c!C8</f>
        <v>1 Driftskonti</v>
      </c>
      <c r="D8" s="3" t="str">
        <f>Dataark7c!D8</f>
        <v>I alt hovedkonto 0-8</v>
      </c>
      <c r="E8" s="3">
        <f>Dataark7c!E8</f>
        <v>155</v>
      </c>
      <c r="F8" s="30" t="str">
        <f>Dataark7c!F8</f>
        <v>Dragør</v>
      </c>
      <c r="G8" s="71">
        <f>(Dataark7c!G8*Dataark9!$F$58)/1000</f>
        <v>1042.6983036710185</v>
      </c>
      <c r="H8" s="71">
        <f>(Dataark7c!H8*Dataark9!$F$59)/1000</f>
        <v>1064.9392823752426</v>
      </c>
      <c r="I8" s="71">
        <f>(Dataark7c!I8*Dataark9!$F$60)/1000</f>
        <v>1027.0224837599999</v>
      </c>
      <c r="J8" s="71">
        <f>(Dataark7c!J8*Dataark9!$F$61)/1000</f>
        <v>1031.1824299999998</v>
      </c>
    </row>
    <row r="9" spans="1:10" x14ac:dyDescent="0.2">
      <c r="A9" s="3" t="s">
        <v>285</v>
      </c>
      <c r="B9" s="3" t="str">
        <f>Dataark7c!B9</f>
        <v>I alt (netto)</v>
      </c>
      <c r="C9" s="3" t="str">
        <f>Dataark7c!C9</f>
        <v>1 Driftskonti</v>
      </c>
      <c r="D9" s="3" t="str">
        <f>Dataark7c!D9</f>
        <v>I alt hovedkonto 0-8</v>
      </c>
      <c r="E9" s="3">
        <f>Dataark7c!E9</f>
        <v>157</v>
      </c>
      <c r="F9" s="30" t="str">
        <f>Dataark7c!F9</f>
        <v>Gentofte</v>
      </c>
      <c r="G9" s="71">
        <f>(Dataark7c!G9*Dataark9!$F$58)/1000</f>
        <v>5193.0456925430326</v>
      </c>
      <c r="H9" s="71">
        <f>(Dataark7c!H9*Dataark9!$F$59)/1000</f>
        <v>5306.5760137344942</v>
      </c>
      <c r="I9" s="71">
        <f>(Dataark7c!I9*Dataark9!$F$60)/1000</f>
        <v>5258.2705208799998</v>
      </c>
      <c r="J9" s="71">
        <f>(Dataark7c!J9*Dataark9!$F$61)/1000</f>
        <v>5363.3235569999997</v>
      </c>
    </row>
    <row r="10" spans="1:10" x14ac:dyDescent="0.2">
      <c r="A10" s="3" t="s">
        <v>285</v>
      </c>
      <c r="B10" s="3" t="str">
        <f>Dataark7c!B10</f>
        <v>I alt (netto)</v>
      </c>
      <c r="C10" s="3" t="str">
        <f>Dataark7c!C10</f>
        <v>1 Driftskonti</v>
      </c>
      <c r="D10" s="3" t="str">
        <f>Dataark7c!D10</f>
        <v>I alt hovedkonto 0-8</v>
      </c>
      <c r="E10" s="3">
        <f>Dataark7c!E10</f>
        <v>159</v>
      </c>
      <c r="F10" s="30" t="str">
        <f>Dataark7c!F10</f>
        <v>Gladsaxe</v>
      </c>
      <c r="G10" s="71">
        <f>(Dataark7c!G10*Dataark9!$F$58)/1000</f>
        <v>5322.8646181120175</v>
      </c>
      <c r="H10" s="71">
        <f>(Dataark7c!H10*Dataark9!$F$59)/1000</f>
        <v>5632.7190366168088</v>
      </c>
      <c r="I10" s="71">
        <f>(Dataark7c!I10*Dataark9!$F$60)/1000</f>
        <v>5601.8160109599994</v>
      </c>
      <c r="J10" s="71">
        <f>(Dataark7c!J10*Dataark9!$F$61)/1000</f>
        <v>5756.1329349999996</v>
      </c>
    </row>
    <row r="11" spans="1:10" x14ac:dyDescent="0.2">
      <c r="A11" s="3" t="s">
        <v>285</v>
      </c>
      <c r="B11" s="3" t="str">
        <f>Dataark7c!B11</f>
        <v>I alt (netto)</v>
      </c>
      <c r="C11" s="3" t="str">
        <f>Dataark7c!C11</f>
        <v>1 Driftskonti</v>
      </c>
      <c r="D11" s="3" t="str">
        <f>Dataark7c!D11</f>
        <v>I alt hovedkonto 0-8</v>
      </c>
      <c r="E11" s="3">
        <f>Dataark7c!E11</f>
        <v>161</v>
      </c>
      <c r="F11" s="30" t="str">
        <f>Dataark7c!F11</f>
        <v>Glostrup</v>
      </c>
      <c r="G11" s="71">
        <f>(Dataark7c!G11*Dataark9!$F$58)/1000</f>
        <v>1959.4880657333115</v>
      </c>
      <c r="H11" s="71">
        <f>(Dataark7c!H11*Dataark9!$F$59)/1000</f>
        <v>2040.3791349084581</v>
      </c>
      <c r="I11" s="71">
        <f>(Dataark7c!I11*Dataark9!$F$60)/1000</f>
        <v>1960.7176222399996</v>
      </c>
      <c r="J11" s="71">
        <f>(Dataark7c!J11*Dataark9!$F$61)/1000</f>
        <v>1994.5512819999999</v>
      </c>
    </row>
    <row r="12" spans="1:10" x14ac:dyDescent="0.2">
      <c r="A12" s="3" t="s">
        <v>285</v>
      </c>
      <c r="B12" s="3" t="str">
        <f>Dataark7c!B12</f>
        <v>I alt (netto)</v>
      </c>
      <c r="C12" s="3" t="str">
        <f>Dataark7c!C12</f>
        <v>1 Driftskonti</v>
      </c>
      <c r="D12" s="3" t="str">
        <f>Dataark7c!D12</f>
        <v>I alt hovedkonto 0-8</v>
      </c>
      <c r="E12" s="3">
        <f>Dataark7c!E12</f>
        <v>163</v>
      </c>
      <c r="F12" s="30" t="str">
        <f>Dataark7c!F12</f>
        <v>Herlev</v>
      </c>
      <c r="G12" s="71">
        <f>(Dataark7c!G12*Dataark9!$F$58)/1000</f>
        <v>2468.427449116778</v>
      </c>
      <c r="H12" s="71">
        <f>(Dataark7c!H12*Dataark9!$F$59)/1000</f>
        <v>2513.5226086758735</v>
      </c>
      <c r="I12" s="71">
        <f>(Dataark7c!I12*Dataark9!$F$60)/1000</f>
        <v>2532.5460524</v>
      </c>
      <c r="J12" s="71">
        <f>(Dataark7c!J12*Dataark9!$F$61)/1000</f>
        <v>2573.3310549999997</v>
      </c>
    </row>
    <row r="13" spans="1:10" x14ac:dyDescent="0.2">
      <c r="A13" s="3" t="s">
        <v>285</v>
      </c>
      <c r="B13" s="3" t="str">
        <f>Dataark7c!B13</f>
        <v>I alt (netto)</v>
      </c>
      <c r="C13" s="3" t="str">
        <f>Dataark7c!C13</f>
        <v>1 Driftskonti</v>
      </c>
      <c r="D13" s="3" t="str">
        <f>Dataark7c!D13</f>
        <v>I alt hovedkonto 0-8</v>
      </c>
      <c r="E13" s="3">
        <f>Dataark7c!E13</f>
        <v>165</v>
      </c>
      <c r="F13" s="30" t="str">
        <f>Dataark7c!F13</f>
        <v>Albertslund</v>
      </c>
      <c r="G13" s="71">
        <f>(Dataark7c!G13*Dataark9!$F$58)/1000</f>
        <v>2686.3585810061563</v>
      </c>
      <c r="H13" s="71">
        <f>(Dataark7c!H13*Dataark9!$F$59)/1000</f>
        <v>2807.2395349152707</v>
      </c>
      <c r="I13" s="71">
        <f>(Dataark7c!I13*Dataark9!$F$60)/1000</f>
        <v>2694.54776864</v>
      </c>
      <c r="J13" s="71">
        <f>(Dataark7c!J13*Dataark9!$F$61)/1000</f>
        <v>2783.2395579999998</v>
      </c>
    </row>
    <row r="14" spans="1:10" x14ac:dyDescent="0.2">
      <c r="A14" s="3" t="s">
        <v>285</v>
      </c>
      <c r="B14" s="3" t="str">
        <f>Dataark7c!B14</f>
        <v>I alt (netto)</v>
      </c>
      <c r="C14" s="3" t="str">
        <f>Dataark7c!C14</f>
        <v>1 Driftskonti</v>
      </c>
      <c r="D14" s="3" t="str">
        <f>Dataark7c!D14</f>
        <v>I alt hovedkonto 0-8</v>
      </c>
      <c r="E14" s="3">
        <f>Dataark7c!E14</f>
        <v>167</v>
      </c>
      <c r="F14" s="30" t="str">
        <f>Dataark7c!F14</f>
        <v>Hvidovre</v>
      </c>
      <c r="G14" s="71">
        <f>(Dataark7c!G14*Dataark9!$F$58)/1000</f>
        <v>4621.9913639446886</v>
      </c>
      <c r="H14" s="71">
        <f>(Dataark7c!H14*Dataark9!$F$59)/1000</f>
        <v>4900.6669085558533</v>
      </c>
      <c r="I14" s="71">
        <f>(Dataark7c!I14*Dataark9!$F$60)/1000</f>
        <v>4758.7994708799997</v>
      </c>
      <c r="J14" s="71">
        <f>(Dataark7c!J14*Dataark9!$F$61)/1000</f>
        <v>4815.7688909999997</v>
      </c>
    </row>
    <row r="15" spans="1:10" x14ac:dyDescent="0.2">
      <c r="A15" s="3" t="s">
        <v>285</v>
      </c>
      <c r="B15" s="3" t="str">
        <f>Dataark7c!B15</f>
        <v>I alt (netto)</v>
      </c>
      <c r="C15" s="3" t="str">
        <f>Dataark7c!C15</f>
        <v>1 Driftskonti</v>
      </c>
      <c r="D15" s="3" t="str">
        <f>Dataark7c!D15</f>
        <v>I alt hovedkonto 0-8</v>
      </c>
      <c r="E15" s="3">
        <f>Dataark7c!E15</f>
        <v>169</v>
      </c>
      <c r="F15" s="30" t="str">
        <f>Dataark7c!F15</f>
        <v>Høje-Taastrup</v>
      </c>
      <c r="G15" s="71">
        <f>(Dataark7c!G15*Dataark9!$F$58)/1000</f>
        <v>4376.1259724434249</v>
      </c>
      <c r="H15" s="71">
        <f>(Dataark7c!H15*Dataark9!$F$59)/1000</f>
        <v>4735.4552333471183</v>
      </c>
      <c r="I15" s="71">
        <f>(Dataark7c!I15*Dataark9!$F$60)/1000</f>
        <v>4716.8401279999998</v>
      </c>
      <c r="J15" s="71">
        <f>(Dataark7c!J15*Dataark9!$F$61)/1000</f>
        <v>4927.6062299999994</v>
      </c>
    </row>
    <row r="16" spans="1:10" x14ac:dyDescent="0.2">
      <c r="A16" s="3" t="s">
        <v>285</v>
      </c>
      <c r="B16" s="3" t="str">
        <f>Dataark7c!B16</f>
        <v>I alt (netto)</v>
      </c>
      <c r="C16" s="3" t="str">
        <f>Dataark7c!C16</f>
        <v>1 Driftskonti</v>
      </c>
      <c r="D16" s="3" t="str">
        <f>Dataark7c!D16</f>
        <v>I alt hovedkonto 0-8</v>
      </c>
      <c r="E16" s="3">
        <f>Dataark7c!E16</f>
        <v>173</v>
      </c>
      <c r="F16" s="30" t="str">
        <f>Dataark7c!F16</f>
        <v>Lyngby-Taarbæk</v>
      </c>
      <c r="G16" s="71">
        <f>(Dataark7c!G16*Dataark9!$F$58)/1000</f>
        <v>4188.6021996991112</v>
      </c>
      <c r="H16" s="71">
        <f>(Dataark7c!H16*Dataark9!$F$59)/1000</f>
        <v>4310.4036480555642</v>
      </c>
      <c r="I16" s="71">
        <f>(Dataark7c!I16*Dataark9!$F$60)/1000</f>
        <v>4278.0670108799995</v>
      </c>
      <c r="J16" s="71">
        <f>(Dataark7c!J16*Dataark9!$F$61)/1000</f>
        <v>4289.0568879999992</v>
      </c>
    </row>
    <row r="17" spans="1:10" x14ac:dyDescent="0.2">
      <c r="A17" s="3" t="s">
        <v>285</v>
      </c>
      <c r="B17" s="3" t="str">
        <f>Dataark7c!B17</f>
        <v>I alt (netto)</v>
      </c>
      <c r="C17" s="3" t="str">
        <f>Dataark7c!C17</f>
        <v>1 Driftskonti</v>
      </c>
      <c r="D17" s="3" t="str">
        <f>Dataark7c!D17</f>
        <v>I alt hovedkonto 0-8</v>
      </c>
      <c r="E17" s="3">
        <f>Dataark7c!E17</f>
        <v>175</v>
      </c>
      <c r="F17" s="30" t="str">
        <f>Dataark7c!F17</f>
        <v>Rødovre</v>
      </c>
      <c r="G17" s="71">
        <f>(Dataark7c!G17*Dataark9!$F$58)/1000</f>
        <v>3489.3348228157097</v>
      </c>
      <c r="H17" s="71">
        <f>(Dataark7c!H17*Dataark9!$F$59)/1000</f>
        <v>3624.1175683942902</v>
      </c>
      <c r="I17" s="71">
        <f>(Dataark7c!I17*Dataark9!$F$60)/1000</f>
        <v>3621.2737693599997</v>
      </c>
      <c r="J17" s="71">
        <f>(Dataark7c!J17*Dataark9!$F$61)/1000</f>
        <v>3731.6258339999999</v>
      </c>
    </row>
    <row r="18" spans="1:10" x14ac:dyDescent="0.2">
      <c r="A18" s="3" t="s">
        <v>285</v>
      </c>
      <c r="B18" s="3" t="str">
        <f>Dataark7c!B18</f>
        <v>I alt (netto)</v>
      </c>
      <c r="C18" s="3" t="str">
        <f>Dataark7c!C18</f>
        <v>1 Driftskonti</v>
      </c>
      <c r="D18" s="3" t="str">
        <f>Dataark7c!D18</f>
        <v>I alt hovedkonto 0-8</v>
      </c>
      <c r="E18" s="3">
        <f>Dataark7c!E18</f>
        <v>183</v>
      </c>
      <c r="F18" s="30" t="str">
        <f>Dataark7c!F18</f>
        <v>Ishøj</v>
      </c>
      <c r="G18" s="71">
        <f>(Dataark7c!G18*Dataark9!$F$58)/1000</f>
        <v>2132.5019367044956</v>
      </c>
      <c r="H18" s="71">
        <f>(Dataark7c!H18*Dataark9!$F$59)/1000</f>
        <v>2255.6751261027071</v>
      </c>
      <c r="I18" s="71">
        <f>(Dataark7c!I18*Dataark9!$F$60)/1000</f>
        <v>2251.9967360799997</v>
      </c>
      <c r="J18" s="71">
        <f>(Dataark7c!J18*Dataark9!$F$61)/1000</f>
        <v>2324.3857239999998</v>
      </c>
    </row>
    <row r="19" spans="1:10" x14ac:dyDescent="0.2">
      <c r="A19" s="3" t="s">
        <v>285</v>
      </c>
      <c r="B19" s="3" t="str">
        <f>Dataark7c!B19</f>
        <v>I alt (netto)</v>
      </c>
      <c r="C19" s="3" t="str">
        <f>Dataark7c!C19</f>
        <v>1 Driftskonti</v>
      </c>
      <c r="D19" s="3" t="str">
        <f>Dataark7c!D19</f>
        <v>I alt hovedkonto 0-8</v>
      </c>
      <c r="E19" s="3">
        <f>Dataark7c!E19</f>
        <v>185</v>
      </c>
      <c r="F19" s="30" t="str">
        <f>Dataark7c!F19</f>
        <v>Tårnby</v>
      </c>
      <c r="G19" s="71">
        <f>(Dataark7c!G19*Dataark9!$F$58)/1000</f>
        <v>3317.9826224479857</v>
      </c>
      <c r="H19" s="71">
        <f>(Dataark7c!H19*Dataark9!$F$59)/1000</f>
        <v>3573.2698526012714</v>
      </c>
      <c r="I19" s="71">
        <f>(Dataark7c!I19*Dataark9!$F$60)/1000</f>
        <v>3491.6836125599998</v>
      </c>
      <c r="J19" s="71">
        <f>(Dataark7c!J19*Dataark9!$F$61)/1000</f>
        <v>3530.3721329999998</v>
      </c>
    </row>
    <row r="20" spans="1:10" x14ac:dyDescent="0.2">
      <c r="A20" s="3" t="s">
        <v>285</v>
      </c>
      <c r="B20" s="3" t="str">
        <f>Dataark7c!B20</f>
        <v>I alt (netto)</v>
      </c>
      <c r="C20" s="3" t="str">
        <f>Dataark7c!C20</f>
        <v>1 Driftskonti</v>
      </c>
      <c r="D20" s="3" t="str">
        <f>Dataark7c!D20</f>
        <v>I alt hovedkonto 0-8</v>
      </c>
      <c r="E20" s="3">
        <f>Dataark7c!E20</f>
        <v>187</v>
      </c>
      <c r="F20" s="30" t="str">
        <f>Dataark7c!F20</f>
        <v>Vallensbæk</v>
      </c>
      <c r="G20" s="71">
        <f>(Dataark7c!G20*Dataark9!$F$58)/1000</f>
        <v>1127.1402798847926</v>
      </c>
      <c r="H20" s="71">
        <f>(Dataark7c!H20*Dataark9!$F$59)/1000</f>
        <v>1246.260533039962</v>
      </c>
      <c r="I20" s="71">
        <f>(Dataark7c!I20*Dataark9!$F$60)/1000</f>
        <v>1270.8635763199998</v>
      </c>
      <c r="J20" s="71">
        <f>(Dataark7c!J20*Dataark9!$F$61)/1000</f>
        <v>1306.663554</v>
      </c>
    </row>
    <row r="21" spans="1:10" x14ac:dyDescent="0.2">
      <c r="A21" s="3" t="s">
        <v>285</v>
      </c>
      <c r="B21" s="3" t="str">
        <f>Dataark7c!B21</f>
        <v>I alt (netto)</v>
      </c>
      <c r="C21" s="3" t="str">
        <f>Dataark7c!C21</f>
        <v>1 Driftskonti</v>
      </c>
      <c r="D21" s="3" t="str">
        <f>Dataark7c!D21</f>
        <v>I alt hovedkonto 0-8</v>
      </c>
      <c r="E21" s="3">
        <f>Dataark7c!E21</f>
        <v>190</v>
      </c>
      <c r="F21" s="30" t="str">
        <f>Dataark7c!F21</f>
        <v>Furesø</v>
      </c>
      <c r="G21" s="71">
        <f>(Dataark7c!G21*Dataark9!$F$58)/1000</f>
        <v>3086.5555717230623</v>
      </c>
      <c r="H21" s="71">
        <f>(Dataark7c!H21*Dataark9!$F$59)/1000</f>
        <v>3184.1509443937398</v>
      </c>
      <c r="I21" s="71">
        <f>(Dataark7c!I21*Dataark9!$F$60)/1000</f>
        <v>3175.4668056799997</v>
      </c>
      <c r="J21" s="71">
        <f>(Dataark7c!J21*Dataark9!$F$61)/1000</f>
        <v>3187.4310479999999</v>
      </c>
    </row>
    <row r="22" spans="1:10" x14ac:dyDescent="0.2">
      <c r="A22" s="3" t="s">
        <v>285</v>
      </c>
      <c r="B22" s="3" t="str">
        <f>Dataark7c!B22</f>
        <v>I alt (netto)</v>
      </c>
      <c r="C22" s="3" t="str">
        <f>Dataark7c!C22</f>
        <v>1 Driftskonti</v>
      </c>
      <c r="D22" s="3" t="str">
        <f>Dataark7c!D22</f>
        <v>I alt hovedkonto 0-8</v>
      </c>
      <c r="E22" s="3">
        <f>Dataark7c!E22</f>
        <v>201</v>
      </c>
      <c r="F22" s="30" t="str">
        <f>Dataark7c!F22</f>
        <v>Allerød</v>
      </c>
      <c r="G22" s="71">
        <f>(Dataark7c!G22*Dataark9!$F$58)/1000</f>
        <v>1759.191261510869</v>
      </c>
      <c r="H22" s="71">
        <f>(Dataark7c!H22*Dataark9!$F$59)/1000</f>
        <v>1850.993898927705</v>
      </c>
      <c r="I22" s="71">
        <f>(Dataark7c!I22*Dataark9!$F$60)/1000</f>
        <v>1806.3655646399998</v>
      </c>
      <c r="J22" s="71">
        <f>(Dataark7c!J22*Dataark9!$F$61)/1000</f>
        <v>1865.9975029999998</v>
      </c>
    </row>
    <row r="23" spans="1:10" x14ac:dyDescent="0.2">
      <c r="A23" s="3" t="s">
        <v>285</v>
      </c>
      <c r="B23" s="3" t="str">
        <f>Dataark7c!B23</f>
        <v>I alt (netto)</v>
      </c>
      <c r="C23" s="3" t="str">
        <f>Dataark7c!C23</f>
        <v>1 Driftskonti</v>
      </c>
      <c r="D23" s="3" t="str">
        <f>Dataark7c!D23</f>
        <v>I alt hovedkonto 0-8</v>
      </c>
      <c r="E23" s="3">
        <f>Dataark7c!E23</f>
        <v>210</v>
      </c>
      <c r="F23" s="30" t="str">
        <f>Dataark7c!F23</f>
        <v>Fredensborg</v>
      </c>
      <c r="G23" s="71">
        <f>(Dataark7c!G23*Dataark9!$F$58)/1000</f>
        <v>3184.8646136370962</v>
      </c>
      <c r="H23" s="71">
        <f>(Dataark7c!H23*Dataark9!$F$59)/1000</f>
        <v>3326.5709964338048</v>
      </c>
      <c r="I23" s="71">
        <f>(Dataark7c!I23*Dataark9!$F$60)/1000</f>
        <v>3288.5519045599999</v>
      </c>
      <c r="J23" s="71">
        <f>(Dataark7c!J23*Dataark9!$F$61)/1000</f>
        <v>3361.6916390000001</v>
      </c>
    </row>
    <row r="24" spans="1:10" x14ac:dyDescent="0.2">
      <c r="A24" s="3" t="s">
        <v>285</v>
      </c>
      <c r="B24" s="3" t="str">
        <f>Dataark7c!B24</f>
        <v>I alt (netto)</v>
      </c>
      <c r="C24" s="3" t="str">
        <f>Dataark7c!C24</f>
        <v>1 Driftskonti</v>
      </c>
      <c r="D24" s="3" t="str">
        <f>Dataark7c!D24</f>
        <v>I alt hovedkonto 0-8</v>
      </c>
      <c r="E24" s="3">
        <f>Dataark7c!E24</f>
        <v>217</v>
      </c>
      <c r="F24" s="30" t="str">
        <f>Dataark7c!F24</f>
        <v>Helsingør</v>
      </c>
      <c r="G24" s="71">
        <f>(Dataark7c!G24*Dataark9!$F$58)/1000</f>
        <v>5112.8427957154581</v>
      </c>
      <c r="H24" s="71">
        <f>(Dataark7c!H24*Dataark9!$F$59)/1000</f>
        <v>5237.5642112565574</v>
      </c>
      <c r="I24" s="71">
        <f>(Dataark7c!I24*Dataark9!$F$60)/1000</f>
        <v>5230.4446583999988</v>
      </c>
      <c r="J24" s="71">
        <f>(Dataark7c!J24*Dataark9!$F$61)/1000</f>
        <v>5290.5064540000003</v>
      </c>
    </row>
    <row r="25" spans="1:10" x14ac:dyDescent="0.2">
      <c r="A25" s="3" t="s">
        <v>285</v>
      </c>
      <c r="B25" s="3" t="str">
        <f>Dataark7c!B25</f>
        <v>I alt (netto)</v>
      </c>
      <c r="C25" s="3" t="str">
        <f>Dataark7c!C25</f>
        <v>1 Driftskonti</v>
      </c>
      <c r="D25" s="3" t="str">
        <f>Dataark7c!D25</f>
        <v>I alt hovedkonto 0-8</v>
      </c>
      <c r="E25" s="3">
        <f>Dataark7c!E25</f>
        <v>219</v>
      </c>
      <c r="F25" s="30" t="str">
        <f>Dataark7c!F25</f>
        <v>Hillerød</v>
      </c>
      <c r="G25" s="71">
        <f>(Dataark7c!G25*Dataark9!$F$58)/1000</f>
        <v>3818.9581159173522</v>
      </c>
      <c r="H25" s="71">
        <f>(Dataark7c!H25*Dataark9!$F$59)/1000</f>
        <v>3976.4507232268829</v>
      </c>
      <c r="I25" s="71">
        <f>(Dataark7c!I25*Dataark9!$F$60)/1000</f>
        <v>4005.3399099999997</v>
      </c>
      <c r="J25" s="71">
        <f>(Dataark7c!J25*Dataark9!$F$61)/1000</f>
        <v>4076.8742439999996</v>
      </c>
    </row>
    <row r="26" spans="1:10" x14ac:dyDescent="0.2">
      <c r="A26" s="3" t="s">
        <v>285</v>
      </c>
      <c r="B26" s="3" t="str">
        <f>Dataark7c!B26</f>
        <v>I alt (netto)</v>
      </c>
      <c r="C26" s="3" t="str">
        <f>Dataark7c!C26</f>
        <v>1 Driftskonti</v>
      </c>
      <c r="D26" s="3" t="str">
        <f>Dataark7c!D26</f>
        <v>I alt hovedkonto 0-8</v>
      </c>
      <c r="E26" s="3">
        <f>Dataark7c!E26</f>
        <v>223</v>
      </c>
      <c r="F26" s="30" t="str">
        <f>Dataark7c!F26</f>
        <v>Hørsholm</v>
      </c>
      <c r="G26" s="71">
        <f>(Dataark7c!G26*Dataark9!$F$58)/1000</f>
        <v>1804.3887019249753</v>
      </c>
      <c r="H26" s="71">
        <f>(Dataark7c!H26*Dataark9!$F$59)/1000</f>
        <v>1861.8240588474425</v>
      </c>
      <c r="I26" s="71">
        <f>(Dataark7c!I26*Dataark9!$F$60)/1000</f>
        <v>1754.9166762399998</v>
      </c>
      <c r="J26" s="71">
        <f>(Dataark7c!J26*Dataark9!$F$61)/1000</f>
        <v>1804.0834179999999</v>
      </c>
    </row>
    <row r="27" spans="1:10" x14ac:dyDescent="0.2">
      <c r="A27" s="3" t="s">
        <v>285</v>
      </c>
      <c r="B27" s="3" t="str">
        <f>Dataark7c!B27</f>
        <v>I alt (netto)</v>
      </c>
      <c r="C27" s="3" t="str">
        <f>Dataark7c!C27</f>
        <v>1 Driftskonti</v>
      </c>
      <c r="D27" s="3" t="str">
        <f>Dataark7c!D27</f>
        <v>I alt hovedkonto 0-8</v>
      </c>
      <c r="E27" s="3">
        <f>Dataark7c!E27</f>
        <v>230</v>
      </c>
      <c r="F27" s="30" t="str">
        <f>Dataark7c!F27</f>
        <v>Rudersdal</v>
      </c>
      <c r="G27" s="71">
        <f>(Dataark7c!G27*Dataark9!$F$58)/1000</f>
        <v>3987.0306394151817</v>
      </c>
      <c r="H27" s="71">
        <f>(Dataark7c!H27*Dataark9!$F$59)/1000</f>
        <v>4108.7706738980633</v>
      </c>
      <c r="I27" s="71">
        <f>(Dataark7c!I27*Dataark9!$F$60)/1000</f>
        <v>4134.5353431199992</v>
      </c>
      <c r="J27" s="71">
        <f>(Dataark7c!J27*Dataark9!$F$61)/1000</f>
        <v>4149.8106019999996</v>
      </c>
    </row>
    <row r="28" spans="1:10" x14ac:dyDescent="0.2">
      <c r="A28" s="3" t="s">
        <v>285</v>
      </c>
      <c r="B28" s="3" t="str">
        <f>Dataark7c!B28</f>
        <v>I alt (netto)</v>
      </c>
      <c r="C28" s="3" t="str">
        <f>Dataark7c!C28</f>
        <v>1 Driftskonti</v>
      </c>
      <c r="D28" s="3" t="str">
        <f>Dataark7c!D28</f>
        <v>I alt hovedkonto 0-8</v>
      </c>
      <c r="E28" s="3">
        <f>Dataark7c!E28</f>
        <v>240</v>
      </c>
      <c r="F28" s="30" t="str">
        <f>Dataark7c!F28</f>
        <v>Egedal</v>
      </c>
      <c r="G28" s="71">
        <f>(Dataark7c!G28*Dataark9!$F$58)/1000</f>
        <v>2941.6299984416028</v>
      </c>
      <c r="H28" s="71">
        <f>(Dataark7c!H28*Dataark9!$F$59)/1000</f>
        <v>3133.3998032751647</v>
      </c>
      <c r="I28" s="71">
        <f>(Dataark7c!I28*Dataark9!$F$60)/1000</f>
        <v>3130.4337947999998</v>
      </c>
      <c r="J28" s="71">
        <f>(Dataark7c!J28*Dataark9!$F$61)/1000</f>
        <v>3209.9100969999995</v>
      </c>
    </row>
    <row r="29" spans="1:10" x14ac:dyDescent="0.2">
      <c r="A29" s="3" t="s">
        <v>285</v>
      </c>
      <c r="B29" s="3" t="str">
        <f>Dataark7c!B29</f>
        <v>I alt (netto)</v>
      </c>
      <c r="C29" s="3" t="str">
        <f>Dataark7c!C29</f>
        <v>1 Driftskonti</v>
      </c>
      <c r="D29" s="3" t="str">
        <f>Dataark7c!D29</f>
        <v>I alt hovedkonto 0-8</v>
      </c>
      <c r="E29" s="3">
        <f>Dataark7c!E29</f>
        <v>250</v>
      </c>
      <c r="F29" s="30" t="str">
        <f>Dataark7c!F29</f>
        <v>Frederikssund</v>
      </c>
      <c r="G29" s="71">
        <f>(Dataark7c!G29*Dataark9!$F$58)/1000</f>
        <v>3436.2256471122837</v>
      </c>
      <c r="H29" s="71">
        <f>(Dataark7c!H29*Dataark9!$F$59)/1000</f>
        <v>3639.2096606731006</v>
      </c>
      <c r="I29" s="71">
        <f>(Dataark7c!I29*Dataark9!$F$60)/1000</f>
        <v>3684.1351331199994</v>
      </c>
      <c r="J29" s="71">
        <f>(Dataark7c!J29*Dataark9!$F$61)/1000</f>
        <v>3763.5965439999995</v>
      </c>
    </row>
    <row r="30" spans="1:10" x14ac:dyDescent="0.2">
      <c r="A30" s="3" t="s">
        <v>285</v>
      </c>
      <c r="B30" s="3" t="str">
        <f>Dataark7c!B30</f>
        <v>I alt (netto)</v>
      </c>
      <c r="C30" s="3" t="str">
        <f>Dataark7c!C30</f>
        <v>1 Driftskonti</v>
      </c>
      <c r="D30" s="3" t="str">
        <f>Dataark7c!D30</f>
        <v>I alt hovedkonto 0-8</v>
      </c>
      <c r="E30" s="3">
        <f>Dataark7c!E30</f>
        <v>253</v>
      </c>
      <c r="F30" s="30" t="str">
        <f>Dataark7c!F30</f>
        <v>Greve</v>
      </c>
      <c r="G30" s="71">
        <f>(Dataark7c!G30*Dataark9!$F$58)/1000</f>
        <v>3622.9489070111358</v>
      </c>
      <c r="H30" s="71">
        <f>(Dataark7c!H30*Dataark9!$F$59)/1000</f>
        <v>3771.9285567256134</v>
      </c>
      <c r="I30" s="71">
        <f>(Dataark7c!I30*Dataark9!$F$60)/1000</f>
        <v>3759.5683382399993</v>
      </c>
      <c r="J30" s="71">
        <f>(Dataark7c!J30*Dataark9!$F$61)/1000</f>
        <v>3862.6590799999994</v>
      </c>
    </row>
    <row r="31" spans="1:10" x14ac:dyDescent="0.2">
      <c r="A31" s="3" t="s">
        <v>285</v>
      </c>
      <c r="B31" s="3" t="str">
        <f>Dataark7c!B31</f>
        <v>I alt (netto)</v>
      </c>
      <c r="C31" s="3" t="str">
        <f>Dataark7c!C31</f>
        <v>1 Driftskonti</v>
      </c>
      <c r="D31" s="3" t="str">
        <f>Dataark7c!D31</f>
        <v>I alt hovedkonto 0-8</v>
      </c>
      <c r="E31" s="3">
        <f>Dataark7c!E31</f>
        <v>259</v>
      </c>
      <c r="F31" s="30" t="str">
        <f>Dataark7c!F31</f>
        <v>Køge</v>
      </c>
      <c r="G31" s="71">
        <f>(Dataark7c!G31*Dataark9!$F$58)/1000</f>
        <v>4746.844684075304</v>
      </c>
      <c r="H31" s="71">
        <f>(Dataark7c!H31*Dataark9!$F$59)/1000</f>
        <v>5028.674340133728</v>
      </c>
      <c r="I31" s="71">
        <f>(Dataark7c!I31*Dataark9!$F$60)/1000</f>
        <v>5000.5957653599999</v>
      </c>
      <c r="J31" s="71">
        <f>(Dataark7c!J31*Dataark9!$F$61)/1000</f>
        <v>5190.856976</v>
      </c>
    </row>
    <row r="32" spans="1:10" x14ac:dyDescent="0.2">
      <c r="A32" s="3" t="s">
        <v>285</v>
      </c>
      <c r="B32" s="3" t="str">
        <f>Dataark7c!B32</f>
        <v>I alt (netto)</v>
      </c>
      <c r="C32" s="3" t="str">
        <f>Dataark7c!C32</f>
        <v>1 Driftskonti</v>
      </c>
      <c r="D32" s="3" t="str">
        <f>Dataark7c!D32</f>
        <v>I alt hovedkonto 0-8</v>
      </c>
      <c r="E32" s="3">
        <f>Dataark7c!E32</f>
        <v>260</v>
      </c>
      <c r="F32" s="30" t="str">
        <f>Dataark7c!F32</f>
        <v>Halsnæs</v>
      </c>
      <c r="G32" s="71">
        <f>(Dataark7c!G32*Dataark9!$F$58)/1000</f>
        <v>2627.5148223734177</v>
      </c>
      <c r="H32" s="71">
        <f>(Dataark7c!H32*Dataark9!$F$59)/1000</f>
        <v>2739.3682333545712</v>
      </c>
      <c r="I32" s="71">
        <f>(Dataark7c!I32*Dataark9!$F$60)/1000</f>
        <v>2764.3114043999999</v>
      </c>
      <c r="J32" s="71">
        <f>(Dataark7c!J32*Dataark9!$F$61)/1000</f>
        <v>2809.4466219999999</v>
      </c>
    </row>
    <row r="33" spans="1:10" x14ac:dyDescent="0.2">
      <c r="A33" s="3" t="s">
        <v>285</v>
      </c>
      <c r="B33" s="3" t="str">
        <f>Dataark7c!B33</f>
        <v>I alt (netto)</v>
      </c>
      <c r="C33" s="3" t="str">
        <f>Dataark7c!C33</f>
        <v>1 Driftskonti</v>
      </c>
      <c r="D33" s="3" t="str">
        <f>Dataark7c!D33</f>
        <v>I alt hovedkonto 0-8</v>
      </c>
      <c r="E33" s="3">
        <f>Dataark7c!E33</f>
        <v>265</v>
      </c>
      <c r="F33" s="30" t="str">
        <f>Dataark7c!F33</f>
        <v>Roskilde</v>
      </c>
      <c r="G33" s="71">
        <f>(Dataark7c!G33*Dataark9!$F$58)/1000</f>
        <v>6593.4058581771396</v>
      </c>
      <c r="H33" s="71">
        <f>(Dataark7c!H33*Dataark9!$F$59)/1000</f>
        <v>6731.1053479076581</v>
      </c>
      <c r="I33" s="71">
        <f>(Dataark7c!I33*Dataark9!$F$60)/1000</f>
        <v>6658.670329999999</v>
      </c>
      <c r="J33" s="71">
        <f>(Dataark7c!J33*Dataark9!$F$61)/1000</f>
        <v>6761.0398589999995</v>
      </c>
    </row>
    <row r="34" spans="1:10" x14ac:dyDescent="0.2">
      <c r="A34" s="3" t="s">
        <v>285</v>
      </c>
      <c r="B34" s="3" t="str">
        <f>Dataark7c!B34</f>
        <v>I alt (netto)</v>
      </c>
      <c r="C34" s="3" t="str">
        <f>Dataark7c!C34</f>
        <v>1 Driftskonti</v>
      </c>
      <c r="D34" s="3" t="str">
        <f>Dataark7c!D34</f>
        <v>I alt hovedkonto 0-8</v>
      </c>
      <c r="E34" s="3">
        <f>Dataark7c!E34</f>
        <v>269</v>
      </c>
      <c r="F34" s="30" t="str">
        <f>Dataark7c!F34</f>
        <v>Solrød</v>
      </c>
      <c r="G34" s="71">
        <f>(Dataark7c!G34*Dataark9!$F$58)/1000</f>
        <v>1546.6102238053309</v>
      </c>
      <c r="H34" s="71">
        <f>(Dataark7c!H34*Dataark9!$F$59)/1000</f>
        <v>1679.8566776227558</v>
      </c>
      <c r="I34" s="71">
        <f>(Dataark7c!I34*Dataark9!$F$60)/1000</f>
        <v>1702.2340067199998</v>
      </c>
      <c r="J34" s="71">
        <f>(Dataark7c!J34*Dataark9!$F$61)/1000</f>
        <v>1732.213096</v>
      </c>
    </row>
    <row r="35" spans="1:10" x14ac:dyDescent="0.2">
      <c r="A35" s="3" t="s">
        <v>285</v>
      </c>
      <c r="B35" s="3" t="str">
        <f>Dataark7c!B35</f>
        <v>I alt (netto)</v>
      </c>
      <c r="C35" s="3" t="str">
        <f>Dataark7c!C35</f>
        <v>1 Driftskonti</v>
      </c>
      <c r="D35" s="3" t="str">
        <f>Dataark7c!D35</f>
        <v>I alt hovedkonto 0-8</v>
      </c>
      <c r="E35" s="3">
        <f>Dataark7c!E35</f>
        <v>270</v>
      </c>
      <c r="F35" s="30" t="str">
        <f>Dataark7c!F35</f>
        <v>Gribskov</v>
      </c>
      <c r="G35" s="71">
        <f>(Dataark7c!G35*Dataark9!$F$58)/1000</f>
        <v>3284.3853409035796</v>
      </c>
      <c r="H35" s="71">
        <f>(Dataark7c!H35*Dataark9!$F$59)/1000</f>
        <v>3232.5992394062387</v>
      </c>
      <c r="I35" s="71">
        <f>(Dataark7c!I35*Dataark9!$F$60)/1000</f>
        <v>3312.3269961599995</v>
      </c>
      <c r="J35" s="71">
        <f>(Dataark7c!J35*Dataark9!$F$61)/1000</f>
        <v>3372.8155379999998</v>
      </c>
    </row>
    <row r="36" spans="1:10" x14ac:dyDescent="0.2">
      <c r="A36" s="3" t="s">
        <v>285</v>
      </c>
      <c r="B36" s="3" t="str">
        <f>Dataark7c!B36</f>
        <v>I alt (netto)</v>
      </c>
      <c r="C36" s="3" t="str">
        <f>Dataark7c!C36</f>
        <v>1 Driftskonti</v>
      </c>
      <c r="D36" s="3" t="str">
        <f>Dataark7c!D36</f>
        <v>I alt hovedkonto 0-8</v>
      </c>
      <c r="E36" s="3">
        <f>Dataark7c!E36</f>
        <v>306</v>
      </c>
      <c r="F36" s="30" t="str">
        <f>Dataark7c!F36</f>
        <v>Odsherred</v>
      </c>
      <c r="G36" s="71">
        <f>(Dataark7c!G36*Dataark9!$F$58)/1000</f>
        <v>2866.5988997550139</v>
      </c>
      <c r="H36" s="71">
        <f>(Dataark7c!H36*Dataark9!$F$59)/1000</f>
        <v>2981.7051333930053</v>
      </c>
      <c r="I36" s="71">
        <f>(Dataark7c!I36*Dataark9!$F$60)/1000</f>
        <v>2956.6992946399996</v>
      </c>
      <c r="J36" s="71">
        <f>(Dataark7c!J36*Dataark9!$F$61)/1000</f>
        <v>3020.1536149999997</v>
      </c>
    </row>
    <row r="37" spans="1:10" x14ac:dyDescent="0.2">
      <c r="A37" s="3" t="s">
        <v>285</v>
      </c>
      <c r="B37" s="3" t="str">
        <f>Dataark7c!B37</f>
        <v>I alt (netto)</v>
      </c>
      <c r="C37" s="3" t="str">
        <f>Dataark7c!C37</f>
        <v>1 Driftskonti</v>
      </c>
      <c r="D37" s="3" t="str">
        <f>Dataark7c!D37</f>
        <v>I alt hovedkonto 0-8</v>
      </c>
      <c r="E37" s="3">
        <f>Dataark7c!E37</f>
        <v>316</v>
      </c>
      <c r="F37" s="30" t="str">
        <f>Dataark7c!F37</f>
        <v>Holbæk</v>
      </c>
      <c r="G37" s="71">
        <f>(Dataark7c!G37*Dataark9!$F$58)/1000</f>
        <v>5244.1062831010258</v>
      </c>
      <c r="H37" s="71">
        <f>(Dataark7c!H37*Dataark9!$F$59)/1000</f>
        <v>5626.9406519292716</v>
      </c>
      <c r="I37" s="71">
        <f>(Dataark7c!I37*Dataark9!$F$60)/1000</f>
        <v>5620.9967777599986</v>
      </c>
      <c r="J37" s="71">
        <f>(Dataark7c!J37*Dataark9!$F$61)/1000</f>
        <v>5726.6064339999994</v>
      </c>
    </row>
    <row r="38" spans="1:10" x14ac:dyDescent="0.2">
      <c r="A38" s="3" t="s">
        <v>285</v>
      </c>
      <c r="B38" s="3" t="str">
        <f>Dataark7c!B38</f>
        <v>I alt (netto)</v>
      </c>
      <c r="C38" s="3" t="str">
        <f>Dataark7c!C38</f>
        <v>1 Driftskonti</v>
      </c>
      <c r="D38" s="3" t="str">
        <f>Dataark7c!D38</f>
        <v>I alt hovedkonto 0-8</v>
      </c>
      <c r="E38" s="3">
        <f>Dataark7c!E38</f>
        <v>320</v>
      </c>
      <c r="F38" s="30" t="str">
        <f>Dataark7c!F38</f>
        <v>Faxe</v>
      </c>
      <c r="G38" s="71">
        <f>(Dataark7c!G38*Dataark9!$F$58)/1000</f>
        <v>2772.3142542368046</v>
      </c>
      <c r="H38" s="71">
        <f>(Dataark7c!H38*Dataark9!$F$59)/1000</f>
        <v>2993.6711954359598</v>
      </c>
      <c r="I38" s="71">
        <f>(Dataark7c!I38*Dataark9!$F$60)/1000</f>
        <v>3020.4601107199996</v>
      </c>
      <c r="J38" s="71">
        <f>(Dataark7c!J38*Dataark9!$F$61)/1000</f>
        <v>3015.9475429999998</v>
      </c>
    </row>
    <row r="39" spans="1:10" x14ac:dyDescent="0.2">
      <c r="A39" s="3" t="s">
        <v>285</v>
      </c>
      <c r="B39" s="3" t="str">
        <f>Dataark7c!B39</f>
        <v>I alt (netto)</v>
      </c>
      <c r="C39" s="3" t="str">
        <f>Dataark7c!C39</f>
        <v>1 Driftskonti</v>
      </c>
      <c r="D39" s="3" t="str">
        <f>Dataark7c!D39</f>
        <v>I alt hovedkonto 0-8</v>
      </c>
      <c r="E39" s="3">
        <f>Dataark7c!E39</f>
        <v>326</v>
      </c>
      <c r="F39" s="30" t="str">
        <f>Dataark7c!F39</f>
        <v>Kalundborg</v>
      </c>
      <c r="G39" s="71">
        <f>(Dataark7c!G39*Dataark9!$F$58)/1000</f>
        <v>4005.5491699068784</v>
      </c>
      <c r="H39" s="71">
        <f>(Dataark7c!H39*Dataark9!$F$59)/1000</f>
        <v>4210.5419855854489</v>
      </c>
      <c r="I39" s="71">
        <f>(Dataark7c!I39*Dataark9!$F$60)/1000</f>
        <v>4200.97726048</v>
      </c>
      <c r="J39" s="71">
        <f>(Dataark7c!J39*Dataark9!$F$61)/1000</f>
        <v>4218.0752749999992</v>
      </c>
    </row>
    <row r="40" spans="1:10" x14ac:dyDescent="0.2">
      <c r="A40" s="3" t="s">
        <v>285</v>
      </c>
      <c r="B40" s="3" t="str">
        <f>Dataark7c!B40</f>
        <v>I alt (netto)</v>
      </c>
      <c r="C40" s="3" t="str">
        <f>Dataark7c!C40</f>
        <v>1 Driftskonti</v>
      </c>
      <c r="D40" s="3" t="str">
        <f>Dataark7c!D40</f>
        <v>I alt hovedkonto 0-8</v>
      </c>
      <c r="E40" s="3">
        <f>Dataark7c!E40</f>
        <v>329</v>
      </c>
      <c r="F40" s="30" t="str">
        <f>Dataark7c!F40</f>
        <v>Ringsted</v>
      </c>
      <c r="G40" s="71">
        <f>(Dataark7c!G40*Dataark9!$F$58)/1000</f>
        <v>2689.0657699017197</v>
      </c>
      <c r="H40" s="71">
        <f>(Dataark7c!H40*Dataark9!$F$59)/1000</f>
        <v>2820.7059535076155</v>
      </c>
      <c r="I40" s="71">
        <f>(Dataark7c!I40*Dataark9!$F$60)/1000</f>
        <v>2866.3712022399995</v>
      </c>
      <c r="J40" s="71">
        <f>(Dataark7c!J40*Dataark9!$F$61)/1000</f>
        <v>2876.1319439999997</v>
      </c>
    </row>
    <row r="41" spans="1:10" x14ac:dyDescent="0.2">
      <c r="A41" s="3" t="s">
        <v>285</v>
      </c>
      <c r="B41" s="3" t="str">
        <f>Dataark7c!B41</f>
        <v>I alt (netto)</v>
      </c>
      <c r="C41" s="3" t="str">
        <f>Dataark7c!C41</f>
        <v>1 Driftskonti</v>
      </c>
      <c r="D41" s="3" t="str">
        <f>Dataark7c!D41</f>
        <v>I alt hovedkonto 0-8</v>
      </c>
      <c r="E41" s="3">
        <f>Dataark7c!E41</f>
        <v>330</v>
      </c>
      <c r="F41" s="30" t="str">
        <f>Dataark7c!F41</f>
        <v>Slagelse</v>
      </c>
      <c r="G41" s="71">
        <f>(Dataark7c!G41*Dataark9!$F$58)/1000</f>
        <v>6371.1204215677453</v>
      </c>
      <c r="H41" s="71">
        <f>(Dataark7c!H41*Dataark9!$F$59)/1000</f>
        <v>6881.5790379772097</v>
      </c>
      <c r="I41" s="71">
        <f>(Dataark7c!I41*Dataark9!$F$60)/1000</f>
        <v>6659.01652208</v>
      </c>
      <c r="J41" s="71">
        <f>(Dataark7c!J41*Dataark9!$F$61)/1000</f>
        <v>6852.9782049999994</v>
      </c>
    </row>
    <row r="42" spans="1:10" x14ac:dyDescent="0.2">
      <c r="A42" s="3" t="s">
        <v>285</v>
      </c>
      <c r="B42" s="3" t="str">
        <f>Dataark7c!B42</f>
        <v>I alt (netto)</v>
      </c>
      <c r="C42" s="3" t="str">
        <f>Dataark7c!C42</f>
        <v>1 Driftskonti</v>
      </c>
      <c r="D42" s="3" t="str">
        <f>Dataark7c!D42</f>
        <v>I alt hovedkonto 0-8</v>
      </c>
      <c r="E42" s="3">
        <f>Dataark7c!E42</f>
        <v>336</v>
      </c>
      <c r="F42" s="30" t="str">
        <f>Dataark7c!F42</f>
        <v>Stevns</v>
      </c>
      <c r="G42" s="71">
        <f>(Dataark7c!G42*Dataark9!$F$58)/1000</f>
        <v>1722.4574250901514</v>
      </c>
      <c r="H42" s="71">
        <f>(Dataark7c!H42*Dataark9!$F$59)/1000</f>
        <v>1797.3144757161815</v>
      </c>
      <c r="I42" s="71">
        <f>(Dataark7c!I42*Dataark9!$F$60)/1000</f>
        <v>1838.0351298399999</v>
      </c>
      <c r="J42" s="71">
        <f>(Dataark7c!J42*Dataark9!$F$61)/1000</f>
        <v>1851.0460369999998</v>
      </c>
    </row>
    <row r="43" spans="1:10" x14ac:dyDescent="0.2">
      <c r="A43" s="3" t="s">
        <v>285</v>
      </c>
      <c r="B43" s="3" t="str">
        <f>Dataark7c!B43</f>
        <v>I alt (netto)</v>
      </c>
      <c r="C43" s="3" t="str">
        <f>Dataark7c!C43</f>
        <v>1 Driftskonti</v>
      </c>
      <c r="D43" s="3" t="str">
        <f>Dataark7c!D43</f>
        <v>I alt hovedkonto 0-8</v>
      </c>
      <c r="E43" s="3">
        <f>Dataark7c!E43</f>
        <v>340</v>
      </c>
      <c r="F43" s="30" t="str">
        <f>Dataark7c!F43</f>
        <v>Sorø</v>
      </c>
      <c r="G43" s="71">
        <f>(Dataark7c!G43*Dataark9!$F$58)/1000</f>
        <v>2316.0001001547353</v>
      </c>
      <c r="H43" s="71">
        <f>(Dataark7c!H43*Dataark9!$F$59)/1000</f>
        <v>2421.6651471995169</v>
      </c>
      <c r="I43" s="71">
        <f>(Dataark7c!I43*Dataark9!$F$60)/1000</f>
        <v>2411.0423386399998</v>
      </c>
      <c r="J43" s="71">
        <f>(Dataark7c!J43*Dataark9!$F$61)/1000</f>
        <v>2465.4903139999997</v>
      </c>
    </row>
    <row r="44" spans="1:10" x14ac:dyDescent="0.2">
      <c r="A44" s="3" t="s">
        <v>285</v>
      </c>
      <c r="B44" s="3" t="str">
        <f>Dataark7c!B44</f>
        <v>I alt (netto)</v>
      </c>
      <c r="C44" s="3" t="str">
        <f>Dataark7c!C44</f>
        <v>1 Driftskonti</v>
      </c>
      <c r="D44" s="3" t="str">
        <f>Dataark7c!D44</f>
        <v>I alt hovedkonto 0-8</v>
      </c>
      <c r="E44" s="3">
        <f>Dataark7c!E44</f>
        <v>350</v>
      </c>
      <c r="F44" s="30" t="str">
        <f>Dataark7c!F44</f>
        <v>Lejre</v>
      </c>
      <c r="G44" s="71">
        <f>(Dataark7c!G44*Dataark9!$F$58)/1000</f>
        <v>1998.9873101656265</v>
      </c>
      <c r="H44" s="71">
        <f>(Dataark7c!H44*Dataark9!$F$59)/1000</f>
        <v>2056.1012619681624</v>
      </c>
      <c r="I44" s="71">
        <f>(Dataark7c!I44*Dataark9!$F$60)/1000</f>
        <v>2108.5804656800001</v>
      </c>
      <c r="J44" s="71">
        <f>(Dataark7c!J44*Dataark9!$F$61)/1000</f>
        <v>2101.4981289999996</v>
      </c>
    </row>
    <row r="45" spans="1:10" x14ac:dyDescent="0.2">
      <c r="A45" s="3" t="s">
        <v>285</v>
      </c>
      <c r="B45" s="3" t="str">
        <f>Dataark7c!B45</f>
        <v>I alt (netto)</v>
      </c>
      <c r="C45" s="3" t="str">
        <f>Dataark7c!C45</f>
        <v>1 Driftskonti</v>
      </c>
      <c r="D45" s="3" t="str">
        <f>Dataark7c!D45</f>
        <v>I alt hovedkonto 0-8</v>
      </c>
      <c r="E45" s="3">
        <f>Dataark7c!E45</f>
        <v>360</v>
      </c>
      <c r="F45" s="30" t="str">
        <f>Dataark7c!F45</f>
        <v>Lolland</v>
      </c>
      <c r="G45" s="71">
        <f>(Dataark7c!G45*Dataark9!$F$58)/1000</f>
        <v>4338.3526822218582</v>
      </c>
      <c r="H45" s="71">
        <f>(Dataark7c!H45*Dataark9!$F$59)/1000</f>
        <v>4428.3949062554411</v>
      </c>
      <c r="I45" s="71">
        <f>(Dataark7c!I45*Dataark9!$F$60)/1000</f>
        <v>4378.5446785599997</v>
      </c>
      <c r="J45" s="71">
        <f>(Dataark7c!J45*Dataark9!$F$61)/1000</f>
        <v>4374.6249429999998</v>
      </c>
    </row>
    <row r="46" spans="1:10" x14ac:dyDescent="0.2">
      <c r="A46" s="3" t="s">
        <v>285</v>
      </c>
      <c r="B46" s="3" t="str">
        <f>Dataark7c!B46</f>
        <v>I alt (netto)</v>
      </c>
      <c r="C46" s="3" t="str">
        <f>Dataark7c!C46</f>
        <v>1 Driftskonti</v>
      </c>
      <c r="D46" s="3" t="str">
        <f>Dataark7c!D46</f>
        <v>I alt hovedkonto 0-8</v>
      </c>
      <c r="E46" s="3">
        <f>Dataark7c!E46</f>
        <v>370</v>
      </c>
      <c r="F46" s="30" t="str">
        <f>Dataark7c!F46</f>
        <v>Næstved</v>
      </c>
      <c r="G46" s="71">
        <f>(Dataark7c!G46*Dataark9!$F$58)/1000</f>
        <v>6245.8898900811619</v>
      </c>
      <c r="H46" s="71">
        <f>(Dataark7c!H46*Dataark9!$F$59)/1000</f>
        <v>6567.8585074444454</v>
      </c>
      <c r="I46" s="71">
        <f>(Dataark7c!I46*Dataark9!$F$60)/1000</f>
        <v>6564.5373601599995</v>
      </c>
      <c r="J46" s="71">
        <f>(Dataark7c!J46*Dataark9!$F$61)/1000</f>
        <v>6787.9074919999994</v>
      </c>
    </row>
    <row r="47" spans="1:10" x14ac:dyDescent="0.2">
      <c r="A47" s="3" t="s">
        <v>285</v>
      </c>
      <c r="B47" s="3" t="str">
        <f>Dataark7c!B47</f>
        <v>I alt (netto)</v>
      </c>
      <c r="C47" s="3" t="str">
        <f>Dataark7c!C47</f>
        <v>1 Driftskonti</v>
      </c>
      <c r="D47" s="3" t="str">
        <f>Dataark7c!D47</f>
        <v>I alt hovedkonto 0-8</v>
      </c>
      <c r="E47" s="3">
        <f>Dataark7c!E47</f>
        <v>376</v>
      </c>
      <c r="F47" s="30" t="str">
        <f>Dataark7c!F47</f>
        <v>Guldborgsund</v>
      </c>
      <c r="G47" s="71">
        <f>(Dataark7c!G47*Dataark9!$F$58)/1000</f>
        <v>5276.2529383375941</v>
      </c>
      <c r="H47" s="71">
        <f>(Dataark7c!H47*Dataark9!$F$59)/1000</f>
        <v>5550.9214370616528</v>
      </c>
      <c r="I47" s="71">
        <f>(Dataark7c!I47*Dataark9!$F$60)/1000</f>
        <v>5510.8311242399996</v>
      </c>
      <c r="J47" s="71">
        <f>(Dataark7c!J47*Dataark9!$F$61)/1000</f>
        <v>5550.1951049999998</v>
      </c>
    </row>
    <row r="48" spans="1:10" x14ac:dyDescent="0.2">
      <c r="A48" s="3" t="s">
        <v>285</v>
      </c>
      <c r="B48" s="3" t="str">
        <f>Dataark7c!B48</f>
        <v>I alt (netto)</v>
      </c>
      <c r="C48" s="3" t="str">
        <f>Dataark7c!C48</f>
        <v>1 Driftskonti</v>
      </c>
      <c r="D48" s="3" t="str">
        <f>Dataark7c!D48</f>
        <v>I alt hovedkonto 0-8</v>
      </c>
      <c r="E48" s="3">
        <f>Dataark7c!E48</f>
        <v>390</v>
      </c>
      <c r="F48" s="30" t="str">
        <f>Dataark7c!F48</f>
        <v>Vordingborg</v>
      </c>
      <c r="G48" s="71">
        <f>(Dataark7c!G48*Dataark9!$F$58)/1000</f>
        <v>3758.8189819528657</v>
      </c>
      <c r="H48" s="71">
        <f>(Dataark7c!H48*Dataark9!$F$59)/1000</f>
        <v>3924.9764217484867</v>
      </c>
      <c r="I48" s="71">
        <f>(Dataark7c!I48*Dataark9!$F$60)/1000</f>
        <v>3841.6827269599999</v>
      </c>
      <c r="J48" s="71">
        <f>(Dataark7c!J48*Dataark9!$F$61)/1000</f>
        <v>3867.9332619999996</v>
      </c>
    </row>
    <row r="49" spans="1:10" x14ac:dyDescent="0.2">
      <c r="A49" s="3" t="s">
        <v>285</v>
      </c>
      <c r="B49" s="3" t="str">
        <f>Dataark7c!B49</f>
        <v>I alt (netto)</v>
      </c>
      <c r="C49" s="3" t="str">
        <f>Dataark7c!C49</f>
        <v>1 Driftskonti</v>
      </c>
      <c r="D49" s="3" t="str">
        <f>Dataark7c!D49</f>
        <v>I alt hovedkonto 0-8</v>
      </c>
      <c r="E49" s="3">
        <f>Dataark7c!E49</f>
        <v>400</v>
      </c>
      <c r="F49" s="30" t="str">
        <f>Dataark7c!F49</f>
        <v>Bornholm</v>
      </c>
      <c r="G49" s="71">
        <f>(Dataark7c!G49*Dataark9!$F$58)/1000</f>
        <v>3579.2906344771686</v>
      </c>
      <c r="H49" s="71">
        <f>(Dataark7c!H49*Dataark9!$F$59)/1000</f>
        <v>3696.7923103100493</v>
      </c>
      <c r="I49" s="71">
        <f>(Dataark7c!I49*Dataark9!$F$60)/1000</f>
        <v>3696.1202813599994</v>
      </c>
      <c r="J49" s="71">
        <f>(Dataark7c!J49*Dataark9!$F$61)/1000</f>
        <v>3676.3641039999998</v>
      </c>
    </row>
    <row r="50" spans="1:10" x14ac:dyDescent="0.2">
      <c r="A50" s="3" t="s">
        <v>285</v>
      </c>
      <c r="B50" s="3" t="str">
        <f>Dataark7c!B50</f>
        <v>I alt (netto)</v>
      </c>
      <c r="C50" s="3" t="str">
        <f>Dataark7c!C50</f>
        <v>1 Driftskonti</v>
      </c>
      <c r="D50" s="3" t="str">
        <f>Dataark7c!D50</f>
        <v>I alt hovedkonto 0-8</v>
      </c>
      <c r="E50" s="3">
        <f>Dataark7c!E50</f>
        <v>410</v>
      </c>
      <c r="F50" s="30" t="str">
        <f>Dataark7c!F50</f>
        <v>Middelfart</v>
      </c>
      <c r="G50" s="71">
        <f>(Dataark7c!G50*Dataark9!$F$58)/1000</f>
        <v>2779.230200062299</v>
      </c>
      <c r="H50" s="71">
        <f>(Dataark7c!H50*Dataark9!$F$59)/1000</f>
        <v>2892.7874509946505</v>
      </c>
      <c r="I50" s="71">
        <f>(Dataark7c!I50*Dataark9!$F$60)/1000</f>
        <v>2921.0889635199997</v>
      </c>
      <c r="J50" s="71">
        <f>(Dataark7c!J50*Dataark9!$F$61)/1000</f>
        <v>2974.3337699999997</v>
      </c>
    </row>
    <row r="51" spans="1:10" x14ac:dyDescent="0.2">
      <c r="A51" s="3" t="s">
        <v>285</v>
      </c>
      <c r="B51" s="3" t="str">
        <f>Dataark7c!B51</f>
        <v>I alt (netto)</v>
      </c>
      <c r="C51" s="3" t="str">
        <f>Dataark7c!C51</f>
        <v>1 Driftskonti</v>
      </c>
      <c r="D51" s="3" t="str">
        <f>Dataark7c!D51</f>
        <v>I alt hovedkonto 0-8</v>
      </c>
      <c r="E51" s="3">
        <f>Dataark7c!E51</f>
        <v>420</v>
      </c>
      <c r="F51" s="30" t="str">
        <f>Dataark7c!F51</f>
        <v>Assens</v>
      </c>
      <c r="G51" s="71">
        <f>(Dataark7c!G51*Dataark9!$F$58)/1000</f>
        <v>3302.0317975530224</v>
      </c>
      <c r="H51" s="71">
        <f>(Dataark7c!H51*Dataark9!$F$59)/1000</f>
        <v>3382.7901036434919</v>
      </c>
      <c r="I51" s="71">
        <f>(Dataark7c!I51*Dataark9!$F$60)/1000</f>
        <v>3383.7299215200001</v>
      </c>
      <c r="J51" s="71">
        <f>(Dataark7c!J51*Dataark9!$F$61)/1000</f>
        <v>3427.8532759999998</v>
      </c>
    </row>
    <row r="52" spans="1:10" x14ac:dyDescent="0.2">
      <c r="A52" s="3" t="s">
        <v>285</v>
      </c>
      <c r="B52" s="3" t="str">
        <f>Dataark7c!B52</f>
        <v>I alt (netto)</v>
      </c>
      <c r="C52" s="3" t="str">
        <f>Dataark7c!C52</f>
        <v>1 Driftskonti</v>
      </c>
      <c r="D52" s="3" t="str">
        <f>Dataark7c!D52</f>
        <v>I alt hovedkonto 0-8</v>
      </c>
      <c r="E52" s="3">
        <f>Dataark7c!E52</f>
        <v>430</v>
      </c>
      <c r="F52" s="30" t="str">
        <f>Dataark7c!F52</f>
        <v>Faaborg-Midtfyn</v>
      </c>
      <c r="G52" s="71">
        <f>(Dataark7c!G52*Dataark9!$F$58)/1000</f>
        <v>4167.4140801576223</v>
      </c>
      <c r="H52" s="71">
        <f>(Dataark7c!H52*Dataark9!$F$59)/1000</f>
        <v>4283.7283433360581</v>
      </c>
      <c r="I52" s="71">
        <f>(Dataark7c!I52*Dataark9!$F$60)/1000</f>
        <v>4320.4146065599989</v>
      </c>
      <c r="J52" s="71">
        <f>(Dataark7c!J52*Dataark9!$F$61)/1000</f>
        <v>4374.9163399999998</v>
      </c>
    </row>
    <row r="53" spans="1:10" x14ac:dyDescent="0.2">
      <c r="A53" s="3" t="s">
        <v>285</v>
      </c>
      <c r="B53" s="3" t="str">
        <f>Dataark7c!B53</f>
        <v>I alt (netto)</v>
      </c>
      <c r="C53" s="3" t="str">
        <f>Dataark7c!C53</f>
        <v>1 Driftskonti</v>
      </c>
      <c r="D53" s="3" t="str">
        <f>Dataark7c!D53</f>
        <v>I alt hovedkonto 0-8</v>
      </c>
      <c r="E53" s="3">
        <f>Dataark7c!E53</f>
        <v>440</v>
      </c>
      <c r="F53" s="30" t="str">
        <f>Dataark7c!F53</f>
        <v>Kerteminde</v>
      </c>
      <c r="G53" s="71">
        <f>(Dataark7c!G53*Dataark9!$F$58)/1000</f>
        <v>1917.2137101033939</v>
      </c>
      <c r="H53" s="71">
        <f>(Dataark7c!H53*Dataark9!$F$59)/1000</f>
        <v>2020.7043443876016</v>
      </c>
      <c r="I53" s="71">
        <f>(Dataark7c!I53*Dataark9!$F$60)/1000</f>
        <v>1939.5578446399998</v>
      </c>
      <c r="J53" s="71">
        <f>(Dataark7c!J53*Dataark9!$F$61)/1000</f>
        <v>1986.6845999999998</v>
      </c>
    </row>
    <row r="54" spans="1:10" x14ac:dyDescent="0.2">
      <c r="A54" s="3" t="s">
        <v>285</v>
      </c>
      <c r="B54" s="3" t="str">
        <f>Dataark7c!B54</f>
        <v>I alt (netto)</v>
      </c>
      <c r="C54" s="3" t="str">
        <f>Dataark7c!C54</f>
        <v>1 Driftskonti</v>
      </c>
      <c r="D54" s="3" t="str">
        <f>Dataark7c!D54</f>
        <v>I alt hovedkonto 0-8</v>
      </c>
      <c r="E54" s="3">
        <f>Dataark7c!E54</f>
        <v>450</v>
      </c>
      <c r="F54" s="30" t="str">
        <f>Dataark7c!F54</f>
        <v>Nyborg</v>
      </c>
      <c r="G54" s="71">
        <f>(Dataark7c!G54*Dataark9!$F$58)/1000</f>
        <v>2655.6407199089131</v>
      </c>
      <c r="H54" s="71">
        <f>(Dataark7c!H54*Dataark9!$F$59)/1000</f>
        <v>2735.717940600307</v>
      </c>
      <c r="I54" s="71">
        <f>(Dataark7c!I54*Dataark9!$F$60)/1000</f>
        <v>2786.5981935999998</v>
      </c>
      <c r="J54" s="71">
        <f>(Dataark7c!J54*Dataark9!$F$61)/1000</f>
        <v>2831.8240449999998</v>
      </c>
    </row>
    <row r="55" spans="1:10" x14ac:dyDescent="0.2">
      <c r="A55" s="3" t="s">
        <v>285</v>
      </c>
      <c r="B55" s="3" t="str">
        <f>Dataark7c!B55</f>
        <v>I alt (netto)</v>
      </c>
      <c r="C55" s="3" t="str">
        <f>Dataark7c!C55</f>
        <v>1 Driftskonti</v>
      </c>
      <c r="D55" s="3" t="str">
        <f>Dataark7c!D55</f>
        <v>I alt hovedkonto 0-8</v>
      </c>
      <c r="E55" s="3">
        <f>Dataark7c!E55</f>
        <v>461</v>
      </c>
      <c r="F55" s="30" t="str">
        <f>Dataark7c!F55</f>
        <v>Odense</v>
      </c>
      <c r="G55" s="71">
        <f>(Dataark7c!G55*Dataark9!$F$58)/1000</f>
        <v>15544.084318183852</v>
      </c>
      <c r="H55" s="71">
        <f>(Dataark7c!H55*Dataark9!$F$59)/1000</f>
        <v>16135.112559182639</v>
      </c>
      <c r="I55" s="71">
        <f>(Dataark7c!I55*Dataark9!$F$60)/1000</f>
        <v>16022.988144799998</v>
      </c>
      <c r="J55" s="71">
        <f>(Dataark7c!J55*Dataark9!$F$61)/1000</f>
        <v>16180.262260999998</v>
      </c>
    </row>
    <row r="56" spans="1:10" x14ac:dyDescent="0.2">
      <c r="A56" s="3" t="s">
        <v>285</v>
      </c>
      <c r="B56" s="3" t="str">
        <f>Dataark7c!B56</f>
        <v>I alt (netto)</v>
      </c>
      <c r="C56" s="3" t="str">
        <f>Dataark7c!C56</f>
        <v>1 Driftskonti</v>
      </c>
      <c r="D56" s="3" t="str">
        <f>Dataark7c!D56</f>
        <v>I alt hovedkonto 0-8</v>
      </c>
      <c r="E56" s="3">
        <f>Dataark7c!E56</f>
        <v>479</v>
      </c>
      <c r="F56" s="30" t="str">
        <f>Dataark7c!F56</f>
        <v>Svendborg</v>
      </c>
      <c r="G56" s="71">
        <f>(Dataark7c!G56*Dataark9!$F$58)/1000</f>
        <v>4726.0495435670437</v>
      </c>
      <c r="H56" s="71">
        <f>(Dataark7c!H56*Dataark9!$F$59)/1000</f>
        <v>4840.2100126557043</v>
      </c>
      <c r="I56" s="71">
        <f>(Dataark7c!I56*Dataark9!$F$60)/1000</f>
        <v>4829.4280475999994</v>
      </c>
      <c r="J56" s="71">
        <f>(Dataark7c!J56*Dataark9!$F$61)/1000</f>
        <v>4848.5723120000002</v>
      </c>
    </row>
    <row r="57" spans="1:10" x14ac:dyDescent="0.2">
      <c r="A57" s="3" t="s">
        <v>285</v>
      </c>
      <c r="B57" s="3" t="str">
        <f>Dataark7c!B57</f>
        <v>I alt (netto)</v>
      </c>
      <c r="C57" s="3" t="str">
        <f>Dataark7c!C57</f>
        <v>1 Driftskonti</v>
      </c>
      <c r="D57" s="3" t="str">
        <f>Dataark7c!D57</f>
        <v>I alt hovedkonto 0-8</v>
      </c>
      <c r="E57" s="3">
        <f>Dataark7c!E57</f>
        <v>480</v>
      </c>
      <c r="F57" s="30" t="str">
        <f>Dataark7c!F57</f>
        <v>Nordfyns</v>
      </c>
      <c r="G57" s="71">
        <f>(Dataark7c!G57*Dataark9!$F$58)/1000</f>
        <v>2353.0068386818602</v>
      </c>
      <c r="H57" s="71">
        <f>(Dataark7c!H57*Dataark9!$F$59)/1000</f>
        <v>2492.7349100019055</v>
      </c>
      <c r="I57" s="71">
        <f>(Dataark7c!I57*Dataark9!$F$60)/1000</f>
        <v>2426.1701775999995</v>
      </c>
      <c r="J57" s="71">
        <f>(Dataark7c!J57*Dataark9!$F$61)/1000</f>
        <v>2468.6542009999998</v>
      </c>
    </row>
    <row r="58" spans="1:10" x14ac:dyDescent="0.2">
      <c r="A58" s="3" t="s">
        <v>285</v>
      </c>
      <c r="B58" s="3" t="str">
        <f>Dataark7c!B58</f>
        <v>I alt (netto)</v>
      </c>
      <c r="C58" s="3" t="str">
        <f>Dataark7c!C58</f>
        <v>1 Driftskonti</v>
      </c>
      <c r="D58" s="3" t="str">
        <f>Dataark7c!D58</f>
        <v>I alt hovedkonto 0-8</v>
      </c>
      <c r="E58" s="3">
        <f>Dataark7c!E58</f>
        <v>482</v>
      </c>
      <c r="F58" s="30" t="str">
        <f>Dataark7c!F58</f>
        <v>Langeland</v>
      </c>
      <c r="G58" s="71">
        <f>(Dataark7c!G58*Dataark9!$F$58)/1000</f>
        <v>1252.1076124509746</v>
      </c>
      <c r="H58" s="71">
        <f>(Dataark7c!H58*Dataark9!$F$59)/1000</f>
        <v>1257.8345478926158</v>
      </c>
      <c r="I58" s="71">
        <f>(Dataark7c!I58*Dataark9!$F$60)/1000</f>
        <v>1253.4698508799997</v>
      </c>
      <c r="J58" s="71">
        <f>(Dataark7c!J58*Dataark9!$F$61)/1000</f>
        <v>1266.2775889999998</v>
      </c>
    </row>
    <row r="59" spans="1:10" x14ac:dyDescent="0.2">
      <c r="A59" s="3" t="s">
        <v>285</v>
      </c>
      <c r="B59" s="3" t="str">
        <f>Dataark7c!B59</f>
        <v>I alt (netto)</v>
      </c>
      <c r="C59" s="3" t="str">
        <f>Dataark7c!C59</f>
        <v>1 Driftskonti</v>
      </c>
      <c r="D59" s="3" t="str">
        <f>Dataark7c!D59</f>
        <v>I alt hovedkonto 0-8</v>
      </c>
      <c r="E59" s="3">
        <f>Dataark7c!E59</f>
        <v>492</v>
      </c>
      <c r="F59" s="30" t="str">
        <f>Dataark7c!F59</f>
        <v>Ærø</v>
      </c>
      <c r="G59" s="71">
        <f>(Dataark7c!G59*Dataark9!$F$58)/1000</f>
        <v>560.37233370442436</v>
      </c>
      <c r="H59" s="71">
        <f>(Dataark7c!H59*Dataark9!$F$59)/1000</f>
        <v>590.18967979595095</v>
      </c>
      <c r="I59" s="71">
        <f>(Dataark7c!I59*Dataark9!$F$60)/1000</f>
        <v>583.5612140799999</v>
      </c>
      <c r="J59" s="71">
        <f>(Dataark7c!J59*Dataark9!$F$61)/1000</f>
        <v>576.73480900000004</v>
      </c>
    </row>
    <row r="60" spans="1:10" x14ac:dyDescent="0.2">
      <c r="A60" s="3" t="s">
        <v>285</v>
      </c>
      <c r="B60" s="3" t="str">
        <f>Dataark7c!B60</f>
        <v>I alt (netto)</v>
      </c>
      <c r="C60" s="3" t="str">
        <f>Dataark7c!C60</f>
        <v>1 Driftskonti</v>
      </c>
      <c r="D60" s="3" t="str">
        <f>Dataark7c!D60</f>
        <v>I alt hovedkonto 0-8</v>
      </c>
      <c r="E60" s="3">
        <f>Dataark7c!E60</f>
        <v>510</v>
      </c>
      <c r="F60" s="30" t="str">
        <f>Dataark7c!F60</f>
        <v>Haderslev</v>
      </c>
      <c r="G60" s="71">
        <f>(Dataark7c!G60*Dataark9!$F$58)/1000</f>
        <v>4646.4021541382881</v>
      </c>
      <c r="H60" s="71">
        <f>(Dataark7c!H60*Dataark9!$F$59)/1000</f>
        <v>4670.93990172333</v>
      </c>
      <c r="I60" s="71">
        <f>(Dataark7c!I60*Dataark9!$F$60)/1000</f>
        <v>4700.7308722399994</v>
      </c>
      <c r="J60" s="71">
        <f>(Dataark7c!J60*Dataark9!$F$61)/1000</f>
        <v>4807.8130270000001</v>
      </c>
    </row>
    <row r="61" spans="1:10" x14ac:dyDescent="0.2">
      <c r="A61" s="3" t="s">
        <v>285</v>
      </c>
      <c r="B61" s="3" t="str">
        <f>Dataark7c!B61</f>
        <v>I alt (netto)</v>
      </c>
      <c r="C61" s="3" t="str">
        <f>Dataark7c!C61</f>
        <v>1 Driftskonti</v>
      </c>
      <c r="D61" s="3" t="str">
        <f>Dataark7c!D61</f>
        <v>I alt hovedkonto 0-8</v>
      </c>
      <c r="E61" s="3">
        <f>Dataark7c!E61</f>
        <v>530</v>
      </c>
      <c r="F61" s="30" t="str">
        <f>Dataark7c!F61</f>
        <v>Billund</v>
      </c>
      <c r="G61" s="71">
        <f>(Dataark7c!G61*Dataark9!$F$58)/1000</f>
        <v>2153.1369746436644</v>
      </c>
      <c r="H61" s="71">
        <f>(Dataark7c!H61*Dataark9!$F$59)/1000</f>
        <v>2230.9692549227448</v>
      </c>
      <c r="I61" s="71">
        <f>(Dataark7c!I61*Dataark9!$F$60)/1000</f>
        <v>2217.0086879199998</v>
      </c>
      <c r="J61" s="71">
        <f>(Dataark7c!J61*Dataark9!$F$61)/1000</f>
        <v>2291.1706140000001</v>
      </c>
    </row>
    <row r="62" spans="1:10" x14ac:dyDescent="0.2">
      <c r="A62" s="3" t="s">
        <v>285</v>
      </c>
      <c r="B62" s="3" t="str">
        <f>Dataark7c!B62</f>
        <v>I alt (netto)</v>
      </c>
      <c r="C62" s="3" t="str">
        <f>Dataark7c!C62</f>
        <v>1 Driftskonti</v>
      </c>
      <c r="D62" s="3" t="str">
        <f>Dataark7c!D62</f>
        <v>I alt hovedkonto 0-8</v>
      </c>
      <c r="E62" s="3">
        <f>Dataark7c!E62</f>
        <v>540</v>
      </c>
      <c r="F62" s="30" t="str">
        <f>Dataark7c!F62</f>
        <v>Sønderborg</v>
      </c>
      <c r="G62" s="71">
        <f>(Dataark7c!G62*Dataark9!$F$58)/1000</f>
        <v>6261.507167957182</v>
      </c>
      <c r="H62" s="71">
        <f>(Dataark7c!H62*Dataark9!$F$59)/1000</f>
        <v>6375.6634083167874</v>
      </c>
      <c r="I62" s="71">
        <f>(Dataark7c!I62*Dataark9!$F$60)/1000</f>
        <v>6201.2082329599998</v>
      </c>
      <c r="J62" s="71">
        <f>(Dataark7c!J62*Dataark9!$F$61)/1000</f>
        <v>6200.2914419999997</v>
      </c>
    </row>
    <row r="63" spans="1:10" x14ac:dyDescent="0.2">
      <c r="A63" s="3" t="s">
        <v>285</v>
      </c>
      <c r="B63" s="3" t="str">
        <f>Dataark7c!B63</f>
        <v>I alt (netto)</v>
      </c>
      <c r="C63" s="3" t="str">
        <f>Dataark7c!C63</f>
        <v>1 Driftskonti</v>
      </c>
      <c r="D63" s="3" t="str">
        <f>Dataark7c!D63</f>
        <v>I alt hovedkonto 0-8</v>
      </c>
      <c r="E63" s="3">
        <f>Dataark7c!E63</f>
        <v>550</v>
      </c>
      <c r="F63" s="30" t="str">
        <f>Dataark7c!F63</f>
        <v>Tønder</v>
      </c>
      <c r="G63" s="71">
        <f>(Dataark7c!G63*Dataark9!$F$58)/1000</f>
        <v>3103.7993461532724</v>
      </c>
      <c r="H63" s="71">
        <f>(Dataark7c!H63*Dataark9!$F$59)/1000</f>
        <v>3212.487563453376</v>
      </c>
      <c r="I63" s="71">
        <f>(Dataark7c!I63*Dataark9!$F$60)/1000</f>
        <v>3129.6335626399996</v>
      </c>
      <c r="J63" s="71">
        <f>(Dataark7c!J63*Dataark9!$F$61)/1000</f>
        <v>3111.0425169999999</v>
      </c>
    </row>
    <row r="64" spans="1:10" x14ac:dyDescent="0.2">
      <c r="A64" s="3" t="s">
        <v>285</v>
      </c>
      <c r="B64" s="3" t="str">
        <f>Dataark7c!B64</f>
        <v>I alt (netto)</v>
      </c>
      <c r="C64" s="3" t="str">
        <f>Dataark7c!C64</f>
        <v>1 Driftskonti</v>
      </c>
      <c r="D64" s="3" t="str">
        <f>Dataark7c!D64</f>
        <v>I alt hovedkonto 0-8</v>
      </c>
      <c r="E64" s="3">
        <f>Dataark7c!E64</f>
        <v>561</v>
      </c>
      <c r="F64" s="30" t="str">
        <f>Dataark7c!F64</f>
        <v>Esbjerg</v>
      </c>
      <c r="G64" s="71">
        <f>(Dataark7c!G64*Dataark9!$F$58)/1000</f>
        <v>9268.9320449062889</v>
      </c>
      <c r="H64" s="71">
        <f>(Dataark7c!H64*Dataark9!$F$59)/1000</f>
        <v>9499.3609059058927</v>
      </c>
      <c r="I64" s="71">
        <f>(Dataark7c!I64*Dataark9!$F$60)/1000</f>
        <v>9434.7587359999998</v>
      </c>
      <c r="J64" s="71">
        <f>(Dataark7c!J64*Dataark9!$F$61)/1000</f>
        <v>9563.6111710000005</v>
      </c>
    </row>
    <row r="65" spans="1:10" x14ac:dyDescent="0.2">
      <c r="A65" s="3" t="s">
        <v>285</v>
      </c>
      <c r="B65" s="3" t="str">
        <f>Dataark7c!B65</f>
        <v>I alt (netto)</v>
      </c>
      <c r="C65" s="3" t="str">
        <f>Dataark7c!C65</f>
        <v>1 Driftskonti</v>
      </c>
      <c r="D65" s="3" t="str">
        <f>Dataark7c!D65</f>
        <v>I alt hovedkonto 0-8</v>
      </c>
      <c r="E65" s="3">
        <f>Dataark7c!E65</f>
        <v>563</v>
      </c>
      <c r="F65" s="30" t="str">
        <f>Dataark7c!F65</f>
        <v>Fanø</v>
      </c>
      <c r="G65" s="71">
        <f>(Dataark7c!G65*Dataark9!$F$58)/1000</f>
        <v>286.09116198574793</v>
      </c>
      <c r="H65" s="71">
        <f>(Dataark7c!H65*Dataark9!$F$59)/1000</f>
        <v>291.17379314571804</v>
      </c>
      <c r="I65" s="71">
        <f>(Dataark7c!I65*Dataark9!$F$60)/1000</f>
        <v>289.28392583999999</v>
      </c>
      <c r="J65" s="71">
        <f>(Dataark7c!J65*Dataark9!$F$61)/1000</f>
        <v>276.25057799999996</v>
      </c>
    </row>
    <row r="66" spans="1:10" x14ac:dyDescent="0.2">
      <c r="A66" s="3" t="s">
        <v>285</v>
      </c>
      <c r="B66" s="3" t="str">
        <f>Dataark7c!B66</f>
        <v>I alt (netto)</v>
      </c>
      <c r="C66" s="3" t="str">
        <f>Dataark7c!C66</f>
        <v>1 Driftskonti</v>
      </c>
      <c r="D66" s="3" t="str">
        <f>Dataark7c!D66</f>
        <v>I alt hovedkonto 0-8</v>
      </c>
      <c r="E66" s="3">
        <f>Dataark7c!E66</f>
        <v>573</v>
      </c>
      <c r="F66" s="30" t="str">
        <f>Dataark7c!F66</f>
        <v>Varde</v>
      </c>
      <c r="G66" s="71">
        <f>(Dataark7c!G66*Dataark9!$F$58)/1000</f>
        <v>3839.8684817594299</v>
      </c>
      <c r="H66" s="71">
        <f>(Dataark7c!H66*Dataark9!$F$59)/1000</f>
        <v>3879.9507791862065</v>
      </c>
      <c r="I66" s="71">
        <f>(Dataark7c!I66*Dataark9!$F$60)/1000</f>
        <v>3874.7597085599996</v>
      </c>
      <c r="J66" s="71">
        <f>(Dataark7c!J66*Dataark9!$F$61)/1000</f>
        <v>3975.4183119999998</v>
      </c>
    </row>
    <row r="67" spans="1:10" x14ac:dyDescent="0.2">
      <c r="A67" s="3" t="s">
        <v>285</v>
      </c>
      <c r="B67" s="3" t="str">
        <f>Dataark7c!B67</f>
        <v>I alt (netto)</v>
      </c>
      <c r="C67" s="3" t="str">
        <f>Dataark7c!C67</f>
        <v>1 Driftskonti</v>
      </c>
      <c r="D67" s="3" t="str">
        <f>Dataark7c!D67</f>
        <v>I alt hovedkonto 0-8</v>
      </c>
      <c r="E67" s="3">
        <f>Dataark7c!E67</f>
        <v>575</v>
      </c>
      <c r="F67" s="30" t="str">
        <f>Dataark7c!F67</f>
        <v>Vejen</v>
      </c>
      <c r="G67" s="71">
        <f>(Dataark7c!G67*Dataark9!$F$58)/1000</f>
        <v>3265.3925671958591</v>
      </c>
      <c r="H67" s="71">
        <f>(Dataark7c!H67*Dataark9!$F$59)/1000</f>
        <v>3425.7198458306466</v>
      </c>
      <c r="I67" s="71">
        <f>(Dataark7c!I67*Dataark9!$F$60)/1000</f>
        <v>3393.1590721599996</v>
      </c>
      <c r="J67" s="71">
        <f>(Dataark7c!J67*Dataark9!$F$61)/1000</f>
        <v>3477.4602449999998</v>
      </c>
    </row>
    <row r="68" spans="1:10" x14ac:dyDescent="0.2">
      <c r="A68" s="3" t="s">
        <v>285</v>
      </c>
      <c r="B68" s="3" t="str">
        <f>Dataark7c!B68</f>
        <v>I alt (netto)</v>
      </c>
      <c r="C68" s="3" t="str">
        <f>Dataark7c!C68</f>
        <v>1 Driftskonti</v>
      </c>
      <c r="D68" s="3" t="str">
        <f>Dataark7c!D68</f>
        <v>I alt hovedkonto 0-8</v>
      </c>
      <c r="E68" s="3">
        <f>Dataark7c!E68</f>
        <v>580</v>
      </c>
      <c r="F68" s="30" t="str">
        <f>Dataark7c!F68</f>
        <v>Aabenraa</v>
      </c>
      <c r="G68" s="71">
        <f>(Dataark7c!G68*Dataark9!$F$58)/1000</f>
        <v>4791.6685518281956</v>
      </c>
      <c r="H68" s="71">
        <f>(Dataark7c!H68*Dataark9!$F$59)/1000</f>
        <v>4915.586546058872</v>
      </c>
      <c r="I68" s="71">
        <f>(Dataark7c!I68*Dataark9!$F$60)/1000</f>
        <v>4844.6389295199997</v>
      </c>
      <c r="J68" s="71">
        <f>(Dataark7c!J68*Dataark9!$F$61)/1000</f>
        <v>4885.4646240000002</v>
      </c>
    </row>
    <row r="69" spans="1:10" x14ac:dyDescent="0.2">
      <c r="A69" s="3" t="s">
        <v>285</v>
      </c>
      <c r="B69" s="3" t="str">
        <f>Dataark7c!B69</f>
        <v>I alt (netto)</v>
      </c>
      <c r="C69" s="3" t="str">
        <f>Dataark7c!C69</f>
        <v>1 Driftskonti</v>
      </c>
      <c r="D69" s="3" t="str">
        <f>Dataark7c!D69</f>
        <v>I alt hovedkonto 0-8</v>
      </c>
      <c r="E69" s="3">
        <f>Dataark7c!E69</f>
        <v>607</v>
      </c>
      <c r="F69" s="30" t="str">
        <f>Dataark7c!F69</f>
        <v>Fredericia</v>
      </c>
      <c r="G69" s="71">
        <f>(Dataark7c!G69*Dataark9!$F$58)/1000</f>
        <v>4218.883417426101</v>
      </c>
      <c r="H69" s="71">
        <f>(Dataark7c!H69*Dataark9!$F$59)/1000</f>
        <v>4388.7866430500389</v>
      </c>
      <c r="I69" s="71">
        <f>(Dataark7c!I69*Dataark9!$F$60)/1000</f>
        <v>4418.2165653599995</v>
      </c>
      <c r="J69" s="71">
        <f>(Dataark7c!J69*Dataark9!$F$61)/1000</f>
        <v>4547.3943279999994</v>
      </c>
    </row>
    <row r="70" spans="1:10" x14ac:dyDescent="0.2">
      <c r="A70" s="3" t="s">
        <v>285</v>
      </c>
      <c r="B70" s="3" t="str">
        <f>Dataark7c!B70</f>
        <v>I alt (netto)</v>
      </c>
      <c r="C70" s="3" t="str">
        <f>Dataark7c!C70</f>
        <v>1 Driftskonti</v>
      </c>
      <c r="D70" s="3" t="str">
        <f>Dataark7c!D70</f>
        <v>I alt hovedkonto 0-8</v>
      </c>
      <c r="E70" s="3">
        <f>Dataark7c!E70</f>
        <v>615</v>
      </c>
      <c r="F70" s="30" t="str">
        <f>Dataark7c!F70</f>
        <v>Horsens</v>
      </c>
      <c r="G70" s="71">
        <f>(Dataark7c!G70*Dataark9!$F$58)/1000</f>
        <v>6836.139546395093</v>
      </c>
      <c r="H70" s="71">
        <f>(Dataark7c!H70*Dataark9!$F$59)/1000</f>
        <v>7335.7547858045145</v>
      </c>
      <c r="I70" s="71">
        <f>(Dataark7c!I70*Dataark9!$F$60)/1000</f>
        <v>7456.1318748799995</v>
      </c>
      <c r="J70" s="71">
        <f>(Dataark7c!J70*Dataark9!$F$61)/1000</f>
        <v>7612.9872089999999</v>
      </c>
    </row>
    <row r="71" spans="1:10" x14ac:dyDescent="0.2">
      <c r="A71" s="3" t="s">
        <v>285</v>
      </c>
      <c r="B71" s="3" t="str">
        <f>Dataark7c!B71</f>
        <v>I alt (netto)</v>
      </c>
      <c r="C71" s="3" t="str">
        <f>Dataark7c!C71</f>
        <v>1 Driftskonti</v>
      </c>
      <c r="D71" s="3" t="str">
        <f>Dataark7c!D71</f>
        <v>I alt hovedkonto 0-8</v>
      </c>
      <c r="E71" s="3">
        <f>Dataark7c!E71</f>
        <v>621</v>
      </c>
      <c r="F71" s="30" t="str">
        <f>Dataark7c!F71</f>
        <v>Kolding</v>
      </c>
      <c r="G71" s="71">
        <f>(Dataark7c!G71*Dataark9!$F$58)/1000</f>
        <v>7043.7986429992889</v>
      </c>
      <c r="H71" s="71">
        <f>(Dataark7c!H71*Dataark9!$F$59)/1000</f>
        <v>7062.8508516062011</v>
      </c>
      <c r="I71" s="71">
        <f>(Dataark7c!I71*Dataark9!$F$60)/1000</f>
        <v>7058.0422587999992</v>
      </c>
      <c r="J71" s="71">
        <f>(Dataark7c!J71*Dataark9!$F$61)/1000</f>
        <v>7244.5877739999996</v>
      </c>
    </row>
    <row r="72" spans="1:10" x14ac:dyDescent="0.2">
      <c r="A72" s="3" t="s">
        <v>285</v>
      </c>
      <c r="B72" s="3" t="str">
        <f>Dataark7c!B72</f>
        <v>I alt (netto)</v>
      </c>
      <c r="C72" s="3" t="str">
        <f>Dataark7c!C72</f>
        <v>1 Driftskonti</v>
      </c>
      <c r="D72" s="3" t="str">
        <f>Dataark7c!D72</f>
        <v>I alt hovedkonto 0-8</v>
      </c>
      <c r="E72" s="3">
        <f>Dataark7c!E72</f>
        <v>630</v>
      </c>
      <c r="F72" s="30" t="str">
        <f>Dataark7c!F72</f>
        <v>Vejle</v>
      </c>
      <c r="G72" s="71">
        <f>(Dataark7c!G72*Dataark9!$F$58)/1000</f>
        <v>7956.0400366214544</v>
      </c>
      <c r="H72" s="71">
        <f>(Dataark7c!H72*Dataark9!$F$59)/1000</f>
        <v>8413.3062607826796</v>
      </c>
      <c r="I72" s="71">
        <f>(Dataark7c!I72*Dataark9!$F$60)/1000</f>
        <v>8551.5914639999992</v>
      </c>
      <c r="J72" s="71">
        <f>(Dataark7c!J72*Dataark9!$F$61)/1000</f>
        <v>8756.1573429999989</v>
      </c>
    </row>
    <row r="73" spans="1:10" x14ac:dyDescent="0.2">
      <c r="A73" s="3" t="s">
        <v>285</v>
      </c>
      <c r="B73" s="3" t="str">
        <f>Dataark7c!B73</f>
        <v>I alt (netto)</v>
      </c>
      <c r="C73" s="3" t="str">
        <f>Dataark7c!C73</f>
        <v>1 Driftskonti</v>
      </c>
      <c r="D73" s="3" t="str">
        <f>Dataark7c!D73</f>
        <v>I alt hovedkonto 0-8</v>
      </c>
      <c r="E73" s="3">
        <f>Dataark7c!E73</f>
        <v>657</v>
      </c>
      <c r="F73" s="30" t="str">
        <f>Dataark7c!F73</f>
        <v>Herning</v>
      </c>
      <c r="G73" s="71">
        <f>(Dataark7c!G73*Dataark9!$F$58)/1000</f>
        <v>6444.63782323746</v>
      </c>
      <c r="H73" s="71">
        <f>(Dataark7c!H73*Dataark9!$F$59)/1000</f>
        <v>6705.946495516615</v>
      </c>
      <c r="I73" s="71">
        <f>(Dataark7c!I73*Dataark9!$F$60)/1000</f>
        <v>6704.8055474399989</v>
      </c>
      <c r="J73" s="71">
        <f>(Dataark7c!J73*Dataark9!$F$61)/1000</f>
        <v>6846.0417119999993</v>
      </c>
    </row>
    <row r="74" spans="1:10" x14ac:dyDescent="0.2">
      <c r="A74" s="3" t="s">
        <v>285</v>
      </c>
      <c r="B74" s="3" t="str">
        <f>Dataark7c!B74</f>
        <v>I alt (netto)</v>
      </c>
      <c r="C74" s="3" t="str">
        <f>Dataark7c!C74</f>
        <v>1 Driftskonti</v>
      </c>
      <c r="D74" s="3" t="str">
        <f>Dataark7c!D74</f>
        <v>I alt hovedkonto 0-8</v>
      </c>
      <c r="E74" s="3">
        <f>Dataark7c!E74</f>
        <v>661</v>
      </c>
      <c r="F74" s="30" t="str">
        <f>Dataark7c!F74</f>
        <v>Holstebro</v>
      </c>
      <c r="G74" s="71">
        <f>(Dataark7c!G74*Dataark9!$F$58)/1000</f>
        <v>4338.8657381819039</v>
      </c>
      <c r="H74" s="71">
        <f>(Dataark7c!H74*Dataark9!$F$59)/1000</f>
        <v>4471.5971269883466</v>
      </c>
      <c r="I74" s="71">
        <f>(Dataark7c!I74*Dataark9!$F$60)/1000</f>
        <v>4489.0058356</v>
      </c>
      <c r="J74" s="71">
        <f>(Dataark7c!J74*Dataark9!$F$61)/1000</f>
        <v>4578.502254</v>
      </c>
    </row>
    <row r="75" spans="1:10" x14ac:dyDescent="0.2">
      <c r="A75" s="3" t="s">
        <v>285</v>
      </c>
      <c r="B75" s="3" t="str">
        <f>Dataark7c!B75</f>
        <v>I alt (netto)</v>
      </c>
      <c r="C75" s="3" t="str">
        <f>Dataark7c!C75</f>
        <v>1 Driftskonti</v>
      </c>
      <c r="D75" s="3" t="str">
        <f>Dataark7c!D75</f>
        <v>I alt hovedkonto 0-8</v>
      </c>
      <c r="E75" s="3">
        <f>Dataark7c!E75</f>
        <v>665</v>
      </c>
      <c r="F75" s="30" t="str">
        <f>Dataark7c!F75</f>
        <v>Lemvig</v>
      </c>
      <c r="G75" s="71">
        <f>(Dataark7c!G75*Dataark9!$F$58)/1000</f>
        <v>1594.2565057876018</v>
      </c>
      <c r="H75" s="71">
        <f>(Dataark7c!H75*Dataark9!$F$59)/1000</f>
        <v>1613.1753140150211</v>
      </c>
      <c r="I75" s="71">
        <f>(Dataark7c!I75*Dataark9!$F$60)/1000</f>
        <v>1607.9716192799997</v>
      </c>
      <c r="J75" s="71">
        <f>(Dataark7c!J75*Dataark9!$F$61)/1000</f>
        <v>1588.542968</v>
      </c>
    </row>
    <row r="76" spans="1:10" x14ac:dyDescent="0.2">
      <c r="A76" s="3" t="s">
        <v>285</v>
      </c>
      <c r="B76" s="3" t="str">
        <f>Dataark7c!B76</f>
        <v>I alt (netto)</v>
      </c>
      <c r="C76" s="3" t="str">
        <f>Dataark7c!C76</f>
        <v>1 Driftskonti</v>
      </c>
      <c r="D76" s="3" t="str">
        <f>Dataark7c!D76</f>
        <v>I alt hovedkonto 0-8</v>
      </c>
      <c r="E76" s="3">
        <f>Dataark7c!E76</f>
        <v>671</v>
      </c>
      <c r="F76" s="30" t="str">
        <f>Dataark7c!F76</f>
        <v>Struer</v>
      </c>
      <c r="G76" s="71">
        <f>(Dataark7c!G76*Dataark9!$F$58)/1000</f>
        <v>1682.2122482336554</v>
      </c>
      <c r="H76" s="71">
        <f>(Dataark7c!H76*Dataark9!$F$59)/1000</f>
        <v>1746.2126765534961</v>
      </c>
      <c r="I76" s="71">
        <f>(Dataark7c!I76*Dataark9!$F$60)/1000</f>
        <v>1701.6818249599999</v>
      </c>
      <c r="J76" s="71">
        <f>(Dataark7c!J76*Dataark9!$F$61)/1000</f>
        <v>1714.0894469999998</v>
      </c>
    </row>
    <row r="77" spans="1:10" x14ac:dyDescent="0.2">
      <c r="A77" s="3" t="s">
        <v>285</v>
      </c>
      <c r="B77" s="3" t="str">
        <f>Dataark7c!B77</f>
        <v>I alt (netto)</v>
      </c>
      <c r="C77" s="3" t="str">
        <f>Dataark7c!C77</f>
        <v>1 Driftskonti</v>
      </c>
      <c r="D77" s="3" t="str">
        <f>Dataark7c!D77</f>
        <v>I alt hovedkonto 0-8</v>
      </c>
      <c r="E77" s="3">
        <f>Dataark7c!E77</f>
        <v>706</v>
      </c>
      <c r="F77" s="30" t="str">
        <f>Dataark7c!F77</f>
        <v>Syddjurs</v>
      </c>
      <c r="G77" s="71">
        <f>(Dataark7c!G77*Dataark9!$F$58)/1000</f>
        <v>3299.4240663140163</v>
      </c>
      <c r="H77" s="71">
        <f>(Dataark7c!H77*Dataark9!$F$59)/1000</f>
        <v>3369.0213143442584</v>
      </c>
      <c r="I77" s="71">
        <f>(Dataark7c!I77*Dataark9!$F$60)/1000</f>
        <v>3380.6940003199998</v>
      </c>
      <c r="J77" s="71">
        <f>(Dataark7c!J77*Dataark9!$F$61)/1000</f>
        <v>3428.3738499999995</v>
      </c>
    </row>
    <row r="78" spans="1:10" x14ac:dyDescent="0.2">
      <c r="A78" s="3" t="s">
        <v>285</v>
      </c>
      <c r="B78" s="3" t="str">
        <f>Dataark7c!B78</f>
        <v>I alt (netto)</v>
      </c>
      <c r="C78" s="3" t="str">
        <f>Dataark7c!C78</f>
        <v>1 Driftskonti</v>
      </c>
      <c r="D78" s="3" t="str">
        <f>Dataark7c!D78</f>
        <v>I alt hovedkonto 0-8</v>
      </c>
      <c r="E78" s="3">
        <f>Dataark7c!E78</f>
        <v>707</v>
      </c>
      <c r="F78" s="30" t="str">
        <f>Dataark7c!F78</f>
        <v>Norddjurs</v>
      </c>
      <c r="G78" s="71">
        <f>(Dataark7c!G78*Dataark9!$F$58)/1000</f>
        <v>3099.931413631788</v>
      </c>
      <c r="H78" s="71">
        <f>(Dataark7c!H78*Dataark9!$F$59)/1000</f>
        <v>3186.2261501957701</v>
      </c>
      <c r="I78" s="71">
        <f>(Dataark7c!I78*Dataark9!$F$60)/1000</f>
        <v>3216.1977598399994</v>
      </c>
      <c r="J78" s="71">
        <f>(Dataark7c!J78*Dataark9!$F$61)/1000</f>
        <v>3262.3771119999997</v>
      </c>
    </row>
    <row r="79" spans="1:10" x14ac:dyDescent="0.2">
      <c r="A79" s="3" t="s">
        <v>285</v>
      </c>
      <c r="B79" s="3" t="str">
        <f>Dataark7c!B79</f>
        <v>I alt (netto)</v>
      </c>
      <c r="C79" s="3" t="str">
        <f>Dataark7c!C79</f>
        <v>1 Driftskonti</v>
      </c>
      <c r="D79" s="3" t="str">
        <f>Dataark7c!D79</f>
        <v>I alt hovedkonto 0-8</v>
      </c>
      <c r="E79" s="3">
        <f>Dataark7c!E79</f>
        <v>710</v>
      </c>
      <c r="F79" s="30" t="str">
        <f>Dataark7c!F79</f>
        <v>Favrskov</v>
      </c>
      <c r="G79" s="71">
        <f>(Dataark7c!G79*Dataark9!$F$58)/1000</f>
        <v>3319.5072355491166</v>
      </c>
      <c r="H79" s="71">
        <f>(Dataark7c!H79*Dataark9!$F$59)/1000</f>
        <v>3509.9536565184912</v>
      </c>
      <c r="I79" s="71">
        <f>(Dataark7c!I79*Dataark9!$F$60)/1000</f>
        <v>3530.3115307199996</v>
      </c>
      <c r="J79" s="71">
        <f>(Dataark7c!J79*Dataark9!$F$61)/1000</f>
        <v>3529.6763059999998</v>
      </c>
    </row>
    <row r="80" spans="1:10" x14ac:dyDescent="0.2">
      <c r="A80" s="3" t="s">
        <v>285</v>
      </c>
      <c r="B80" s="3" t="str">
        <f>Dataark7c!B80</f>
        <v>I alt (netto)</v>
      </c>
      <c r="C80" s="3" t="str">
        <f>Dataark7c!C80</f>
        <v>1 Driftskonti</v>
      </c>
      <c r="D80" s="3" t="str">
        <f>Dataark7c!D80</f>
        <v>I alt hovedkonto 0-8</v>
      </c>
      <c r="E80" s="3">
        <f>Dataark7c!E80</f>
        <v>727</v>
      </c>
      <c r="F80" s="30" t="str">
        <f>Dataark7c!F80</f>
        <v>Odder</v>
      </c>
      <c r="G80" s="71">
        <f>(Dataark7c!G80*Dataark9!$F$58)/1000</f>
        <v>1699.8162534443236</v>
      </c>
      <c r="H80" s="71">
        <f>(Dataark7c!H80*Dataark9!$F$59)/1000</f>
        <v>1795.8865501726239</v>
      </c>
      <c r="I80" s="71">
        <f>(Dataark7c!I80*Dataark9!$F$60)/1000</f>
        <v>1781.77729912</v>
      </c>
      <c r="J80" s="71">
        <f>(Dataark7c!J80*Dataark9!$F$61)/1000</f>
        <v>1829.6371719999997</v>
      </c>
    </row>
    <row r="81" spans="1:10" x14ac:dyDescent="0.2">
      <c r="A81" s="3" t="s">
        <v>285</v>
      </c>
      <c r="B81" s="3" t="str">
        <f>Dataark7c!B81</f>
        <v>I alt (netto)</v>
      </c>
      <c r="C81" s="3" t="str">
        <f>Dataark7c!C81</f>
        <v>1 Driftskonti</v>
      </c>
      <c r="D81" s="3" t="str">
        <f>Dataark7c!D81</f>
        <v>I alt hovedkonto 0-8</v>
      </c>
      <c r="E81" s="3">
        <f>Dataark7c!E81</f>
        <v>730</v>
      </c>
      <c r="F81" s="30" t="str">
        <f>Dataark7c!F81</f>
        <v>Randers</v>
      </c>
      <c r="G81" s="71">
        <f>(Dataark7c!G81*Dataark9!$F$58)/1000</f>
        <v>7746.7605079543237</v>
      </c>
      <c r="H81" s="71">
        <f>(Dataark7c!H81*Dataark9!$F$59)/1000</f>
        <v>8122.4739280930289</v>
      </c>
      <c r="I81" s="71">
        <f>(Dataark7c!I81*Dataark9!$F$60)/1000</f>
        <v>8336.1974383999986</v>
      </c>
      <c r="J81" s="71">
        <f>(Dataark7c!J81*Dataark9!$F$61)/1000</f>
        <v>8396.7352169999995</v>
      </c>
    </row>
    <row r="82" spans="1:10" x14ac:dyDescent="0.2">
      <c r="A82" s="3" t="s">
        <v>285</v>
      </c>
      <c r="B82" s="3" t="str">
        <f>Dataark7c!B82</f>
        <v>I alt (netto)</v>
      </c>
      <c r="C82" s="3" t="str">
        <f>Dataark7c!C82</f>
        <v>1 Driftskonti</v>
      </c>
      <c r="D82" s="3" t="str">
        <f>Dataark7c!D82</f>
        <v>I alt hovedkonto 0-8</v>
      </c>
      <c r="E82" s="3">
        <f>Dataark7c!E82</f>
        <v>740</v>
      </c>
      <c r="F82" s="30" t="str">
        <f>Dataark7c!F82</f>
        <v>Silkeborg</v>
      </c>
      <c r="G82" s="71">
        <f>(Dataark7c!G82*Dataark9!$F$58)/1000</f>
        <v>6810.8215083099694</v>
      </c>
      <c r="H82" s="71">
        <f>(Dataark7c!H82*Dataark9!$F$59)/1000</f>
        <v>7242.5257340113594</v>
      </c>
      <c r="I82" s="71">
        <f>(Dataark7c!I82*Dataark9!$F$60)/1000</f>
        <v>7267.3806191999993</v>
      </c>
      <c r="J82" s="71">
        <f>(Dataark7c!J82*Dataark9!$F$61)/1000</f>
        <v>7427.8650799999996</v>
      </c>
    </row>
    <row r="83" spans="1:10" x14ac:dyDescent="0.2">
      <c r="A83" s="3" t="s">
        <v>285</v>
      </c>
      <c r="B83" s="3" t="str">
        <f>Dataark7c!B83</f>
        <v>I alt (netto)</v>
      </c>
      <c r="C83" s="3" t="str">
        <f>Dataark7c!C83</f>
        <v>1 Driftskonti</v>
      </c>
      <c r="D83" s="3" t="str">
        <f>Dataark7c!D83</f>
        <v>I alt hovedkonto 0-8</v>
      </c>
      <c r="E83" s="3">
        <f>Dataark7c!E83</f>
        <v>741</v>
      </c>
      <c r="F83" s="30" t="str">
        <f>Dataark7c!F83</f>
        <v>Samsø</v>
      </c>
      <c r="G83" s="71">
        <f>(Dataark7c!G83*Dataark9!$F$58)/1000</f>
        <v>356.27188056778471</v>
      </c>
      <c r="H83" s="71">
        <f>(Dataark7c!H83*Dataark9!$F$59)/1000</f>
        <v>356.45022518000064</v>
      </c>
      <c r="I83" s="71">
        <f>(Dataark7c!I83*Dataark9!$F$60)/1000</f>
        <v>403.80771703999994</v>
      </c>
      <c r="J83" s="71">
        <f>(Dataark7c!J83*Dataark9!$F$61)/1000</f>
        <v>376.96401800000001</v>
      </c>
    </row>
    <row r="84" spans="1:10" x14ac:dyDescent="0.2">
      <c r="A84" s="3" t="s">
        <v>285</v>
      </c>
      <c r="B84" s="3" t="str">
        <f>Dataark7c!B84</f>
        <v>I alt (netto)</v>
      </c>
      <c r="C84" s="3" t="str">
        <f>Dataark7c!C84</f>
        <v>1 Driftskonti</v>
      </c>
      <c r="D84" s="3" t="str">
        <f>Dataark7c!D84</f>
        <v>I alt hovedkonto 0-8</v>
      </c>
      <c r="E84" s="3">
        <f>Dataark7c!E84</f>
        <v>746</v>
      </c>
      <c r="F84" s="30" t="str">
        <f>Dataark7c!F84</f>
        <v>Skanderborg</v>
      </c>
      <c r="G84" s="71">
        <f>(Dataark7c!G84*Dataark9!$F$58)/1000</f>
        <v>4329.1225265340263</v>
      </c>
      <c r="H84" s="71">
        <f>(Dataark7c!H84*Dataark9!$F$59)/1000</f>
        <v>4551.7483582839423</v>
      </c>
      <c r="I84" s="71">
        <f>(Dataark7c!I84*Dataark9!$F$60)/1000</f>
        <v>4624.8123511200001</v>
      </c>
      <c r="J84" s="71">
        <f>(Dataark7c!J84*Dataark9!$F$61)/1000</f>
        <v>4736.7526019999996</v>
      </c>
    </row>
    <row r="85" spans="1:10" x14ac:dyDescent="0.2">
      <c r="A85" s="3" t="s">
        <v>285</v>
      </c>
      <c r="B85" s="3" t="str">
        <f>Dataark7c!B85</f>
        <v>I alt (netto)</v>
      </c>
      <c r="C85" s="3" t="str">
        <f>Dataark7c!C85</f>
        <v>1 Driftskonti</v>
      </c>
      <c r="D85" s="3" t="str">
        <f>Dataark7c!D85</f>
        <v>I alt hovedkonto 0-8</v>
      </c>
      <c r="E85" s="3">
        <f>Dataark7c!E85</f>
        <v>751</v>
      </c>
      <c r="F85" s="30" t="str">
        <f>Dataark7c!F85</f>
        <v>Aarhus</v>
      </c>
      <c r="G85" s="71">
        <f>(Dataark7c!G85*Dataark9!$F$58)/1000</f>
        <v>25013.506018134445</v>
      </c>
      <c r="H85" s="71">
        <f>(Dataark7c!H85*Dataark9!$F$59)/1000</f>
        <v>26319.81104348295</v>
      </c>
      <c r="I85" s="71">
        <f>(Dataark7c!I85*Dataark9!$F$60)/1000</f>
        <v>26192.200388639998</v>
      </c>
      <c r="J85" s="71">
        <f>(Dataark7c!J85*Dataark9!$F$61)/1000</f>
        <v>26795.852896999997</v>
      </c>
    </row>
    <row r="86" spans="1:10" x14ac:dyDescent="0.2">
      <c r="A86" s="3" t="s">
        <v>285</v>
      </c>
      <c r="B86" s="3" t="str">
        <f>Dataark7c!B86</f>
        <v>I alt (netto)</v>
      </c>
      <c r="C86" s="3" t="str">
        <f>Dataark7c!C86</f>
        <v>1 Driftskonti</v>
      </c>
      <c r="D86" s="3" t="str">
        <f>Dataark7c!D86</f>
        <v>I alt hovedkonto 0-8</v>
      </c>
      <c r="E86" s="3">
        <f>Dataark7c!E86</f>
        <v>756</v>
      </c>
      <c r="F86" s="30" t="str">
        <f>Dataark7c!F86</f>
        <v>Ikast-Brande</v>
      </c>
      <c r="G86" s="71">
        <f>(Dataark7c!G86*Dataark9!$F$58)/1000</f>
        <v>3166.0780326319946</v>
      </c>
      <c r="H86" s="71">
        <f>(Dataark7c!H86*Dataark9!$F$59)/1000</f>
        <v>3141.5649620596632</v>
      </c>
      <c r="I86" s="71">
        <f>(Dataark7c!I86*Dataark9!$F$60)/1000</f>
        <v>3174.7754999999997</v>
      </c>
      <c r="J86" s="71">
        <f>(Dataark7c!J86*Dataark9!$F$61)/1000</f>
        <v>3203.1540420000001</v>
      </c>
    </row>
    <row r="87" spans="1:10" x14ac:dyDescent="0.2">
      <c r="A87" s="3" t="s">
        <v>285</v>
      </c>
      <c r="B87" s="3" t="str">
        <f>Dataark7c!B87</f>
        <v>I alt (netto)</v>
      </c>
      <c r="C87" s="3" t="str">
        <f>Dataark7c!C87</f>
        <v>1 Driftskonti</v>
      </c>
      <c r="D87" s="3" t="str">
        <f>Dataark7c!D87</f>
        <v>I alt hovedkonto 0-8</v>
      </c>
      <c r="E87" s="3">
        <f>Dataark7c!E87</f>
        <v>760</v>
      </c>
      <c r="F87" s="30" t="str">
        <f>Dataark7c!F87</f>
        <v>Ringkøbing-Skjern</v>
      </c>
      <c r="G87" s="71">
        <f>(Dataark7c!G87*Dataark9!$F$58)/1000</f>
        <v>4492.1724383757046</v>
      </c>
      <c r="H87" s="71">
        <f>(Dataark7c!H87*Dataark9!$F$59)/1000</f>
        <v>4531.3458086092432</v>
      </c>
      <c r="I87" s="71">
        <f>(Dataark7c!I87*Dataark9!$F$60)/1000</f>
        <v>4434.1424795199991</v>
      </c>
      <c r="J87" s="71">
        <f>(Dataark7c!J87*Dataark9!$F$61)/1000</f>
        <v>4451.4230889999999</v>
      </c>
    </row>
    <row r="88" spans="1:10" x14ac:dyDescent="0.2">
      <c r="A88" s="3" t="s">
        <v>285</v>
      </c>
      <c r="B88" s="3" t="str">
        <f>Dataark7c!B88</f>
        <v>I alt (netto)</v>
      </c>
      <c r="C88" s="3" t="str">
        <f>Dataark7c!C88</f>
        <v>1 Driftskonti</v>
      </c>
      <c r="D88" s="3" t="str">
        <f>Dataark7c!D88</f>
        <v>I alt hovedkonto 0-8</v>
      </c>
      <c r="E88" s="3">
        <f>Dataark7c!E88</f>
        <v>766</v>
      </c>
      <c r="F88" s="30" t="str">
        <f>Dataark7c!F88</f>
        <v>Hedensted</v>
      </c>
      <c r="G88" s="71">
        <f>(Dataark7c!G88*Dataark9!$F$58)/1000</f>
        <v>3455.0073765243824</v>
      </c>
      <c r="H88" s="71">
        <f>(Dataark7c!H88*Dataark9!$F$59)/1000</f>
        <v>3563.2237870621352</v>
      </c>
      <c r="I88" s="71">
        <f>(Dataark7c!I88*Dataark9!$F$60)/1000</f>
        <v>3518.5895315999992</v>
      </c>
      <c r="J88" s="71">
        <f>(Dataark7c!J88*Dataark9!$F$61)/1000</f>
        <v>3610.8899979999997</v>
      </c>
    </row>
    <row r="89" spans="1:10" x14ac:dyDescent="0.2">
      <c r="A89" s="3" t="s">
        <v>285</v>
      </c>
      <c r="B89" s="3" t="str">
        <f>Dataark7c!B89</f>
        <v>I alt (netto)</v>
      </c>
      <c r="C89" s="3" t="str">
        <f>Dataark7c!C89</f>
        <v>1 Driftskonti</v>
      </c>
      <c r="D89" s="3" t="str">
        <f>Dataark7c!D89</f>
        <v>I alt hovedkonto 0-8</v>
      </c>
      <c r="E89" s="3">
        <f>Dataark7c!E89</f>
        <v>773</v>
      </c>
      <c r="F89" s="30" t="str">
        <f>Dataark7c!F89</f>
        <v>Morsø</v>
      </c>
      <c r="G89" s="71">
        <f>(Dataark7c!G89*Dataark9!$F$58)/1000</f>
        <v>1830.2755892896778</v>
      </c>
      <c r="H89" s="71">
        <f>(Dataark7c!H89*Dataark9!$F$59)/1000</f>
        <v>1852.0895616032367</v>
      </c>
      <c r="I89" s="71">
        <f>(Dataark7c!I89*Dataark9!$F$60)/1000</f>
        <v>1783.2052066399997</v>
      </c>
      <c r="J89" s="71">
        <f>(Dataark7c!J89*Dataark9!$F$61)/1000</f>
        <v>1830.7270589999998</v>
      </c>
    </row>
    <row r="90" spans="1:10" x14ac:dyDescent="0.2">
      <c r="A90" s="3" t="s">
        <v>285</v>
      </c>
      <c r="B90" s="3" t="str">
        <f>Dataark7c!B90</f>
        <v>I alt (netto)</v>
      </c>
      <c r="C90" s="3" t="str">
        <f>Dataark7c!C90</f>
        <v>1 Driftskonti</v>
      </c>
      <c r="D90" s="3" t="str">
        <f>Dataark7c!D90</f>
        <v>I alt hovedkonto 0-8</v>
      </c>
      <c r="E90" s="3">
        <f>Dataark7c!E90</f>
        <v>779</v>
      </c>
      <c r="F90" s="30" t="str">
        <f>Dataark7c!F90</f>
        <v>Skive</v>
      </c>
      <c r="G90" s="71">
        <f>(Dataark7c!G90*Dataark9!$F$58)/1000</f>
        <v>3703.5823827177105</v>
      </c>
      <c r="H90" s="71">
        <f>(Dataark7c!H90*Dataark9!$F$59)/1000</f>
        <v>3762.1917600843972</v>
      </c>
      <c r="I90" s="71">
        <f>(Dataark7c!I90*Dataark9!$F$60)/1000</f>
        <v>3757.3811807999996</v>
      </c>
      <c r="J90" s="71">
        <f>(Dataark7c!J90*Dataark9!$F$61)/1000</f>
        <v>3794.9730529999997</v>
      </c>
    </row>
    <row r="91" spans="1:10" x14ac:dyDescent="0.2">
      <c r="A91" s="3" t="s">
        <v>285</v>
      </c>
      <c r="B91" s="3" t="str">
        <f>Dataark7c!B91</f>
        <v>I alt (netto)</v>
      </c>
      <c r="C91" s="3" t="str">
        <f>Dataark7c!C91</f>
        <v>1 Driftskonti</v>
      </c>
      <c r="D91" s="3" t="str">
        <f>Dataark7c!D91</f>
        <v>I alt hovedkonto 0-8</v>
      </c>
      <c r="E91" s="3">
        <f>Dataark7c!E91</f>
        <v>787</v>
      </c>
      <c r="F91" s="30" t="str">
        <f>Dataark7c!F91</f>
        <v>Thisted</v>
      </c>
      <c r="G91" s="71">
        <f>(Dataark7c!G91*Dataark9!$F$58)/1000</f>
        <v>3529.3119491588009</v>
      </c>
      <c r="H91" s="71">
        <f>(Dataark7c!H91*Dataark9!$F$59)/1000</f>
        <v>3580.724497709507</v>
      </c>
      <c r="I91" s="71">
        <f>(Dataark7c!I91*Dataark9!$F$60)/1000</f>
        <v>3515.9785315199997</v>
      </c>
      <c r="J91" s="71">
        <f>(Dataark7c!J91*Dataark9!$F$61)/1000</f>
        <v>3533.1067019999996</v>
      </c>
    </row>
    <row r="92" spans="1:10" x14ac:dyDescent="0.2">
      <c r="A92" s="3" t="s">
        <v>285</v>
      </c>
      <c r="B92" s="3" t="str">
        <f>Dataark7c!B92</f>
        <v>I alt (netto)</v>
      </c>
      <c r="C92" s="3" t="str">
        <f>Dataark7c!C92</f>
        <v>1 Driftskonti</v>
      </c>
      <c r="D92" s="3" t="str">
        <f>Dataark7c!D92</f>
        <v>I alt hovedkonto 0-8</v>
      </c>
      <c r="E92" s="3">
        <f>Dataark7c!E92</f>
        <v>791</v>
      </c>
      <c r="F92" s="30" t="str">
        <f>Dataark7c!F92</f>
        <v>Viborg</v>
      </c>
      <c r="G92" s="71">
        <f>(Dataark7c!G92*Dataark9!$F$58)/1000</f>
        <v>7275.4003510723132</v>
      </c>
      <c r="H92" s="71">
        <f>(Dataark7c!H92*Dataark9!$F$59)/1000</f>
        <v>7527.1933833156982</v>
      </c>
      <c r="I92" s="71">
        <f>(Dataark7c!I92*Dataark9!$F$60)/1000</f>
        <v>7468.8094072799986</v>
      </c>
      <c r="J92" s="71">
        <f>(Dataark7c!J92*Dataark9!$F$61)/1000</f>
        <v>7532.7275569999993</v>
      </c>
    </row>
    <row r="93" spans="1:10" x14ac:dyDescent="0.2">
      <c r="A93" s="3" t="s">
        <v>285</v>
      </c>
      <c r="B93" s="3" t="str">
        <f>Dataark7c!B93</f>
        <v>I alt (netto)</v>
      </c>
      <c r="C93" s="3" t="str">
        <f>Dataark7c!C93</f>
        <v>1 Driftskonti</v>
      </c>
      <c r="D93" s="3" t="str">
        <f>Dataark7c!D93</f>
        <v>I alt hovedkonto 0-8</v>
      </c>
      <c r="E93" s="3">
        <f>Dataark7c!E93</f>
        <v>810</v>
      </c>
      <c r="F93" s="30" t="str">
        <f>Dataark7c!F93</f>
        <v>Brønderslev</v>
      </c>
      <c r="G93" s="71">
        <f>(Dataark7c!G93*Dataark9!$F$58)/1000</f>
        <v>2900.3938837142841</v>
      </c>
      <c r="H93" s="71">
        <f>(Dataark7c!H93*Dataark9!$F$59)/1000</f>
        <v>3075.2170110184597</v>
      </c>
      <c r="I93" s="71">
        <f>(Dataark7c!I93*Dataark9!$F$60)/1000</f>
        <v>3090.7726927999997</v>
      </c>
      <c r="J93" s="71">
        <f>(Dataark7c!J93*Dataark9!$F$61)/1000</f>
        <v>3095.224119</v>
      </c>
    </row>
    <row r="94" spans="1:10" x14ac:dyDescent="0.2">
      <c r="A94" s="3" t="s">
        <v>285</v>
      </c>
      <c r="B94" s="3" t="str">
        <f>Dataark7c!B94</f>
        <v>I alt (netto)</v>
      </c>
      <c r="C94" s="3" t="str">
        <f>Dataark7c!C94</f>
        <v>1 Driftskonti</v>
      </c>
      <c r="D94" s="3" t="str">
        <f>Dataark7c!D94</f>
        <v>I alt hovedkonto 0-8</v>
      </c>
      <c r="E94" s="3">
        <f>Dataark7c!E94</f>
        <v>813</v>
      </c>
      <c r="F94" s="30" t="str">
        <f>Dataark7c!F94</f>
        <v>Frederikshavn</v>
      </c>
      <c r="G94" s="71">
        <f>(Dataark7c!G94*Dataark9!$F$58)/1000</f>
        <v>5012.3468982554105</v>
      </c>
      <c r="H94" s="71">
        <f>(Dataark7c!H94*Dataark9!$F$59)/1000</f>
        <v>5145.6803067145793</v>
      </c>
      <c r="I94" s="71">
        <f>(Dataark7c!I94*Dataark9!$F$60)/1000</f>
        <v>5078.5116314399993</v>
      </c>
      <c r="J94" s="71">
        <f>(Dataark7c!J94*Dataark9!$F$61)/1000</f>
        <v>5034.2927900000004</v>
      </c>
    </row>
    <row r="95" spans="1:10" x14ac:dyDescent="0.2">
      <c r="A95" s="3" t="s">
        <v>285</v>
      </c>
      <c r="B95" s="3" t="str">
        <f>Dataark7c!B95</f>
        <v>I alt (netto)</v>
      </c>
      <c r="C95" s="3" t="str">
        <f>Dataark7c!C95</f>
        <v>1 Driftskonti</v>
      </c>
      <c r="D95" s="3" t="str">
        <f>Dataark7c!D95</f>
        <v>I alt hovedkonto 0-8</v>
      </c>
      <c r="E95" s="3">
        <f>Dataark7c!E95</f>
        <v>820</v>
      </c>
      <c r="F95" s="30" t="str">
        <f>Dataark7c!F95</f>
        <v>Vesthimmerlands</v>
      </c>
      <c r="G95" s="71">
        <f>(Dataark7c!G95*Dataark9!$F$58)/1000</f>
        <v>2977.4784191393087</v>
      </c>
      <c r="H95" s="71">
        <f>(Dataark7c!H95*Dataark9!$F$59)/1000</f>
        <v>3103.496145152832</v>
      </c>
      <c r="I95" s="71">
        <f>(Dataark7c!I95*Dataark9!$F$60)/1000</f>
        <v>3100.5577418399998</v>
      </c>
      <c r="J95" s="71">
        <f>(Dataark7c!J95*Dataark9!$F$61)/1000</f>
        <v>3140.0080009999997</v>
      </c>
    </row>
    <row r="96" spans="1:10" x14ac:dyDescent="0.2">
      <c r="A96" s="3" t="s">
        <v>285</v>
      </c>
      <c r="B96" s="3" t="str">
        <f>Dataark7c!B96</f>
        <v>I alt (netto)</v>
      </c>
      <c r="C96" s="3" t="str">
        <f>Dataark7c!C96</f>
        <v>1 Driftskonti</v>
      </c>
      <c r="D96" s="3" t="str">
        <f>Dataark7c!D96</f>
        <v>I alt hovedkonto 0-8</v>
      </c>
      <c r="E96" s="3">
        <f>Dataark7c!E96</f>
        <v>825</v>
      </c>
      <c r="F96" s="30" t="str">
        <f>Dataark7c!F96</f>
        <v>Læsø</v>
      </c>
      <c r="G96" s="71">
        <f>(Dataark7c!G96*Dataark9!$F$58)/1000</f>
        <v>221.49341405168587</v>
      </c>
      <c r="H96" s="71">
        <f>(Dataark7c!H96*Dataark9!$F$59)/1000</f>
        <v>203.8070540309856</v>
      </c>
      <c r="I96" s="71">
        <f>(Dataark7c!I96*Dataark9!$F$60)/1000</f>
        <v>214.58732255999996</v>
      </c>
      <c r="J96" s="71">
        <f>(Dataark7c!J96*Dataark9!$F$61)/1000</f>
        <v>200.61387199999999</v>
      </c>
    </row>
    <row r="97" spans="1:10" x14ac:dyDescent="0.2">
      <c r="A97" s="3" t="s">
        <v>285</v>
      </c>
      <c r="B97" s="3" t="str">
        <f>Dataark7c!B97</f>
        <v>I alt (netto)</v>
      </c>
      <c r="C97" s="3" t="str">
        <f>Dataark7c!C97</f>
        <v>1 Driftskonti</v>
      </c>
      <c r="D97" s="3" t="str">
        <f>Dataark7c!D97</f>
        <v>I alt hovedkonto 0-8</v>
      </c>
      <c r="E97" s="3">
        <f>Dataark7c!E97</f>
        <v>840</v>
      </c>
      <c r="F97" s="30" t="str">
        <f>Dataark7c!F97</f>
        <v>Rebild</v>
      </c>
      <c r="G97" s="71">
        <f>(Dataark7c!G97*Dataark9!$F$58)/1000</f>
        <v>2163.8577822816064</v>
      </c>
      <c r="H97" s="71">
        <f>(Dataark7c!H97*Dataark9!$F$59)/1000</f>
        <v>2238.2491458581781</v>
      </c>
      <c r="I97" s="71">
        <f>(Dataark7c!I97*Dataark9!$F$60)/1000</f>
        <v>2232.0772104799998</v>
      </c>
      <c r="J97" s="71">
        <f>(Dataark7c!J97*Dataark9!$F$61)/1000</f>
        <v>2230.3536749999998</v>
      </c>
    </row>
    <row r="98" spans="1:10" x14ac:dyDescent="0.2">
      <c r="A98" s="3" t="s">
        <v>285</v>
      </c>
      <c r="B98" s="3" t="str">
        <f>Dataark7c!B98</f>
        <v>I alt (netto)</v>
      </c>
      <c r="C98" s="3" t="str">
        <f>Dataark7c!C98</f>
        <v>1 Driftskonti</v>
      </c>
      <c r="D98" s="3" t="str">
        <f>Dataark7c!D98</f>
        <v>I alt hovedkonto 0-8</v>
      </c>
      <c r="E98" s="3">
        <f>Dataark7c!E98</f>
        <v>846</v>
      </c>
      <c r="F98" s="30" t="str">
        <f>Dataark7c!F98</f>
        <v>Mariagerfjord</v>
      </c>
      <c r="G98" s="71">
        <f>(Dataark7c!G98*Dataark9!$F$58)/1000</f>
        <v>3303.9954798209064</v>
      </c>
      <c r="H98" s="71">
        <f>(Dataark7c!H98*Dataark9!$F$59)/1000</f>
        <v>3379.5697981302028</v>
      </c>
      <c r="I98" s="71">
        <f>(Dataark7c!I98*Dataark9!$F$60)/1000</f>
        <v>3432.4524124799996</v>
      </c>
      <c r="J98" s="71">
        <f>(Dataark7c!J98*Dataark9!$F$61)/1000</f>
        <v>3440.7203719999993</v>
      </c>
    </row>
    <row r="99" spans="1:10" x14ac:dyDescent="0.2">
      <c r="A99" s="3" t="s">
        <v>285</v>
      </c>
      <c r="B99" s="3" t="str">
        <f>Dataark7c!B99</f>
        <v>I alt (netto)</v>
      </c>
      <c r="C99" s="3" t="str">
        <f>Dataark7c!C99</f>
        <v>1 Driftskonti</v>
      </c>
      <c r="D99" s="3" t="str">
        <f>Dataark7c!D99</f>
        <v>I alt hovedkonto 0-8</v>
      </c>
      <c r="E99" s="3">
        <f>Dataark7c!E99</f>
        <v>849</v>
      </c>
      <c r="F99" s="30" t="str">
        <f>Dataark7c!F99</f>
        <v>Jammerbugt</v>
      </c>
      <c r="G99" s="71">
        <f>(Dataark7c!G99*Dataark9!$F$58)/1000</f>
        <v>3078.977383452685</v>
      </c>
      <c r="H99" s="71">
        <f>(Dataark7c!H99*Dataark9!$F$59)/1000</f>
        <v>3160.7488313187655</v>
      </c>
      <c r="I99" s="71">
        <f>(Dataark7c!I99*Dataark9!$F$60)/1000</f>
        <v>3162.1745396799993</v>
      </c>
      <c r="J99" s="71">
        <f>(Dataark7c!J99*Dataark9!$F$61)/1000</f>
        <v>3182.0780539999996</v>
      </c>
    </row>
    <row r="100" spans="1:10" x14ac:dyDescent="0.2">
      <c r="A100" s="3" t="s">
        <v>285</v>
      </c>
      <c r="B100" s="3" t="str">
        <f>Dataark7c!B100</f>
        <v>I alt (netto)</v>
      </c>
      <c r="C100" s="3" t="str">
        <f>Dataark7c!C100</f>
        <v>1 Driftskonti</v>
      </c>
      <c r="D100" s="3" t="str">
        <f>Dataark7c!D100</f>
        <v>I alt hovedkonto 0-8</v>
      </c>
      <c r="E100" s="3">
        <f>Dataark7c!E100</f>
        <v>851</v>
      </c>
      <c r="F100" s="30" t="str">
        <f>Dataark7c!F100</f>
        <v>Aalborg</v>
      </c>
      <c r="G100" s="71">
        <f>(Dataark7c!G100*Dataark9!$F$58)/1000</f>
        <v>16218.258043158508</v>
      </c>
      <c r="H100" s="71">
        <f>(Dataark7c!H100*Dataark9!$F$59)/1000</f>
        <v>16911.142954467567</v>
      </c>
      <c r="I100" s="71">
        <f>(Dataark7c!I100*Dataark9!$F$60)/1000</f>
        <v>16756.155026</v>
      </c>
      <c r="J100" s="71">
        <f>(Dataark7c!J100*Dataark9!$F$61)/1000</f>
        <v>17086.981877000002</v>
      </c>
    </row>
    <row r="101" spans="1:10" x14ac:dyDescent="0.2">
      <c r="A101" s="3" t="s">
        <v>285</v>
      </c>
      <c r="B101" s="3" t="str">
        <f>Dataark7c!B101</f>
        <v>I alt (netto)</v>
      </c>
      <c r="C101" s="3" t="str">
        <f>Dataark7c!C101</f>
        <v>1 Driftskonti</v>
      </c>
      <c r="D101" s="3" t="str">
        <f>Dataark7c!D101</f>
        <v>I alt hovedkonto 0-8</v>
      </c>
      <c r="E101" s="3">
        <f>Dataark7c!E101</f>
        <v>860</v>
      </c>
      <c r="F101" s="30" t="str">
        <f>Dataark7c!F101</f>
        <v>Hjørring</v>
      </c>
      <c r="G101" s="71">
        <f>(Dataark7c!G101*Dataark9!$F$58)/1000</f>
        <v>5375.5213827679327</v>
      </c>
      <c r="H101" s="71">
        <f>(Dataark7c!H101*Dataark9!$F$59)/1000</f>
        <v>5573.6877668632069</v>
      </c>
      <c r="I101" s="71">
        <f>(Dataark7c!I101*Dataark9!$F$60)/1000</f>
        <v>5517.9889959999991</v>
      </c>
      <c r="J101" s="71">
        <f>(Dataark7c!J101*Dataark9!$F$61)/1000</f>
        <v>5636.5336509999997</v>
      </c>
    </row>
    <row r="102" spans="1:10" x14ac:dyDescent="0.2">
      <c r="F102" s="16" t="s">
        <v>113</v>
      </c>
      <c r="G102" s="71">
        <f>(Dataark7c!G102*Dataark9!$F$58)/1000</f>
        <v>447376.33476931689</v>
      </c>
      <c r="H102" s="71">
        <f>(Dataark7c!H102*Dataark9!$F$59)/1000</f>
        <v>466234.89635943866</v>
      </c>
      <c r="I102" s="71">
        <f>(Dataark7c!I102*Dataark9!$F$60)/1000</f>
        <v>463639.01035399997</v>
      </c>
      <c r="J102" s="71">
        <f>(Dataark7c!J102*Dataark9!$F$61)/1000</f>
        <v>471179.99968999991</v>
      </c>
    </row>
    <row r="104" spans="1:10" x14ac:dyDescent="0.2">
      <c r="A104" t="s">
        <v>290</v>
      </c>
      <c r="D104" s="30"/>
      <c r="F104" s="11"/>
      <c r="G104" s="11"/>
      <c r="H104" s="11"/>
      <c r="I104" s="11"/>
      <c r="J104" s="11"/>
    </row>
  </sheetData>
  <pageMargins left="0.70866141732283472" right="0.70866141732283472" top="0.74803149606299213" bottom="0.74803149606299213" header="0.31496062992125984" footer="0.31496062992125984"/>
  <pageSetup paperSize="9" scale="75" fitToHeight="3" orientation="landscape" r:id="rId1"/>
  <headerFooter>
    <oddHeader>&amp;CDataark 7d</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8FC86-7DA8-423D-9A7C-55C488D0A68D}">
  <sheetPr>
    <pageSetUpPr fitToPage="1"/>
  </sheetPr>
  <dimension ref="A1:M204"/>
  <sheetViews>
    <sheetView topLeftCell="A169" zoomScaleNormal="100" workbookViewId="0">
      <selection activeCell="D8" sqref="D8"/>
    </sheetView>
  </sheetViews>
  <sheetFormatPr defaultRowHeight="14.25" x14ac:dyDescent="0.2"/>
  <cols>
    <col min="1" max="1" width="18.6640625" customWidth="1"/>
    <col min="4" max="4" width="9.109375" style="16"/>
  </cols>
  <sheetData>
    <row r="1" spans="1:13" s="11" customFormat="1" ht="16.5" x14ac:dyDescent="0.25">
      <c r="A1" s="32" t="s">
        <v>293</v>
      </c>
      <c r="D1" s="16"/>
    </row>
    <row r="2" spans="1:13" s="11" customFormat="1" x14ac:dyDescent="0.2">
      <c r="A2" s="12" t="s">
        <v>269</v>
      </c>
      <c r="D2" s="16"/>
    </row>
    <row r="3" spans="1:13" s="11" customFormat="1" ht="15" x14ac:dyDescent="0.25">
      <c r="A3"/>
      <c r="B3"/>
      <c r="C3"/>
      <c r="D3"/>
      <c r="E3"/>
      <c r="F3"/>
      <c r="G3" s="65" t="s">
        <v>270</v>
      </c>
      <c r="H3" s="65" t="s">
        <v>271</v>
      </c>
      <c r="I3" s="65" t="s">
        <v>272</v>
      </c>
      <c r="J3" s="65" t="s">
        <v>273</v>
      </c>
      <c r="K3" s="65" t="s">
        <v>274</v>
      </c>
      <c r="L3" s="65" t="s">
        <v>275</v>
      </c>
      <c r="M3" s="13" t="s">
        <v>222</v>
      </c>
    </row>
    <row r="4" spans="1:13" s="11" customFormat="1" ht="15" x14ac:dyDescent="0.25">
      <c r="A4" s="43" t="s">
        <v>276</v>
      </c>
      <c r="B4" s="43" t="s">
        <v>277</v>
      </c>
      <c r="C4" s="43" t="s">
        <v>278</v>
      </c>
      <c r="D4" s="43" t="s">
        <v>294</v>
      </c>
      <c r="E4" s="2">
        <v>101</v>
      </c>
      <c r="F4" s="65" t="s">
        <v>101</v>
      </c>
      <c r="G4" s="25">
        <v>997887</v>
      </c>
      <c r="H4" s="25">
        <v>2726126</v>
      </c>
      <c r="I4" s="25">
        <v>425483</v>
      </c>
      <c r="J4" s="25">
        <v>331326</v>
      </c>
      <c r="K4" s="25">
        <v>146804</v>
      </c>
      <c r="L4" s="25">
        <v>12435</v>
      </c>
      <c r="M4" s="11">
        <f>SUM(G4:L4)</f>
        <v>4640061</v>
      </c>
    </row>
    <row r="5" spans="1:13" s="11" customFormat="1" ht="15" x14ac:dyDescent="0.25">
      <c r="A5" t="str">
        <f>A4</f>
        <v>Løbende priser (1.000 kr.)</v>
      </c>
      <c r="B5" t="str">
        <f t="shared" ref="B5:D20" si="0">B4</f>
        <v>I alt (netto)</v>
      </c>
      <c r="C5" t="str">
        <f t="shared" si="0"/>
        <v>1 Driftskonti</v>
      </c>
      <c r="D5" t="str">
        <f t="shared" si="0"/>
        <v>2025</v>
      </c>
      <c r="E5" s="2">
        <v>147</v>
      </c>
      <c r="F5" s="65" t="s">
        <v>39</v>
      </c>
      <c r="G5" s="25">
        <v>312341</v>
      </c>
      <c r="H5" s="25">
        <v>593680</v>
      </c>
      <c r="I5" s="25">
        <v>56669</v>
      </c>
      <c r="J5" s="25">
        <v>57298</v>
      </c>
      <c r="K5" s="25">
        <v>32960</v>
      </c>
      <c r="L5" s="25">
        <v>2503</v>
      </c>
      <c r="M5" s="11">
        <f t="shared" ref="M5:M68" si="1">SUM(G5:L5)</f>
        <v>1055451</v>
      </c>
    </row>
    <row r="6" spans="1:13" s="11" customFormat="1" ht="15" x14ac:dyDescent="0.25">
      <c r="A6" t="str">
        <f t="shared" ref="A6:D69" si="2">A5</f>
        <v>Løbende priser (1.000 kr.)</v>
      </c>
      <c r="B6" t="str">
        <f t="shared" si="0"/>
        <v>I alt (netto)</v>
      </c>
      <c r="C6" t="str">
        <f t="shared" si="0"/>
        <v>1 Driftskonti</v>
      </c>
      <c r="D6" t="str">
        <f t="shared" si="0"/>
        <v>2025</v>
      </c>
      <c r="E6" s="2">
        <v>151</v>
      </c>
      <c r="F6" s="65" t="s">
        <v>13</v>
      </c>
      <c r="G6" s="25">
        <v>161880</v>
      </c>
      <c r="H6" s="25">
        <v>254689</v>
      </c>
      <c r="I6" s="25">
        <v>82192</v>
      </c>
      <c r="J6" s="25">
        <v>38361</v>
      </c>
      <c r="K6" s="25">
        <v>23585</v>
      </c>
      <c r="L6" s="25">
        <v>2404</v>
      </c>
      <c r="M6" s="11">
        <f t="shared" si="1"/>
        <v>563111</v>
      </c>
    </row>
    <row r="7" spans="1:13" s="11" customFormat="1" ht="15" x14ac:dyDescent="0.25">
      <c r="A7" t="str">
        <f t="shared" si="2"/>
        <v>Løbende priser (1.000 kr.)</v>
      </c>
      <c r="B7" t="str">
        <f t="shared" si="0"/>
        <v>I alt (netto)</v>
      </c>
      <c r="C7" t="str">
        <f t="shared" si="0"/>
        <v>1 Driftskonti</v>
      </c>
      <c r="D7" t="str">
        <f t="shared" si="0"/>
        <v>2025</v>
      </c>
      <c r="E7" s="2">
        <v>153</v>
      </c>
      <c r="F7" s="65" t="s">
        <v>19</v>
      </c>
      <c r="G7" s="25">
        <v>127723</v>
      </c>
      <c r="H7" s="25">
        <v>172809</v>
      </c>
      <c r="I7" s="25">
        <v>80744</v>
      </c>
      <c r="J7" s="25">
        <v>55548</v>
      </c>
      <c r="K7" s="25">
        <v>16290</v>
      </c>
      <c r="L7" s="25">
        <v>1492</v>
      </c>
      <c r="M7" s="11">
        <f t="shared" si="1"/>
        <v>454606</v>
      </c>
    </row>
    <row r="8" spans="1:13" s="11" customFormat="1" ht="15" x14ac:dyDescent="0.25">
      <c r="A8" t="str">
        <f t="shared" si="2"/>
        <v>Løbende priser (1.000 kr.)</v>
      </c>
      <c r="B8" t="str">
        <f t="shared" si="0"/>
        <v>I alt (netto)</v>
      </c>
      <c r="C8" t="str">
        <f t="shared" si="0"/>
        <v>1 Driftskonti</v>
      </c>
      <c r="D8" t="str">
        <f t="shared" si="0"/>
        <v>2025</v>
      </c>
      <c r="E8" s="2">
        <v>155</v>
      </c>
      <c r="F8" s="65" t="s">
        <v>23</v>
      </c>
      <c r="G8" s="25">
        <v>64780</v>
      </c>
      <c r="H8" s="25">
        <v>65873</v>
      </c>
      <c r="I8" s="25">
        <v>14225</v>
      </c>
      <c r="J8" s="25">
        <v>15768</v>
      </c>
      <c r="K8" s="25">
        <v>13381</v>
      </c>
      <c r="L8" s="25">
        <v>793</v>
      </c>
      <c r="M8" s="11">
        <f t="shared" si="1"/>
        <v>174820</v>
      </c>
    </row>
    <row r="9" spans="1:13" s="11" customFormat="1" ht="15" x14ac:dyDescent="0.25">
      <c r="A9" t="str">
        <f t="shared" si="2"/>
        <v>Løbende priser (1.000 kr.)</v>
      </c>
      <c r="B9" t="str">
        <f t="shared" si="0"/>
        <v>I alt (netto)</v>
      </c>
      <c r="C9" t="str">
        <f t="shared" si="0"/>
        <v>1 Driftskonti</v>
      </c>
      <c r="D9" t="str">
        <f t="shared" si="0"/>
        <v>2025</v>
      </c>
      <c r="E9" s="2">
        <v>157</v>
      </c>
      <c r="F9" s="65" t="s">
        <v>49</v>
      </c>
      <c r="G9" s="25">
        <v>186563</v>
      </c>
      <c r="H9" s="25">
        <v>528640</v>
      </c>
      <c r="I9" s="25">
        <v>68260</v>
      </c>
      <c r="J9" s="25">
        <v>157302</v>
      </c>
      <c r="K9" s="25">
        <v>31588</v>
      </c>
      <c r="L9" s="25">
        <v>1734</v>
      </c>
      <c r="M9" s="11">
        <f t="shared" si="1"/>
        <v>974087</v>
      </c>
    </row>
    <row r="10" spans="1:13" s="11" customFormat="1" ht="15" x14ac:dyDescent="0.25">
      <c r="A10" t="str">
        <f t="shared" si="2"/>
        <v>Løbende priser (1.000 kr.)</v>
      </c>
      <c r="B10" t="str">
        <f t="shared" si="0"/>
        <v>I alt (netto)</v>
      </c>
      <c r="C10" t="str">
        <f t="shared" si="0"/>
        <v>1 Driftskonti</v>
      </c>
      <c r="D10" t="str">
        <f t="shared" si="0"/>
        <v>2025</v>
      </c>
      <c r="E10" s="2">
        <v>159</v>
      </c>
      <c r="F10" s="65" t="s">
        <v>51</v>
      </c>
      <c r="G10" s="25">
        <v>220594</v>
      </c>
      <c r="H10" s="25">
        <v>365450</v>
      </c>
      <c r="I10" s="25">
        <v>53271</v>
      </c>
      <c r="J10" s="25">
        <v>46699</v>
      </c>
      <c r="K10" s="25">
        <v>28681</v>
      </c>
      <c r="L10" s="25">
        <v>2223</v>
      </c>
      <c r="M10" s="11">
        <f t="shared" si="1"/>
        <v>716918</v>
      </c>
    </row>
    <row r="11" spans="1:13" s="11" customFormat="1" ht="15" x14ac:dyDescent="0.25">
      <c r="A11" t="str">
        <f t="shared" si="2"/>
        <v>Løbende priser (1.000 kr.)</v>
      </c>
      <c r="B11" t="str">
        <f t="shared" si="0"/>
        <v>I alt (netto)</v>
      </c>
      <c r="C11" t="str">
        <f t="shared" si="0"/>
        <v>1 Driftskonti</v>
      </c>
      <c r="D11" t="str">
        <f t="shared" si="0"/>
        <v>2025</v>
      </c>
      <c r="E11" s="2">
        <v>161</v>
      </c>
      <c r="F11" s="65" t="s">
        <v>53</v>
      </c>
      <c r="G11" s="25">
        <v>72036</v>
      </c>
      <c r="H11" s="25">
        <v>123701</v>
      </c>
      <c r="I11" s="25">
        <v>26288</v>
      </c>
      <c r="J11" s="25">
        <v>18171</v>
      </c>
      <c r="K11" s="25">
        <v>13287</v>
      </c>
      <c r="L11" s="25">
        <v>503</v>
      </c>
      <c r="M11" s="11">
        <f t="shared" si="1"/>
        <v>253986</v>
      </c>
    </row>
    <row r="12" spans="1:13" s="11" customFormat="1" ht="15" x14ac:dyDescent="0.25">
      <c r="A12" t="str">
        <f t="shared" si="2"/>
        <v>Løbende priser (1.000 kr.)</v>
      </c>
      <c r="B12" t="str">
        <f t="shared" si="0"/>
        <v>I alt (netto)</v>
      </c>
      <c r="C12" t="str">
        <f t="shared" si="0"/>
        <v>1 Driftskonti</v>
      </c>
      <c r="D12" t="str">
        <f t="shared" si="0"/>
        <v>2025</v>
      </c>
      <c r="E12" s="2">
        <v>163</v>
      </c>
      <c r="F12" s="65" t="s">
        <v>69</v>
      </c>
      <c r="G12" s="25">
        <v>83138</v>
      </c>
      <c r="H12" s="25">
        <v>163899</v>
      </c>
      <c r="I12" s="25">
        <v>39877</v>
      </c>
      <c r="J12" s="25">
        <v>11600</v>
      </c>
      <c r="K12" s="25">
        <v>15687</v>
      </c>
      <c r="L12" s="25">
        <v>1012</v>
      </c>
      <c r="M12" s="11">
        <f t="shared" si="1"/>
        <v>315213</v>
      </c>
    </row>
    <row r="13" spans="1:13" s="11" customFormat="1" ht="15" x14ac:dyDescent="0.25">
      <c r="A13" t="str">
        <f t="shared" si="2"/>
        <v>Løbende priser (1.000 kr.)</v>
      </c>
      <c r="B13" t="str">
        <f t="shared" si="0"/>
        <v>I alt (netto)</v>
      </c>
      <c r="C13" t="str">
        <f t="shared" si="0"/>
        <v>1 Driftskonti</v>
      </c>
      <c r="D13" t="str">
        <f t="shared" si="0"/>
        <v>2025</v>
      </c>
      <c r="E13" s="2">
        <v>165</v>
      </c>
      <c r="F13" s="65" t="s">
        <v>7</v>
      </c>
      <c r="G13" s="25">
        <v>55754</v>
      </c>
      <c r="H13" s="25">
        <v>156854</v>
      </c>
      <c r="I13" s="25">
        <v>71404</v>
      </c>
      <c r="J13" s="25">
        <v>19826</v>
      </c>
      <c r="K13" s="25">
        <v>14622</v>
      </c>
      <c r="L13" s="25">
        <v>735</v>
      </c>
      <c r="M13" s="11">
        <f t="shared" si="1"/>
        <v>319195</v>
      </c>
    </row>
    <row r="14" spans="1:13" s="11" customFormat="1" ht="15" x14ac:dyDescent="0.25">
      <c r="A14" t="str">
        <f t="shared" si="2"/>
        <v>Løbende priser (1.000 kr.)</v>
      </c>
      <c r="B14" t="str">
        <f t="shared" si="0"/>
        <v>I alt (netto)</v>
      </c>
      <c r="C14" t="str">
        <f t="shared" si="0"/>
        <v>1 Driftskonti</v>
      </c>
      <c r="D14" t="str">
        <f t="shared" si="0"/>
        <v>2025</v>
      </c>
      <c r="E14" s="2">
        <v>167</v>
      </c>
      <c r="F14" s="65" t="s">
        <v>83</v>
      </c>
      <c r="G14" s="25">
        <v>210814</v>
      </c>
      <c r="H14" s="25">
        <v>280581</v>
      </c>
      <c r="I14" s="25">
        <v>74075</v>
      </c>
      <c r="J14" s="25">
        <v>10836</v>
      </c>
      <c r="K14" s="25">
        <v>21204</v>
      </c>
      <c r="L14" s="25">
        <v>1557</v>
      </c>
      <c r="M14" s="11">
        <f t="shared" si="1"/>
        <v>599067</v>
      </c>
    </row>
    <row r="15" spans="1:13" s="11" customFormat="1" ht="15" x14ac:dyDescent="0.25">
      <c r="A15" t="str">
        <f t="shared" si="2"/>
        <v>Løbende priser (1.000 kr.)</v>
      </c>
      <c r="B15" t="str">
        <f t="shared" si="0"/>
        <v>I alt (netto)</v>
      </c>
      <c r="C15" t="str">
        <f t="shared" si="0"/>
        <v>1 Driftskonti</v>
      </c>
      <c r="D15" t="str">
        <f t="shared" si="0"/>
        <v>2025</v>
      </c>
      <c r="E15" s="2">
        <v>169</v>
      </c>
      <c r="F15" s="65" t="s">
        <v>85</v>
      </c>
      <c r="G15" s="25">
        <v>176257</v>
      </c>
      <c r="H15" s="25">
        <v>205067</v>
      </c>
      <c r="I15" s="25">
        <v>49481</v>
      </c>
      <c r="J15" s="25">
        <v>33485</v>
      </c>
      <c r="K15" s="25">
        <v>22544</v>
      </c>
      <c r="L15" s="25">
        <v>2448</v>
      </c>
      <c r="M15" s="11">
        <f t="shared" si="1"/>
        <v>489282</v>
      </c>
    </row>
    <row r="16" spans="1:13" s="11" customFormat="1" ht="15" x14ac:dyDescent="0.25">
      <c r="A16" t="str">
        <f t="shared" si="2"/>
        <v>Løbende priser (1.000 kr.)</v>
      </c>
      <c r="B16" t="str">
        <f t="shared" si="0"/>
        <v>I alt (netto)</v>
      </c>
      <c r="C16" t="str">
        <f t="shared" si="0"/>
        <v>1 Driftskonti</v>
      </c>
      <c r="D16" t="str">
        <f t="shared" si="0"/>
        <v>2025</v>
      </c>
      <c r="E16" s="2">
        <v>173</v>
      </c>
      <c r="F16" s="65" t="s">
        <v>16</v>
      </c>
      <c r="G16" s="25">
        <v>139330</v>
      </c>
      <c r="H16" s="25">
        <v>365170</v>
      </c>
      <c r="I16" s="25">
        <v>72486</v>
      </c>
      <c r="J16" s="25">
        <v>56754</v>
      </c>
      <c r="K16" s="25">
        <v>5658</v>
      </c>
      <c r="L16" s="25">
        <v>1217</v>
      </c>
      <c r="M16" s="11">
        <f t="shared" si="1"/>
        <v>640615</v>
      </c>
    </row>
    <row r="17" spans="1:13" s="11" customFormat="1" ht="15" x14ac:dyDescent="0.25">
      <c r="A17" t="str">
        <f t="shared" si="2"/>
        <v>Løbende priser (1.000 kr.)</v>
      </c>
      <c r="B17" t="str">
        <f t="shared" si="0"/>
        <v>I alt (netto)</v>
      </c>
      <c r="C17" t="str">
        <f t="shared" si="0"/>
        <v>1 Driftskonti</v>
      </c>
      <c r="D17" t="str">
        <f t="shared" si="0"/>
        <v>2025</v>
      </c>
      <c r="E17" s="2">
        <v>175</v>
      </c>
      <c r="F17" s="65" t="s">
        <v>52</v>
      </c>
      <c r="G17" s="25">
        <v>181773</v>
      </c>
      <c r="H17" s="25">
        <v>223356</v>
      </c>
      <c r="I17" s="25">
        <v>45802</v>
      </c>
      <c r="J17" s="25">
        <v>44911</v>
      </c>
      <c r="K17" s="25">
        <v>15358</v>
      </c>
      <c r="L17" s="25">
        <v>2989</v>
      </c>
      <c r="M17" s="11">
        <f t="shared" si="1"/>
        <v>514189</v>
      </c>
    </row>
    <row r="18" spans="1:13" s="11" customFormat="1" ht="15" x14ac:dyDescent="0.25">
      <c r="A18" t="str">
        <f t="shared" si="2"/>
        <v>Løbende priser (1.000 kr.)</v>
      </c>
      <c r="B18" t="str">
        <f t="shared" si="0"/>
        <v>I alt (netto)</v>
      </c>
      <c r="C18" t="str">
        <f t="shared" si="0"/>
        <v>1 Driftskonti</v>
      </c>
      <c r="D18" t="str">
        <f t="shared" si="0"/>
        <v>2025</v>
      </c>
      <c r="E18" s="2">
        <v>183</v>
      </c>
      <c r="F18" s="65" t="s">
        <v>91</v>
      </c>
      <c r="G18" s="25">
        <v>53863</v>
      </c>
      <c r="H18" s="25">
        <v>108665</v>
      </c>
      <c r="I18" s="25">
        <v>22572</v>
      </c>
      <c r="J18" s="25">
        <v>22382</v>
      </c>
      <c r="K18" s="25">
        <v>8698</v>
      </c>
      <c r="L18" s="25">
        <v>808</v>
      </c>
      <c r="M18" s="11">
        <f t="shared" si="1"/>
        <v>216988</v>
      </c>
    </row>
    <row r="19" spans="1:13" s="11" customFormat="1" ht="15" x14ac:dyDescent="0.25">
      <c r="A19" t="str">
        <f t="shared" si="2"/>
        <v>Løbende priser (1.000 kr.)</v>
      </c>
      <c r="B19" t="str">
        <f t="shared" si="0"/>
        <v>I alt (netto)</v>
      </c>
      <c r="C19" t="str">
        <f t="shared" si="0"/>
        <v>1 Driftskonti</v>
      </c>
      <c r="D19" t="str">
        <f t="shared" si="0"/>
        <v>2025</v>
      </c>
      <c r="E19" s="2">
        <v>185</v>
      </c>
      <c r="F19" s="65" t="s">
        <v>82</v>
      </c>
      <c r="G19" s="25">
        <v>127090</v>
      </c>
      <c r="H19" s="25">
        <v>238519</v>
      </c>
      <c r="I19" s="25">
        <v>51352</v>
      </c>
      <c r="J19" s="25">
        <v>18486</v>
      </c>
      <c r="K19" s="25">
        <v>11255</v>
      </c>
      <c r="L19" s="25">
        <v>2138</v>
      </c>
      <c r="M19" s="11">
        <f t="shared" si="1"/>
        <v>448840</v>
      </c>
    </row>
    <row r="20" spans="1:13" s="11" customFormat="1" ht="15" x14ac:dyDescent="0.25">
      <c r="A20" t="str">
        <f t="shared" si="2"/>
        <v>Løbende priser (1.000 kr.)</v>
      </c>
      <c r="B20" t="str">
        <f t="shared" si="0"/>
        <v>I alt (netto)</v>
      </c>
      <c r="C20" t="str">
        <f t="shared" si="0"/>
        <v>1 Driftskonti</v>
      </c>
      <c r="D20" t="str">
        <f t="shared" si="0"/>
        <v>2025</v>
      </c>
      <c r="E20" s="2">
        <v>187</v>
      </c>
      <c r="F20" s="65" t="s">
        <v>84</v>
      </c>
      <c r="G20" s="25">
        <v>61135</v>
      </c>
      <c r="H20" s="25">
        <v>74389</v>
      </c>
      <c r="I20" s="25">
        <v>25158</v>
      </c>
      <c r="J20" s="25">
        <v>4718</v>
      </c>
      <c r="K20" s="25">
        <v>5007</v>
      </c>
      <c r="L20" s="25">
        <v>684</v>
      </c>
      <c r="M20" s="11">
        <f t="shared" si="1"/>
        <v>171091</v>
      </c>
    </row>
    <row r="21" spans="1:13" s="11" customFormat="1" ht="15" x14ac:dyDescent="0.25">
      <c r="A21" t="str">
        <f t="shared" si="2"/>
        <v>Løbende priser (1.000 kr.)</v>
      </c>
      <c r="B21" t="str">
        <f t="shared" si="2"/>
        <v>I alt (netto)</v>
      </c>
      <c r="C21" t="str">
        <f t="shared" si="2"/>
        <v>1 Driftskonti</v>
      </c>
      <c r="D21" t="str">
        <f t="shared" si="2"/>
        <v>2025</v>
      </c>
      <c r="E21" s="2">
        <v>190</v>
      </c>
      <c r="F21" s="65" t="s">
        <v>45</v>
      </c>
      <c r="G21" s="25">
        <v>140366</v>
      </c>
      <c r="H21" s="25">
        <v>234003</v>
      </c>
      <c r="I21" s="25">
        <v>48328</v>
      </c>
      <c r="J21" s="25">
        <v>10673</v>
      </c>
      <c r="K21" s="25">
        <v>13972</v>
      </c>
      <c r="L21" s="25">
        <v>1023</v>
      </c>
      <c r="M21" s="11">
        <f t="shared" si="1"/>
        <v>448365</v>
      </c>
    </row>
    <row r="22" spans="1:13" s="11" customFormat="1" ht="15" x14ac:dyDescent="0.25">
      <c r="A22" t="str">
        <f t="shared" si="2"/>
        <v>Løbende priser (1.000 kr.)</v>
      </c>
      <c r="B22" t="str">
        <f t="shared" si="2"/>
        <v>I alt (netto)</v>
      </c>
      <c r="C22" t="str">
        <f t="shared" si="2"/>
        <v>1 Driftskonti</v>
      </c>
      <c r="D22" t="str">
        <f t="shared" si="2"/>
        <v>2025</v>
      </c>
      <c r="E22" s="2">
        <v>201</v>
      </c>
      <c r="F22" s="65" t="s">
        <v>9</v>
      </c>
      <c r="G22" s="25">
        <v>85740</v>
      </c>
      <c r="H22" s="25">
        <v>128305</v>
      </c>
      <c r="I22" s="25">
        <v>25886</v>
      </c>
      <c r="J22" s="25">
        <v>22683</v>
      </c>
      <c r="K22" s="25">
        <v>11057</v>
      </c>
      <c r="L22" s="25">
        <v>704</v>
      </c>
      <c r="M22" s="11">
        <f t="shared" si="1"/>
        <v>274375</v>
      </c>
    </row>
    <row r="23" spans="1:13" s="11" customFormat="1" ht="15" x14ac:dyDescent="0.25">
      <c r="A23" t="str">
        <f t="shared" si="2"/>
        <v>Løbende priser (1.000 kr.)</v>
      </c>
      <c r="B23" t="str">
        <f t="shared" si="2"/>
        <v>I alt (netto)</v>
      </c>
      <c r="C23" t="str">
        <f t="shared" si="2"/>
        <v>1 Driftskonti</v>
      </c>
      <c r="D23" t="str">
        <f t="shared" si="2"/>
        <v>2025</v>
      </c>
      <c r="E23" s="2">
        <v>210</v>
      </c>
      <c r="F23" s="65" t="s">
        <v>35</v>
      </c>
      <c r="G23" s="25">
        <v>174965</v>
      </c>
      <c r="H23" s="25">
        <v>247109</v>
      </c>
      <c r="I23" s="25">
        <v>30211</v>
      </c>
      <c r="J23" s="25">
        <v>11989</v>
      </c>
      <c r="K23" s="25">
        <v>12760</v>
      </c>
      <c r="L23" s="25">
        <v>1703</v>
      </c>
      <c r="M23" s="11">
        <f t="shared" si="1"/>
        <v>478737</v>
      </c>
    </row>
    <row r="24" spans="1:13" s="11" customFormat="1" ht="15" x14ac:dyDescent="0.25">
      <c r="A24" t="str">
        <f t="shared" si="2"/>
        <v>Løbende priser (1.000 kr.)</v>
      </c>
      <c r="B24" t="str">
        <f t="shared" si="2"/>
        <v>I alt (netto)</v>
      </c>
      <c r="C24" t="str">
        <f t="shared" si="2"/>
        <v>1 Driftskonti</v>
      </c>
      <c r="D24" t="str">
        <f t="shared" si="2"/>
        <v>2025</v>
      </c>
      <c r="E24" s="2">
        <v>217</v>
      </c>
      <c r="F24" s="65" t="s">
        <v>67</v>
      </c>
      <c r="G24" s="25">
        <v>369887</v>
      </c>
      <c r="H24" s="25">
        <v>390151</v>
      </c>
      <c r="I24" s="25">
        <v>32572</v>
      </c>
      <c r="J24" s="25">
        <v>25138</v>
      </c>
      <c r="K24" s="25">
        <v>28726</v>
      </c>
      <c r="L24" s="25">
        <v>2194</v>
      </c>
      <c r="M24" s="11">
        <f t="shared" si="1"/>
        <v>848668</v>
      </c>
    </row>
    <row r="25" spans="1:13" s="11" customFormat="1" ht="15" x14ac:dyDescent="0.25">
      <c r="A25" t="str">
        <f t="shared" si="2"/>
        <v>Løbende priser (1.000 kr.)</v>
      </c>
      <c r="B25" t="str">
        <f t="shared" si="2"/>
        <v>I alt (netto)</v>
      </c>
      <c r="C25" t="str">
        <f t="shared" si="2"/>
        <v>1 Driftskonti</v>
      </c>
      <c r="D25" t="str">
        <f t="shared" si="2"/>
        <v>2025</v>
      </c>
      <c r="E25" s="2">
        <v>219</v>
      </c>
      <c r="F25" s="65" t="s">
        <v>73</v>
      </c>
      <c r="G25" s="25">
        <v>88128</v>
      </c>
      <c r="H25" s="25">
        <v>266397</v>
      </c>
      <c r="I25" s="25">
        <v>77983</v>
      </c>
      <c r="J25" s="25">
        <v>52764</v>
      </c>
      <c r="K25" s="25">
        <v>14752</v>
      </c>
      <c r="L25" s="25">
        <v>1154</v>
      </c>
      <c r="M25" s="11">
        <f t="shared" si="1"/>
        <v>501178</v>
      </c>
    </row>
    <row r="26" spans="1:13" s="11" customFormat="1" ht="15" x14ac:dyDescent="0.25">
      <c r="A26" t="str">
        <f t="shared" si="2"/>
        <v>Løbende priser (1.000 kr.)</v>
      </c>
      <c r="B26" t="str">
        <f t="shared" si="2"/>
        <v>I alt (netto)</v>
      </c>
      <c r="C26" t="str">
        <f t="shared" si="2"/>
        <v>1 Driftskonti</v>
      </c>
      <c r="D26" t="str">
        <f t="shared" si="2"/>
        <v>2025</v>
      </c>
      <c r="E26" s="2">
        <v>223</v>
      </c>
      <c r="F26" s="65" t="s">
        <v>87</v>
      </c>
      <c r="G26" s="25">
        <v>106218</v>
      </c>
      <c r="H26" s="25">
        <v>181237</v>
      </c>
      <c r="I26" s="25">
        <v>18370</v>
      </c>
      <c r="J26" s="25">
        <v>20019</v>
      </c>
      <c r="K26" s="25">
        <v>14368</v>
      </c>
      <c r="L26" s="25">
        <v>807</v>
      </c>
      <c r="M26" s="11">
        <f t="shared" si="1"/>
        <v>341019</v>
      </c>
    </row>
    <row r="27" spans="1:13" s="11" customFormat="1" ht="15" x14ac:dyDescent="0.25">
      <c r="A27" t="str">
        <f t="shared" si="2"/>
        <v>Løbende priser (1.000 kr.)</v>
      </c>
      <c r="B27" t="str">
        <f t="shared" si="2"/>
        <v>I alt (netto)</v>
      </c>
      <c r="C27" t="str">
        <f t="shared" si="2"/>
        <v>1 Driftskonti</v>
      </c>
      <c r="D27" t="str">
        <f t="shared" si="2"/>
        <v>2025</v>
      </c>
      <c r="E27" s="2">
        <v>230</v>
      </c>
      <c r="F27" s="65" t="s">
        <v>50</v>
      </c>
      <c r="G27" s="25">
        <v>202867</v>
      </c>
      <c r="H27" s="25">
        <v>385741</v>
      </c>
      <c r="I27" s="25">
        <v>68914</v>
      </c>
      <c r="J27" s="25">
        <v>68209</v>
      </c>
      <c r="K27" s="25">
        <v>32393</v>
      </c>
      <c r="L27" s="25">
        <v>1948</v>
      </c>
      <c r="M27" s="11">
        <f t="shared" si="1"/>
        <v>760072</v>
      </c>
    </row>
    <row r="28" spans="1:13" s="11" customFormat="1" ht="15" x14ac:dyDescent="0.25">
      <c r="A28" t="str">
        <f t="shared" si="2"/>
        <v>Løbende priser (1.000 kr.)</v>
      </c>
      <c r="B28" t="str">
        <f t="shared" si="2"/>
        <v>I alt (netto)</v>
      </c>
      <c r="C28" t="str">
        <f t="shared" si="2"/>
        <v>1 Driftskonti</v>
      </c>
      <c r="D28" t="str">
        <f t="shared" si="2"/>
        <v>2025</v>
      </c>
      <c r="E28" s="2">
        <v>240</v>
      </c>
      <c r="F28" s="65" t="s">
        <v>25</v>
      </c>
      <c r="G28" s="25">
        <v>119594</v>
      </c>
      <c r="H28" s="25">
        <v>184138</v>
      </c>
      <c r="I28" s="25">
        <v>37159</v>
      </c>
      <c r="J28" s="25">
        <v>43227</v>
      </c>
      <c r="K28" s="25">
        <v>22487</v>
      </c>
      <c r="L28" s="25">
        <v>1028</v>
      </c>
      <c r="M28" s="11">
        <f t="shared" si="1"/>
        <v>407633</v>
      </c>
    </row>
    <row r="29" spans="1:13" s="11" customFormat="1" ht="15" x14ac:dyDescent="0.25">
      <c r="A29" t="str">
        <f t="shared" si="2"/>
        <v>Løbende priser (1.000 kr.)</v>
      </c>
      <c r="B29" t="str">
        <f t="shared" si="2"/>
        <v>I alt (netto)</v>
      </c>
      <c r="C29" t="str">
        <f t="shared" si="2"/>
        <v>1 Driftskonti</v>
      </c>
      <c r="D29" t="str">
        <f t="shared" si="2"/>
        <v>2025</v>
      </c>
      <c r="E29" s="2">
        <v>250</v>
      </c>
      <c r="F29" s="65" t="s">
        <v>43</v>
      </c>
      <c r="G29" s="25">
        <v>131206</v>
      </c>
      <c r="H29" s="25">
        <v>291348</v>
      </c>
      <c r="I29" s="25">
        <v>64334</v>
      </c>
      <c r="J29" s="25">
        <v>16011</v>
      </c>
      <c r="K29" s="25">
        <v>25922</v>
      </c>
      <c r="L29" s="25">
        <v>1763</v>
      </c>
      <c r="M29" s="11">
        <f t="shared" si="1"/>
        <v>530584</v>
      </c>
    </row>
    <row r="30" spans="1:13" s="11" customFormat="1" ht="15" x14ac:dyDescent="0.25">
      <c r="A30" t="str">
        <f t="shared" si="2"/>
        <v>Løbende priser (1.000 kr.)</v>
      </c>
      <c r="B30" t="str">
        <f t="shared" si="2"/>
        <v>I alt (netto)</v>
      </c>
      <c r="C30" t="str">
        <f t="shared" si="2"/>
        <v>1 Driftskonti</v>
      </c>
      <c r="D30" t="str">
        <f t="shared" si="2"/>
        <v>2025</v>
      </c>
      <c r="E30" s="2">
        <v>253</v>
      </c>
      <c r="F30" s="65" t="s">
        <v>55</v>
      </c>
      <c r="G30" s="25">
        <v>210112</v>
      </c>
      <c r="H30" s="25">
        <v>215390</v>
      </c>
      <c r="I30" s="25">
        <v>34635</v>
      </c>
      <c r="J30" s="25">
        <v>59078</v>
      </c>
      <c r="K30" s="25">
        <v>31467</v>
      </c>
      <c r="L30" s="25">
        <v>3963</v>
      </c>
      <c r="M30" s="11">
        <f t="shared" si="1"/>
        <v>554645</v>
      </c>
    </row>
    <row r="31" spans="1:13" s="11" customFormat="1" ht="15" x14ac:dyDescent="0.25">
      <c r="A31" t="str">
        <f t="shared" si="2"/>
        <v>Løbende priser (1.000 kr.)</v>
      </c>
      <c r="B31" t="str">
        <f t="shared" si="2"/>
        <v>I alt (netto)</v>
      </c>
      <c r="C31" t="str">
        <f t="shared" si="2"/>
        <v>1 Driftskonti</v>
      </c>
      <c r="D31" t="str">
        <f t="shared" si="2"/>
        <v>2025</v>
      </c>
      <c r="E31" s="2">
        <v>259</v>
      </c>
      <c r="F31" s="65" t="s">
        <v>103</v>
      </c>
      <c r="G31" s="25">
        <v>210414</v>
      </c>
      <c r="H31" s="25">
        <v>306420</v>
      </c>
      <c r="I31" s="25">
        <v>77694</v>
      </c>
      <c r="J31" s="25">
        <v>46256</v>
      </c>
      <c r="K31" s="25">
        <v>7462</v>
      </c>
      <c r="L31" s="25">
        <v>1001</v>
      </c>
      <c r="M31" s="11">
        <f t="shared" si="1"/>
        <v>649247</v>
      </c>
    </row>
    <row r="32" spans="1:13" s="11" customFormat="1" ht="15" x14ac:dyDescent="0.25">
      <c r="A32" t="str">
        <f t="shared" si="2"/>
        <v>Løbende priser (1.000 kr.)</v>
      </c>
      <c r="B32" t="str">
        <f t="shared" si="2"/>
        <v>I alt (netto)</v>
      </c>
      <c r="C32" t="str">
        <f t="shared" si="2"/>
        <v>1 Driftskonti</v>
      </c>
      <c r="D32" t="str">
        <f t="shared" si="2"/>
        <v>2025</v>
      </c>
      <c r="E32" s="2">
        <v>260</v>
      </c>
      <c r="F32" s="65" t="s">
        <v>63</v>
      </c>
      <c r="G32" s="25">
        <v>64453</v>
      </c>
      <c r="H32" s="25">
        <v>206180</v>
      </c>
      <c r="I32" s="25">
        <v>41457</v>
      </c>
      <c r="J32" s="25">
        <v>30983</v>
      </c>
      <c r="K32" s="25">
        <v>21361</v>
      </c>
      <c r="L32" s="25">
        <v>633</v>
      </c>
      <c r="M32" s="11">
        <f t="shared" si="1"/>
        <v>365067</v>
      </c>
    </row>
    <row r="33" spans="1:13" s="11" customFormat="1" ht="15" x14ac:dyDescent="0.25">
      <c r="A33" t="str">
        <f t="shared" si="2"/>
        <v>Løbende priser (1.000 kr.)</v>
      </c>
      <c r="B33" t="str">
        <f t="shared" si="2"/>
        <v>I alt (netto)</v>
      </c>
      <c r="C33" t="str">
        <f t="shared" si="2"/>
        <v>1 Driftskonti</v>
      </c>
      <c r="D33" t="str">
        <f t="shared" si="2"/>
        <v>2025</v>
      </c>
      <c r="E33" s="2">
        <v>265</v>
      </c>
      <c r="F33" s="65" t="s">
        <v>48</v>
      </c>
      <c r="G33" s="25">
        <v>310449</v>
      </c>
      <c r="H33" s="25">
        <v>441688</v>
      </c>
      <c r="I33" s="25">
        <v>68970</v>
      </c>
      <c r="J33" s="25">
        <v>28402</v>
      </c>
      <c r="K33" s="25">
        <v>29882</v>
      </c>
      <c r="L33" s="25">
        <v>3830</v>
      </c>
      <c r="M33" s="11">
        <f t="shared" si="1"/>
        <v>883221</v>
      </c>
    </row>
    <row r="34" spans="1:13" s="11" customFormat="1" ht="15" x14ac:dyDescent="0.25">
      <c r="A34" t="str">
        <f t="shared" si="2"/>
        <v>Løbende priser (1.000 kr.)</v>
      </c>
      <c r="B34" t="str">
        <f t="shared" si="2"/>
        <v>I alt (netto)</v>
      </c>
      <c r="C34" t="str">
        <f t="shared" si="2"/>
        <v>1 Driftskonti</v>
      </c>
      <c r="D34" t="str">
        <f t="shared" si="2"/>
        <v>2025</v>
      </c>
      <c r="E34" s="2">
        <v>269</v>
      </c>
      <c r="F34" s="65" t="s">
        <v>64</v>
      </c>
      <c r="G34" s="25">
        <v>83851</v>
      </c>
      <c r="H34" s="25">
        <v>106544</v>
      </c>
      <c r="I34" s="25">
        <v>20247</v>
      </c>
      <c r="J34" s="25">
        <v>9783</v>
      </c>
      <c r="K34" s="25">
        <v>9310</v>
      </c>
      <c r="L34" s="25">
        <v>770</v>
      </c>
      <c r="M34" s="11">
        <f t="shared" si="1"/>
        <v>230505</v>
      </c>
    </row>
    <row r="35" spans="1:13" s="11" customFormat="1" ht="15" x14ac:dyDescent="0.25">
      <c r="A35" t="str">
        <f t="shared" si="2"/>
        <v>Løbende priser (1.000 kr.)</v>
      </c>
      <c r="B35" t="str">
        <f t="shared" si="2"/>
        <v>I alt (netto)</v>
      </c>
      <c r="C35" t="str">
        <f t="shared" si="2"/>
        <v>1 Driftskonti</v>
      </c>
      <c r="D35" t="str">
        <f t="shared" si="2"/>
        <v>2025</v>
      </c>
      <c r="E35" s="2">
        <v>270</v>
      </c>
      <c r="F35" s="65" t="s">
        <v>57</v>
      </c>
      <c r="G35" s="25">
        <v>108712</v>
      </c>
      <c r="H35" s="25">
        <v>270200</v>
      </c>
      <c r="I35" s="25">
        <v>105716</v>
      </c>
      <c r="J35" s="25">
        <v>42094</v>
      </c>
      <c r="K35" s="25">
        <v>28723</v>
      </c>
      <c r="L35" s="25">
        <v>2320</v>
      </c>
      <c r="M35" s="11">
        <f t="shared" si="1"/>
        <v>557765</v>
      </c>
    </row>
    <row r="36" spans="1:13" s="11" customFormat="1" ht="15" x14ac:dyDescent="0.25">
      <c r="A36" t="str">
        <f t="shared" si="2"/>
        <v>Løbende priser (1.000 kr.)</v>
      </c>
      <c r="B36" t="str">
        <f t="shared" si="2"/>
        <v>I alt (netto)</v>
      </c>
      <c r="C36" t="str">
        <f t="shared" si="2"/>
        <v>1 Driftskonti</v>
      </c>
      <c r="D36" t="str">
        <f t="shared" si="2"/>
        <v>2025</v>
      </c>
      <c r="E36" s="2">
        <v>306</v>
      </c>
      <c r="F36" s="65" t="s">
        <v>38</v>
      </c>
      <c r="G36" s="25">
        <v>156194</v>
      </c>
      <c r="H36" s="25">
        <v>238751</v>
      </c>
      <c r="I36" s="25">
        <v>35494</v>
      </c>
      <c r="J36" s="25">
        <v>16195</v>
      </c>
      <c r="K36" s="25">
        <v>20847</v>
      </c>
      <c r="L36" s="25">
        <v>1977</v>
      </c>
      <c r="M36" s="11">
        <f t="shared" si="1"/>
        <v>469458</v>
      </c>
    </row>
    <row r="37" spans="1:13" s="11" customFormat="1" ht="15" x14ac:dyDescent="0.25">
      <c r="A37" t="str">
        <f t="shared" si="2"/>
        <v>Løbende priser (1.000 kr.)</v>
      </c>
      <c r="B37" t="str">
        <f t="shared" si="2"/>
        <v>I alt (netto)</v>
      </c>
      <c r="C37" t="str">
        <f t="shared" si="2"/>
        <v>1 Driftskonti</v>
      </c>
      <c r="D37" t="str">
        <f t="shared" si="2"/>
        <v>2025</v>
      </c>
      <c r="E37" s="2">
        <v>316</v>
      </c>
      <c r="F37" s="65" t="s">
        <v>77</v>
      </c>
      <c r="G37" s="25">
        <v>231233</v>
      </c>
      <c r="H37" s="25">
        <v>275113</v>
      </c>
      <c r="I37" s="25">
        <v>134116</v>
      </c>
      <c r="J37" s="25">
        <v>23861</v>
      </c>
      <c r="K37" s="25">
        <v>22491</v>
      </c>
      <c r="L37" s="25">
        <v>4476</v>
      </c>
      <c r="M37" s="11">
        <f t="shared" si="1"/>
        <v>691290</v>
      </c>
    </row>
    <row r="38" spans="1:13" s="11" customFormat="1" ht="15" x14ac:dyDescent="0.25">
      <c r="A38" t="str">
        <f t="shared" si="2"/>
        <v>Løbende priser (1.000 kr.)</v>
      </c>
      <c r="B38" t="str">
        <f t="shared" si="2"/>
        <v>I alt (netto)</v>
      </c>
      <c r="C38" t="str">
        <f t="shared" si="2"/>
        <v>1 Driftskonti</v>
      </c>
      <c r="D38" t="str">
        <f t="shared" si="2"/>
        <v>2025</v>
      </c>
      <c r="E38" s="2">
        <v>320</v>
      </c>
      <c r="F38" s="65" t="s">
        <v>33</v>
      </c>
      <c r="G38" s="25">
        <v>117026</v>
      </c>
      <c r="H38" s="25">
        <v>198633</v>
      </c>
      <c r="I38" s="25">
        <v>24487</v>
      </c>
      <c r="J38" s="25">
        <v>19692</v>
      </c>
      <c r="K38" s="25">
        <v>22941</v>
      </c>
      <c r="L38" s="25">
        <v>657</v>
      </c>
      <c r="M38" s="11">
        <f t="shared" si="1"/>
        <v>383436</v>
      </c>
    </row>
    <row r="39" spans="1:13" s="11" customFormat="1" ht="15" x14ac:dyDescent="0.25">
      <c r="A39" t="str">
        <f t="shared" si="2"/>
        <v>Løbende priser (1.000 kr.)</v>
      </c>
      <c r="B39" t="str">
        <f t="shared" si="2"/>
        <v>I alt (netto)</v>
      </c>
      <c r="C39" t="str">
        <f t="shared" si="2"/>
        <v>1 Driftskonti</v>
      </c>
      <c r="D39" t="str">
        <f t="shared" si="2"/>
        <v>2025</v>
      </c>
      <c r="E39" s="2">
        <v>326</v>
      </c>
      <c r="F39" s="65" t="s">
        <v>95</v>
      </c>
      <c r="G39" s="25">
        <v>232575</v>
      </c>
      <c r="H39" s="25">
        <v>225587</v>
      </c>
      <c r="I39" s="25">
        <v>57504</v>
      </c>
      <c r="J39" s="25">
        <v>12573</v>
      </c>
      <c r="K39" s="25">
        <v>0</v>
      </c>
      <c r="L39" s="25">
        <v>2990</v>
      </c>
      <c r="M39" s="11">
        <f t="shared" si="1"/>
        <v>531229</v>
      </c>
    </row>
    <row r="40" spans="1:13" s="11" customFormat="1" ht="15" x14ac:dyDescent="0.25">
      <c r="A40" t="str">
        <f t="shared" si="2"/>
        <v>Løbende priser (1.000 kr.)</v>
      </c>
      <c r="B40" t="str">
        <f t="shared" si="2"/>
        <v>I alt (netto)</v>
      </c>
      <c r="C40" t="str">
        <f t="shared" si="2"/>
        <v>1 Driftskonti</v>
      </c>
      <c r="D40" t="str">
        <f t="shared" si="2"/>
        <v>2025</v>
      </c>
      <c r="E40" s="2">
        <v>329</v>
      </c>
      <c r="F40" s="65" t="s">
        <v>46</v>
      </c>
      <c r="G40" s="25">
        <v>99077</v>
      </c>
      <c r="H40" s="25">
        <v>155503</v>
      </c>
      <c r="I40" s="25">
        <v>38633</v>
      </c>
      <c r="J40" s="25">
        <v>5360</v>
      </c>
      <c r="K40" s="25">
        <v>9206</v>
      </c>
      <c r="L40" s="25">
        <v>1750</v>
      </c>
      <c r="M40" s="11">
        <f t="shared" si="1"/>
        <v>309529</v>
      </c>
    </row>
    <row r="41" spans="1:13" s="11" customFormat="1" ht="15" x14ac:dyDescent="0.25">
      <c r="A41" t="str">
        <f t="shared" si="2"/>
        <v>Løbende priser (1.000 kr.)</v>
      </c>
      <c r="B41" t="str">
        <f t="shared" si="2"/>
        <v>I alt (netto)</v>
      </c>
      <c r="C41" t="str">
        <f t="shared" si="2"/>
        <v>1 Driftskonti</v>
      </c>
      <c r="D41" t="str">
        <f t="shared" si="2"/>
        <v>2025</v>
      </c>
      <c r="E41" s="2">
        <v>330</v>
      </c>
      <c r="F41" s="65" t="s">
        <v>62</v>
      </c>
      <c r="G41" s="25">
        <v>296041</v>
      </c>
      <c r="H41" s="25">
        <v>336318</v>
      </c>
      <c r="I41" s="25">
        <v>116172</v>
      </c>
      <c r="J41" s="25">
        <v>95805</v>
      </c>
      <c r="K41" s="25">
        <v>54687</v>
      </c>
      <c r="L41" s="25">
        <v>3948</v>
      </c>
      <c r="M41" s="11">
        <f t="shared" si="1"/>
        <v>902971</v>
      </c>
    </row>
    <row r="42" spans="1:13" s="11" customFormat="1" ht="15" x14ac:dyDescent="0.25">
      <c r="A42" t="str">
        <f t="shared" si="2"/>
        <v>Løbende priser (1.000 kr.)</v>
      </c>
      <c r="B42" t="str">
        <f t="shared" si="2"/>
        <v>I alt (netto)</v>
      </c>
      <c r="C42" t="str">
        <f t="shared" si="2"/>
        <v>1 Driftskonti</v>
      </c>
      <c r="D42" t="str">
        <f t="shared" si="2"/>
        <v>2025</v>
      </c>
      <c r="E42" s="2">
        <v>336</v>
      </c>
      <c r="F42" s="65" t="s">
        <v>68</v>
      </c>
      <c r="G42" s="25">
        <v>83872</v>
      </c>
      <c r="H42" s="25">
        <v>97481</v>
      </c>
      <c r="I42" s="25">
        <v>49063</v>
      </c>
      <c r="J42" s="25">
        <v>22109</v>
      </c>
      <c r="K42" s="25">
        <v>10299</v>
      </c>
      <c r="L42" s="25">
        <v>1473</v>
      </c>
      <c r="M42" s="11">
        <f t="shared" si="1"/>
        <v>264297</v>
      </c>
    </row>
    <row r="43" spans="1:13" s="11" customFormat="1" ht="15" x14ac:dyDescent="0.25">
      <c r="A43" t="str">
        <f t="shared" si="2"/>
        <v>Løbende priser (1.000 kr.)</v>
      </c>
      <c r="B43" t="str">
        <f t="shared" si="2"/>
        <v>I alt (netto)</v>
      </c>
      <c r="C43" t="str">
        <f t="shared" si="2"/>
        <v>1 Driftskonti</v>
      </c>
      <c r="D43" t="str">
        <f t="shared" si="2"/>
        <v>2025</v>
      </c>
      <c r="E43" s="2">
        <v>340</v>
      </c>
      <c r="F43" s="65" t="s">
        <v>66</v>
      </c>
      <c r="G43" s="25">
        <v>105724</v>
      </c>
      <c r="H43" s="25">
        <v>160637</v>
      </c>
      <c r="I43" s="25">
        <v>30044</v>
      </c>
      <c r="J43" s="25">
        <v>17952</v>
      </c>
      <c r="K43" s="25">
        <v>9745</v>
      </c>
      <c r="L43" s="25">
        <v>1236</v>
      </c>
      <c r="M43" s="11">
        <f t="shared" si="1"/>
        <v>325338</v>
      </c>
    </row>
    <row r="44" spans="1:13" s="11" customFormat="1" ht="15" x14ac:dyDescent="0.25">
      <c r="A44" t="str">
        <f t="shared" si="2"/>
        <v>Løbende priser (1.000 kr.)</v>
      </c>
      <c r="B44" t="str">
        <f t="shared" si="2"/>
        <v>I alt (netto)</v>
      </c>
      <c r="C44" t="str">
        <f t="shared" si="2"/>
        <v>1 Driftskonti</v>
      </c>
      <c r="D44" t="str">
        <f t="shared" si="2"/>
        <v>2025</v>
      </c>
      <c r="E44" s="2">
        <v>350</v>
      </c>
      <c r="F44" s="65" t="s">
        <v>10</v>
      </c>
      <c r="G44" s="25">
        <v>68599</v>
      </c>
      <c r="H44" s="25">
        <v>136998</v>
      </c>
      <c r="I44" s="25">
        <v>36423</v>
      </c>
      <c r="J44" s="25">
        <v>7505</v>
      </c>
      <c r="K44" s="25">
        <v>11871</v>
      </c>
      <c r="L44" s="25">
        <v>1798</v>
      </c>
      <c r="M44" s="11">
        <f t="shared" si="1"/>
        <v>263194</v>
      </c>
    </row>
    <row r="45" spans="1:13" s="11" customFormat="1" ht="15" x14ac:dyDescent="0.25">
      <c r="A45" t="str">
        <f t="shared" si="2"/>
        <v>Løbende priser (1.000 kr.)</v>
      </c>
      <c r="B45" t="str">
        <f t="shared" si="2"/>
        <v>I alt (netto)</v>
      </c>
      <c r="C45" t="str">
        <f t="shared" si="2"/>
        <v>1 Driftskonti</v>
      </c>
      <c r="D45" t="str">
        <f t="shared" si="2"/>
        <v>2025</v>
      </c>
      <c r="E45" s="2">
        <v>360</v>
      </c>
      <c r="F45" s="65" t="s">
        <v>14</v>
      </c>
      <c r="G45" s="25">
        <v>152650</v>
      </c>
      <c r="H45" s="25">
        <v>282061</v>
      </c>
      <c r="I45" s="25">
        <v>97084</v>
      </c>
      <c r="J45" s="25">
        <v>16533</v>
      </c>
      <c r="K45" s="25">
        <v>16187</v>
      </c>
      <c r="L45" s="25">
        <v>1593</v>
      </c>
      <c r="M45" s="11">
        <f t="shared" si="1"/>
        <v>566108</v>
      </c>
    </row>
    <row r="46" spans="1:13" s="11" customFormat="1" ht="15" x14ac:dyDescent="0.25">
      <c r="A46" t="str">
        <f t="shared" si="2"/>
        <v>Løbende priser (1.000 kr.)</v>
      </c>
      <c r="B46" t="str">
        <f t="shared" si="2"/>
        <v>I alt (netto)</v>
      </c>
      <c r="C46" t="str">
        <f t="shared" si="2"/>
        <v>1 Driftskonti</v>
      </c>
      <c r="D46" t="str">
        <f t="shared" si="2"/>
        <v>2025</v>
      </c>
      <c r="E46" s="2">
        <v>370</v>
      </c>
      <c r="F46" s="65" t="s">
        <v>32</v>
      </c>
      <c r="G46" s="25">
        <v>199725</v>
      </c>
      <c r="H46" s="25">
        <v>591489</v>
      </c>
      <c r="I46" s="25">
        <v>54227</v>
      </c>
      <c r="J46" s="25">
        <v>4642</v>
      </c>
      <c r="K46" s="25">
        <v>32262</v>
      </c>
      <c r="L46" s="25">
        <v>3664</v>
      </c>
      <c r="M46" s="11">
        <f t="shared" si="1"/>
        <v>886009</v>
      </c>
    </row>
    <row r="47" spans="1:13" s="11" customFormat="1" ht="15" x14ac:dyDescent="0.25">
      <c r="A47" t="str">
        <f t="shared" si="2"/>
        <v>Løbende priser (1.000 kr.)</v>
      </c>
      <c r="B47" t="str">
        <f t="shared" si="2"/>
        <v>I alt (netto)</v>
      </c>
      <c r="C47" t="str">
        <f t="shared" si="2"/>
        <v>1 Driftskonti</v>
      </c>
      <c r="D47" t="str">
        <f t="shared" si="2"/>
        <v>2025</v>
      </c>
      <c r="E47" s="2">
        <v>376</v>
      </c>
      <c r="F47" s="65" t="s">
        <v>59</v>
      </c>
      <c r="G47" s="25">
        <v>226022</v>
      </c>
      <c r="H47" s="25">
        <v>284378</v>
      </c>
      <c r="I47" s="25">
        <v>127959</v>
      </c>
      <c r="J47" s="25">
        <v>38218</v>
      </c>
      <c r="K47" s="25">
        <v>36466</v>
      </c>
      <c r="L47" s="25">
        <v>2603</v>
      </c>
      <c r="M47" s="11">
        <f t="shared" si="1"/>
        <v>715646</v>
      </c>
    </row>
    <row r="48" spans="1:13" s="11" customFormat="1" ht="15" x14ac:dyDescent="0.25">
      <c r="A48" t="str">
        <f t="shared" si="2"/>
        <v>Løbende priser (1.000 kr.)</v>
      </c>
      <c r="B48" t="str">
        <f t="shared" si="2"/>
        <v>I alt (netto)</v>
      </c>
      <c r="C48" t="str">
        <f t="shared" si="2"/>
        <v>1 Driftskonti</v>
      </c>
      <c r="D48" t="str">
        <f t="shared" si="2"/>
        <v>2025</v>
      </c>
      <c r="E48" s="2">
        <v>390</v>
      </c>
      <c r="F48" s="65" t="s">
        <v>96</v>
      </c>
      <c r="G48" s="25">
        <v>188346</v>
      </c>
      <c r="H48" s="25">
        <v>279619</v>
      </c>
      <c r="I48" s="25">
        <v>56829</v>
      </c>
      <c r="J48" s="25">
        <v>25147</v>
      </c>
      <c r="K48" s="25">
        <v>23759</v>
      </c>
      <c r="L48" s="25">
        <v>3002</v>
      </c>
      <c r="M48" s="11">
        <f t="shared" si="1"/>
        <v>576702</v>
      </c>
    </row>
    <row r="49" spans="1:13" s="11" customFormat="1" ht="15" x14ac:dyDescent="0.25">
      <c r="A49" t="str">
        <f t="shared" si="2"/>
        <v>Løbende priser (1.000 kr.)</v>
      </c>
      <c r="B49" t="str">
        <f t="shared" si="2"/>
        <v>I alt (netto)</v>
      </c>
      <c r="C49" t="str">
        <f t="shared" si="2"/>
        <v>1 Driftskonti</v>
      </c>
      <c r="D49" t="str">
        <f t="shared" si="2"/>
        <v>2025</v>
      </c>
      <c r="E49" s="2">
        <v>400</v>
      </c>
      <c r="F49" s="65" t="s">
        <v>17</v>
      </c>
      <c r="G49" s="25">
        <v>140001</v>
      </c>
      <c r="H49" s="25">
        <v>265958</v>
      </c>
      <c r="I49" s="25">
        <v>106784</v>
      </c>
      <c r="J49" s="25">
        <v>50296</v>
      </c>
      <c r="K49" s="25">
        <v>18357</v>
      </c>
      <c r="L49" s="25">
        <v>2724</v>
      </c>
      <c r="M49" s="11">
        <f t="shared" si="1"/>
        <v>584120</v>
      </c>
    </row>
    <row r="50" spans="1:13" s="11" customFormat="1" ht="15" x14ac:dyDescent="0.25">
      <c r="A50" t="str">
        <f t="shared" si="2"/>
        <v>Løbende priser (1.000 kr.)</v>
      </c>
      <c r="B50" t="str">
        <f t="shared" si="2"/>
        <v>I alt (netto)</v>
      </c>
      <c r="C50" t="str">
        <f t="shared" si="2"/>
        <v>1 Driftskonti</v>
      </c>
      <c r="D50" t="str">
        <f t="shared" si="2"/>
        <v>2025</v>
      </c>
      <c r="E50" s="2">
        <v>410</v>
      </c>
      <c r="F50" s="65" t="s">
        <v>22</v>
      </c>
      <c r="G50" s="25">
        <v>138262</v>
      </c>
      <c r="H50" s="25">
        <v>183571</v>
      </c>
      <c r="I50" s="25">
        <v>51565</v>
      </c>
      <c r="J50" s="25">
        <v>11397</v>
      </c>
      <c r="K50" s="25">
        <v>6893</v>
      </c>
      <c r="L50" s="25">
        <v>1809</v>
      </c>
      <c r="M50" s="11">
        <f t="shared" si="1"/>
        <v>393497</v>
      </c>
    </row>
    <row r="51" spans="1:13" s="11" customFormat="1" ht="15" x14ac:dyDescent="0.25">
      <c r="A51" t="str">
        <f t="shared" si="2"/>
        <v>Løbende priser (1.000 kr.)</v>
      </c>
      <c r="B51" t="str">
        <f t="shared" si="2"/>
        <v>I alt (netto)</v>
      </c>
      <c r="C51" t="str">
        <f t="shared" si="2"/>
        <v>1 Driftskonti</v>
      </c>
      <c r="D51" t="str">
        <f t="shared" si="2"/>
        <v>2025</v>
      </c>
      <c r="E51" s="2">
        <v>420</v>
      </c>
      <c r="F51" s="65" t="s">
        <v>11</v>
      </c>
      <c r="G51" s="25">
        <v>132994</v>
      </c>
      <c r="H51" s="25">
        <v>186424</v>
      </c>
      <c r="I51" s="25">
        <v>27300</v>
      </c>
      <c r="J51" s="25">
        <v>35881</v>
      </c>
      <c r="K51" s="25">
        <v>22770</v>
      </c>
      <c r="L51" s="25">
        <v>1925</v>
      </c>
      <c r="M51" s="11">
        <f t="shared" si="1"/>
        <v>407294</v>
      </c>
    </row>
    <row r="52" spans="1:13" s="11" customFormat="1" ht="15" x14ac:dyDescent="0.25">
      <c r="A52" t="str">
        <f t="shared" si="2"/>
        <v>Løbende priser (1.000 kr.)</v>
      </c>
      <c r="B52" t="str">
        <f t="shared" si="2"/>
        <v>I alt (netto)</v>
      </c>
      <c r="C52" t="str">
        <f t="shared" si="2"/>
        <v>1 Driftskonti</v>
      </c>
      <c r="D52" t="str">
        <f t="shared" si="2"/>
        <v>2025</v>
      </c>
      <c r="E52" s="2">
        <v>430</v>
      </c>
      <c r="F52" s="65" t="s">
        <v>47</v>
      </c>
      <c r="G52" s="25">
        <v>184671</v>
      </c>
      <c r="H52" s="25">
        <v>243261</v>
      </c>
      <c r="I52" s="25">
        <v>64993</v>
      </c>
      <c r="J52" s="25">
        <v>22665</v>
      </c>
      <c r="K52" s="25">
        <v>39671</v>
      </c>
      <c r="L52" s="25">
        <v>2305</v>
      </c>
      <c r="M52" s="11">
        <f t="shared" si="1"/>
        <v>557566</v>
      </c>
    </row>
    <row r="53" spans="1:13" s="11" customFormat="1" ht="15" x14ac:dyDescent="0.25">
      <c r="A53" t="str">
        <f t="shared" si="2"/>
        <v>Løbende priser (1.000 kr.)</v>
      </c>
      <c r="B53" t="str">
        <f t="shared" si="2"/>
        <v>I alt (netto)</v>
      </c>
      <c r="C53" t="str">
        <f t="shared" si="2"/>
        <v>1 Driftskonti</v>
      </c>
      <c r="D53" t="str">
        <f t="shared" si="2"/>
        <v>2025</v>
      </c>
      <c r="E53" s="2">
        <v>440</v>
      </c>
      <c r="F53" s="65" t="s">
        <v>97</v>
      </c>
      <c r="G53" s="25">
        <v>70119</v>
      </c>
      <c r="H53" s="25">
        <v>153054</v>
      </c>
      <c r="I53" s="25">
        <v>44379</v>
      </c>
      <c r="J53" s="25">
        <v>9373</v>
      </c>
      <c r="K53" s="25">
        <v>11926</v>
      </c>
      <c r="L53" s="25">
        <v>1163</v>
      </c>
      <c r="M53" s="11">
        <f t="shared" si="1"/>
        <v>290014</v>
      </c>
    </row>
    <row r="54" spans="1:13" s="11" customFormat="1" ht="15" x14ac:dyDescent="0.25">
      <c r="A54" t="str">
        <f t="shared" si="2"/>
        <v>Løbende priser (1.000 kr.)</v>
      </c>
      <c r="B54" t="str">
        <f t="shared" si="2"/>
        <v>I alt (netto)</v>
      </c>
      <c r="C54" t="str">
        <f t="shared" si="2"/>
        <v>1 Driftskonti</v>
      </c>
      <c r="D54" t="str">
        <f t="shared" si="2"/>
        <v>2025</v>
      </c>
      <c r="E54" s="2">
        <v>450</v>
      </c>
      <c r="F54" s="65" t="s">
        <v>30</v>
      </c>
      <c r="G54" s="25">
        <v>195233</v>
      </c>
      <c r="H54" s="25">
        <v>117287</v>
      </c>
      <c r="I54" s="25">
        <v>33717</v>
      </c>
      <c r="J54" s="25">
        <v>37035</v>
      </c>
      <c r="K54" s="25">
        <v>16178</v>
      </c>
      <c r="L54" s="25">
        <v>2133</v>
      </c>
      <c r="M54" s="11">
        <f t="shared" si="1"/>
        <v>401583</v>
      </c>
    </row>
    <row r="55" spans="1:13" s="11" customFormat="1" ht="15" x14ac:dyDescent="0.25">
      <c r="A55" t="str">
        <f t="shared" si="2"/>
        <v>Løbende priser (1.000 kr.)</v>
      </c>
      <c r="B55" t="str">
        <f t="shared" si="2"/>
        <v>I alt (netto)</v>
      </c>
      <c r="C55" t="str">
        <f t="shared" si="2"/>
        <v>1 Driftskonti</v>
      </c>
      <c r="D55" t="str">
        <f t="shared" si="2"/>
        <v>2025</v>
      </c>
      <c r="E55" s="2">
        <v>461</v>
      </c>
      <c r="F55" s="65" t="s">
        <v>36</v>
      </c>
      <c r="G55" s="25">
        <v>594984</v>
      </c>
      <c r="H55" s="25">
        <v>717937</v>
      </c>
      <c r="I55" s="25">
        <v>287551</v>
      </c>
      <c r="J55" s="25">
        <v>79459</v>
      </c>
      <c r="K55" s="25">
        <v>97612</v>
      </c>
      <c r="L55" s="25">
        <v>8881</v>
      </c>
      <c r="M55" s="11">
        <f t="shared" si="1"/>
        <v>1786424</v>
      </c>
    </row>
    <row r="56" spans="1:13" s="11" customFormat="1" ht="15" x14ac:dyDescent="0.25">
      <c r="A56" t="str">
        <f t="shared" si="2"/>
        <v>Løbende priser (1.000 kr.)</v>
      </c>
      <c r="B56" t="str">
        <f t="shared" si="2"/>
        <v>I alt (netto)</v>
      </c>
      <c r="C56" t="str">
        <f t="shared" si="2"/>
        <v>1 Driftskonti</v>
      </c>
      <c r="D56" t="str">
        <f t="shared" si="2"/>
        <v>2025</v>
      </c>
      <c r="E56" s="2">
        <v>479</v>
      </c>
      <c r="F56" s="65" t="s">
        <v>72</v>
      </c>
      <c r="G56" s="25">
        <v>152198</v>
      </c>
      <c r="H56" s="25">
        <v>350912</v>
      </c>
      <c r="I56" s="25">
        <v>114668</v>
      </c>
      <c r="J56" s="25">
        <v>25816</v>
      </c>
      <c r="K56" s="25">
        <v>19575</v>
      </c>
      <c r="L56" s="25">
        <v>3240</v>
      </c>
      <c r="M56" s="11">
        <f t="shared" si="1"/>
        <v>666409</v>
      </c>
    </row>
    <row r="57" spans="1:13" s="11" customFormat="1" ht="15" x14ac:dyDescent="0.25">
      <c r="A57" t="str">
        <f t="shared" si="2"/>
        <v>Løbende priser (1.000 kr.)</v>
      </c>
      <c r="B57" t="str">
        <f t="shared" si="2"/>
        <v>I alt (netto)</v>
      </c>
      <c r="C57" t="str">
        <f t="shared" si="2"/>
        <v>1 Driftskonti</v>
      </c>
      <c r="D57" t="str">
        <f t="shared" si="2"/>
        <v>2025</v>
      </c>
      <c r="E57" s="2">
        <v>480</v>
      </c>
      <c r="F57" s="65" t="s">
        <v>226</v>
      </c>
      <c r="G57" s="25">
        <v>111148</v>
      </c>
      <c r="H57" s="25">
        <v>139515</v>
      </c>
      <c r="I57" s="25">
        <v>23717</v>
      </c>
      <c r="J57" s="25">
        <v>30199</v>
      </c>
      <c r="K57" s="25">
        <v>7004</v>
      </c>
      <c r="L57" s="25">
        <v>2377</v>
      </c>
      <c r="M57" s="11">
        <f t="shared" si="1"/>
        <v>313960</v>
      </c>
    </row>
    <row r="58" spans="1:13" s="11" customFormat="1" ht="15" x14ac:dyDescent="0.25">
      <c r="A58" t="str">
        <f t="shared" si="2"/>
        <v>Løbende priser (1.000 kr.)</v>
      </c>
      <c r="B58" t="str">
        <f t="shared" si="2"/>
        <v>I alt (netto)</v>
      </c>
      <c r="C58" t="str">
        <f t="shared" si="2"/>
        <v>1 Driftskonti</v>
      </c>
      <c r="D58" t="str">
        <f t="shared" si="2"/>
        <v>2025</v>
      </c>
      <c r="E58" s="2">
        <v>482</v>
      </c>
      <c r="F58" s="65" t="s">
        <v>8</v>
      </c>
      <c r="G58" s="25">
        <v>68614</v>
      </c>
      <c r="H58" s="25">
        <v>104099</v>
      </c>
      <c r="I58" s="25">
        <v>44200</v>
      </c>
      <c r="J58" s="25">
        <v>9108</v>
      </c>
      <c r="K58" s="25">
        <v>7573</v>
      </c>
      <c r="L58" s="25">
        <v>696</v>
      </c>
      <c r="M58" s="11">
        <f t="shared" si="1"/>
        <v>234290</v>
      </c>
    </row>
    <row r="59" spans="1:13" s="11" customFormat="1" ht="15" x14ac:dyDescent="0.25">
      <c r="A59" t="str">
        <f t="shared" si="2"/>
        <v>Løbende priser (1.000 kr.)</v>
      </c>
      <c r="B59" t="str">
        <f t="shared" si="2"/>
        <v>I alt (netto)</v>
      </c>
      <c r="C59" t="str">
        <f t="shared" si="2"/>
        <v>1 Driftskonti</v>
      </c>
      <c r="D59" t="str">
        <f t="shared" si="2"/>
        <v>2025</v>
      </c>
      <c r="E59" s="2">
        <v>492</v>
      </c>
      <c r="F59" s="65" t="s">
        <v>98</v>
      </c>
      <c r="G59" s="25">
        <v>25860</v>
      </c>
      <c r="H59" s="25">
        <v>67268</v>
      </c>
      <c r="I59" s="25">
        <v>12880</v>
      </c>
      <c r="J59" s="25">
        <v>4193</v>
      </c>
      <c r="K59" s="25">
        <v>4710</v>
      </c>
      <c r="L59" s="25">
        <v>290</v>
      </c>
      <c r="M59" s="11">
        <f t="shared" si="1"/>
        <v>115201</v>
      </c>
    </row>
    <row r="60" spans="1:13" s="11" customFormat="1" ht="15" x14ac:dyDescent="0.25">
      <c r="A60" t="str">
        <f t="shared" si="2"/>
        <v>Løbende priser (1.000 kr.)</v>
      </c>
      <c r="B60" t="str">
        <f t="shared" si="2"/>
        <v>I alt (netto)</v>
      </c>
      <c r="C60" t="str">
        <f t="shared" si="2"/>
        <v>1 Driftskonti</v>
      </c>
      <c r="D60" t="str">
        <f t="shared" si="2"/>
        <v>2025</v>
      </c>
      <c r="E60" s="2">
        <v>510</v>
      </c>
      <c r="F60" s="65" t="s">
        <v>61</v>
      </c>
      <c r="G60" s="25">
        <v>223088</v>
      </c>
      <c r="H60" s="25">
        <v>275252</v>
      </c>
      <c r="I60" s="25">
        <v>112688</v>
      </c>
      <c r="J60" s="25">
        <v>15529</v>
      </c>
      <c r="K60" s="25">
        <v>23325</v>
      </c>
      <c r="L60" s="25">
        <v>2627</v>
      </c>
      <c r="M60" s="11">
        <f t="shared" si="1"/>
        <v>652509</v>
      </c>
    </row>
    <row r="61" spans="1:13" s="11" customFormat="1" ht="15" x14ac:dyDescent="0.25">
      <c r="A61" t="str">
        <f t="shared" si="2"/>
        <v>Løbende priser (1.000 kr.)</v>
      </c>
      <c r="B61" t="str">
        <f t="shared" si="2"/>
        <v>I alt (netto)</v>
      </c>
      <c r="C61" t="str">
        <f t="shared" si="2"/>
        <v>1 Driftskonti</v>
      </c>
      <c r="D61" t="str">
        <f t="shared" si="2"/>
        <v>2025</v>
      </c>
      <c r="E61" s="2">
        <v>530</v>
      </c>
      <c r="F61" s="65" t="s">
        <v>15</v>
      </c>
      <c r="G61" s="25">
        <v>53609</v>
      </c>
      <c r="H61" s="25">
        <v>193334</v>
      </c>
      <c r="I61" s="25">
        <v>36320</v>
      </c>
      <c r="J61" s="25">
        <v>702</v>
      </c>
      <c r="K61" s="25">
        <v>18411</v>
      </c>
      <c r="L61" s="25">
        <v>1100</v>
      </c>
      <c r="M61" s="11">
        <f t="shared" si="1"/>
        <v>303476</v>
      </c>
    </row>
    <row r="62" spans="1:13" s="11" customFormat="1" ht="15" x14ac:dyDescent="0.25">
      <c r="A62" t="str">
        <f t="shared" si="2"/>
        <v>Løbende priser (1.000 kr.)</v>
      </c>
      <c r="B62" t="str">
        <f t="shared" si="2"/>
        <v>I alt (netto)</v>
      </c>
      <c r="C62" t="str">
        <f t="shared" si="2"/>
        <v>1 Driftskonti</v>
      </c>
      <c r="D62" t="str">
        <f t="shared" si="2"/>
        <v>2025</v>
      </c>
      <c r="E62" s="2">
        <v>540</v>
      </c>
      <c r="F62" s="65" t="s">
        <v>76</v>
      </c>
      <c r="G62" s="25">
        <v>355686</v>
      </c>
      <c r="H62" s="25">
        <v>376911</v>
      </c>
      <c r="I62" s="25">
        <v>90307</v>
      </c>
      <c r="J62" s="25">
        <v>63571</v>
      </c>
      <c r="K62" s="25">
        <v>62060</v>
      </c>
      <c r="L62" s="25">
        <v>3118</v>
      </c>
      <c r="M62" s="11">
        <f t="shared" si="1"/>
        <v>951653</v>
      </c>
    </row>
    <row r="63" spans="1:13" s="11" customFormat="1" ht="15" x14ac:dyDescent="0.25">
      <c r="A63" t="str">
        <f t="shared" si="2"/>
        <v>Løbende priser (1.000 kr.)</v>
      </c>
      <c r="B63" t="str">
        <f t="shared" si="2"/>
        <v>I alt (netto)</v>
      </c>
      <c r="C63" t="str">
        <f t="shared" si="2"/>
        <v>1 Driftskonti</v>
      </c>
      <c r="D63" t="str">
        <f t="shared" si="2"/>
        <v>2025</v>
      </c>
      <c r="E63" s="2">
        <v>550</v>
      </c>
      <c r="F63" s="65" t="s">
        <v>80</v>
      </c>
      <c r="G63" s="25">
        <v>102305</v>
      </c>
      <c r="H63" s="25">
        <v>215045</v>
      </c>
      <c r="I63" s="25">
        <v>49615</v>
      </c>
      <c r="J63" s="25">
        <v>29112</v>
      </c>
      <c r="K63" s="25">
        <v>19149</v>
      </c>
      <c r="L63" s="25">
        <v>1877</v>
      </c>
      <c r="M63" s="11">
        <f t="shared" si="1"/>
        <v>417103</v>
      </c>
    </row>
    <row r="64" spans="1:13" s="11" customFormat="1" ht="15" x14ac:dyDescent="0.25">
      <c r="A64" t="str">
        <f t="shared" si="2"/>
        <v>Løbende priser (1.000 kr.)</v>
      </c>
      <c r="B64" t="str">
        <f t="shared" si="2"/>
        <v>I alt (netto)</v>
      </c>
      <c r="C64" t="str">
        <f t="shared" si="2"/>
        <v>1 Driftskonti</v>
      </c>
      <c r="D64" t="str">
        <f t="shared" si="2"/>
        <v>2025</v>
      </c>
      <c r="E64" s="2">
        <v>561</v>
      </c>
      <c r="F64" s="65" t="s">
        <v>27</v>
      </c>
      <c r="G64" s="25">
        <v>333808</v>
      </c>
      <c r="H64" s="25">
        <v>707561</v>
      </c>
      <c r="I64" s="25">
        <v>187135</v>
      </c>
      <c r="J64" s="25">
        <v>14408</v>
      </c>
      <c r="K64" s="25">
        <v>69710</v>
      </c>
      <c r="L64" s="25">
        <v>6244</v>
      </c>
      <c r="M64" s="11">
        <f t="shared" si="1"/>
        <v>1318866</v>
      </c>
    </row>
    <row r="65" spans="1:13" s="11" customFormat="1" ht="15" x14ac:dyDescent="0.25">
      <c r="A65" t="str">
        <f t="shared" si="2"/>
        <v>Løbende priser (1.000 kr.)</v>
      </c>
      <c r="B65" t="str">
        <f t="shared" si="2"/>
        <v>I alt (netto)</v>
      </c>
      <c r="C65" t="str">
        <f t="shared" si="2"/>
        <v>1 Driftskonti</v>
      </c>
      <c r="D65" t="str">
        <f t="shared" si="2"/>
        <v>2025</v>
      </c>
      <c r="E65" s="2">
        <v>563</v>
      </c>
      <c r="F65" s="65" t="s">
        <v>29</v>
      </c>
      <c r="G65" s="25">
        <v>13187</v>
      </c>
      <c r="H65" s="25">
        <v>29275</v>
      </c>
      <c r="I65" s="25">
        <v>6041</v>
      </c>
      <c r="J65" s="25">
        <v>4797</v>
      </c>
      <c r="K65" s="25">
        <v>3244</v>
      </c>
      <c r="L65" s="25">
        <v>136</v>
      </c>
      <c r="M65" s="11">
        <f t="shared" si="1"/>
        <v>56680</v>
      </c>
    </row>
    <row r="66" spans="1:13" s="11" customFormat="1" ht="15" x14ac:dyDescent="0.25">
      <c r="A66" t="str">
        <f t="shared" si="2"/>
        <v>Løbende priser (1.000 kr.)</v>
      </c>
      <c r="B66" t="str">
        <f t="shared" si="2"/>
        <v>I alt (netto)</v>
      </c>
      <c r="C66" t="str">
        <f t="shared" si="2"/>
        <v>1 Driftskonti</v>
      </c>
      <c r="D66" t="str">
        <f t="shared" si="2"/>
        <v>2025</v>
      </c>
      <c r="E66" s="2">
        <v>573</v>
      </c>
      <c r="F66" s="65" t="s">
        <v>86</v>
      </c>
      <c r="G66" s="25">
        <v>94852</v>
      </c>
      <c r="H66" s="25">
        <v>292527</v>
      </c>
      <c r="I66" s="25">
        <v>86781</v>
      </c>
      <c r="J66" s="25">
        <v>23631</v>
      </c>
      <c r="K66" s="25">
        <v>28010</v>
      </c>
      <c r="L66" s="25">
        <v>2855</v>
      </c>
      <c r="M66" s="11">
        <f t="shared" si="1"/>
        <v>528656</v>
      </c>
    </row>
    <row r="67" spans="1:13" s="11" customFormat="1" ht="15" x14ac:dyDescent="0.25">
      <c r="A67" t="str">
        <f t="shared" si="2"/>
        <v>Løbende priser (1.000 kr.)</v>
      </c>
      <c r="B67" t="str">
        <f t="shared" si="2"/>
        <v>I alt (netto)</v>
      </c>
      <c r="C67" t="str">
        <f t="shared" si="2"/>
        <v>1 Driftskonti</v>
      </c>
      <c r="D67" t="str">
        <f t="shared" si="2"/>
        <v>2025</v>
      </c>
      <c r="E67" s="2">
        <v>575</v>
      </c>
      <c r="F67" s="65" t="s">
        <v>88</v>
      </c>
      <c r="G67" s="25">
        <v>93546</v>
      </c>
      <c r="H67" s="25">
        <v>184734</v>
      </c>
      <c r="I67" s="25">
        <v>80245</v>
      </c>
      <c r="J67" s="25">
        <v>51721</v>
      </c>
      <c r="K67" s="25">
        <v>22790</v>
      </c>
      <c r="L67" s="25">
        <v>1594</v>
      </c>
      <c r="M67" s="11">
        <f t="shared" si="1"/>
        <v>434630</v>
      </c>
    </row>
    <row r="68" spans="1:13" s="11" customFormat="1" ht="15" x14ac:dyDescent="0.25">
      <c r="A68" t="str">
        <f t="shared" si="2"/>
        <v>Løbende priser (1.000 kr.)</v>
      </c>
      <c r="B68" t="str">
        <f t="shared" si="2"/>
        <v>I alt (netto)</v>
      </c>
      <c r="C68" t="str">
        <f t="shared" si="2"/>
        <v>1 Driftskonti</v>
      </c>
      <c r="D68" t="str">
        <f t="shared" si="2"/>
        <v>2025</v>
      </c>
      <c r="E68" s="2">
        <v>580</v>
      </c>
      <c r="F68" s="65" t="s">
        <v>100</v>
      </c>
      <c r="G68" s="25">
        <v>206188</v>
      </c>
      <c r="H68" s="25">
        <v>333850</v>
      </c>
      <c r="I68" s="25">
        <v>110641</v>
      </c>
      <c r="J68" s="25">
        <v>7096</v>
      </c>
      <c r="K68" s="25">
        <v>53189</v>
      </c>
      <c r="L68" s="25">
        <v>4527</v>
      </c>
      <c r="M68" s="11">
        <f t="shared" si="1"/>
        <v>715491</v>
      </c>
    </row>
    <row r="69" spans="1:13" s="11" customFormat="1" ht="15" x14ac:dyDescent="0.25">
      <c r="A69" t="str">
        <f t="shared" si="2"/>
        <v>Løbende priser (1.000 kr.)</v>
      </c>
      <c r="B69" t="str">
        <f t="shared" si="2"/>
        <v>I alt (netto)</v>
      </c>
      <c r="C69" t="str">
        <f t="shared" si="2"/>
        <v>1 Driftskonti</v>
      </c>
      <c r="D69" t="str">
        <f t="shared" si="2"/>
        <v>2025</v>
      </c>
      <c r="E69" s="2">
        <v>607</v>
      </c>
      <c r="F69" s="65" t="s">
        <v>37</v>
      </c>
      <c r="G69" s="25">
        <v>172634</v>
      </c>
      <c r="H69" s="25">
        <v>264495</v>
      </c>
      <c r="I69" s="25">
        <v>83848</v>
      </c>
      <c r="J69" s="25">
        <v>37986</v>
      </c>
      <c r="K69" s="25">
        <v>16964</v>
      </c>
      <c r="L69" s="25">
        <v>2946</v>
      </c>
      <c r="M69" s="11">
        <f t="shared" ref="M69:M101" si="3">SUM(G69:L69)</f>
        <v>578873</v>
      </c>
    </row>
    <row r="70" spans="1:13" s="11" customFormat="1" ht="15" x14ac:dyDescent="0.25">
      <c r="A70" t="str">
        <f t="shared" ref="A70:D101" si="4">A69</f>
        <v>Løbende priser (1.000 kr.)</v>
      </c>
      <c r="B70" t="str">
        <f t="shared" si="4"/>
        <v>I alt (netto)</v>
      </c>
      <c r="C70" t="str">
        <f t="shared" si="4"/>
        <v>1 Driftskonti</v>
      </c>
      <c r="D70" t="str">
        <f t="shared" si="4"/>
        <v>2025</v>
      </c>
      <c r="E70" s="2">
        <v>615</v>
      </c>
      <c r="F70" s="65" t="s">
        <v>81</v>
      </c>
      <c r="G70" s="25">
        <v>221286</v>
      </c>
      <c r="H70" s="25">
        <v>471306</v>
      </c>
      <c r="I70" s="25">
        <v>135615</v>
      </c>
      <c r="J70" s="25">
        <v>18809</v>
      </c>
      <c r="K70" s="25">
        <v>47456</v>
      </c>
      <c r="L70" s="25">
        <v>2839</v>
      </c>
      <c r="M70" s="11">
        <f t="shared" si="3"/>
        <v>897311</v>
      </c>
    </row>
    <row r="71" spans="1:13" s="11" customFormat="1" ht="15" x14ac:dyDescent="0.25">
      <c r="A71" t="str">
        <f t="shared" si="4"/>
        <v>Løbende priser (1.000 kr.)</v>
      </c>
      <c r="B71" t="str">
        <f t="shared" si="4"/>
        <v>I alt (netto)</v>
      </c>
      <c r="C71" t="str">
        <f t="shared" si="4"/>
        <v>1 Driftskonti</v>
      </c>
      <c r="D71" t="str">
        <f t="shared" si="4"/>
        <v>2025</v>
      </c>
      <c r="E71" s="2">
        <v>621</v>
      </c>
      <c r="F71" s="65" t="s">
        <v>99</v>
      </c>
      <c r="G71" s="25">
        <v>254653</v>
      </c>
      <c r="H71" s="25">
        <v>413696</v>
      </c>
      <c r="I71" s="25">
        <v>164657</v>
      </c>
      <c r="J71" s="25">
        <v>52532</v>
      </c>
      <c r="K71" s="25">
        <v>34416</v>
      </c>
      <c r="L71" s="25">
        <v>3480</v>
      </c>
      <c r="M71" s="11">
        <f t="shared" si="3"/>
        <v>923434</v>
      </c>
    </row>
    <row r="72" spans="1:13" s="11" customFormat="1" ht="15" x14ac:dyDescent="0.25">
      <c r="A72" t="str">
        <f t="shared" si="4"/>
        <v>Løbende priser (1.000 kr.)</v>
      </c>
      <c r="B72" t="str">
        <f t="shared" si="4"/>
        <v>I alt (netto)</v>
      </c>
      <c r="C72" t="str">
        <f t="shared" si="4"/>
        <v>1 Driftskonti</v>
      </c>
      <c r="D72" t="str">
        <f t="shared" si="4"/>
        <v>2025</v>
      </c>
      <c r="E72" s="2">
        <v>630</v>
      </c>
      <c r="F72" s="65" t="s">
        <v>90</v>
      </c>
      <c r="G72" s="25">
        <v>307990</v>
      </c>
      <c r="H72" s="25">
        <v>422559</v>
      </c>
      <c r="I72" s="25">
        <v>164713</v>
      </c>
      <c r="J72" s="25">
        <v>56670</v>
      </c>
      <c r="K72" s="25">
        <v>33986</v>
      </c>
      <c r="L72" s="25">
        <v>4252</v>
      </c>
      <c r="M72" s="11">
        <f t="shared" si="3"/>
        <v>990170</v>
      </c>
    </row>
    <row r="73" spans="1:13" s="11" customFormat="1" ht="15" x14ac:dyDescent="0.25">
      <c r="A73" t="str">
        <f t="shared" si="4"/>
        <v>Løbende priser (1.000 kr.)</v>
      </c>
      <c r="B73" t="str">
        <f t="shared" si="4"/>
        <v>I alt (netto)</v>
      </c>
      <c r="C73" t="str">
        <f t="shared" si="4"/>
        <v>1 Driftskonti</v>
      </c>
      <c r="D73" t="str">
        <f t="shared" si="4"/>
        <v>2025</v>
      </c>
      <c r="E73" s="2">
        <v>657</v>
      </c>
      <c r="F73" s="65" t="s">
        <v>71</v>
      </c>
      <c r="G73" s="25">
        <v>166354</v>
      </c>
      <c r="H73" s="25">
        <v>409452</v>
      </c>
      <c r="I73" s="25">
        <v>92887</v>
      </c>
      <c r="J73" s="25">
        <v>108296</v>
      </c>
      <c r="K73" s="25">
        <v>29479</v>
      </c>
      <c r="L73" s="25">
        <v>2446</v>
      </c>
      <c r="M73" s="11">
        <f t="shared" si="3"/>
        <v>808914</v>
      </c>
    </row>
    <row r="74" spans="1:13" s="11" customFormat="1" ht="15" x14ac:dyDescent="0.25">
      <c r="A74" t="str">
        <f t="shared" si="4"/>
        <v>Løbende priser (1.000 kr.)</v>
      </c>
      <c r="B74" t="str">
        <f t="shared" si="4"/>
        <v>I alt (netto)</v>
      </c>
      <c r="C74" t="str">
        <f t="shared" si="4"/>
        <v>1 Driftskonti</v>
      </c>
      <c r="D74" t="str">
        <f t="shared" si="4"/>
        <v>2025</v>
      </c>
      <c r="E74" s="2">
        <v>661</v>
      </c>
      <c r="F74" s="65" t="s">
        <v>79</v>
      </c>
      <c r="G74" s="25">
        <v>123227</v>
      </c>
      <c r="H74" s="25">
        <v>301868</v>
      </c>
      <c r="I74" s="25">
        <v>59302</v>
      </c>
      <c r="J74" s="25">
        <v>20801</v>
      </c>
      <c r="K74" s="25">
        <v>22091</v>
      </c>
      <c r="L74" s="25">
        <v>2851</v>
      </c>
      <c r="M74" s="11">
        <f t="shared" si="3"/>
        <v>530140</v>
      </c>
    </row>
    <row r="75" spans="1:13" s="11" customFormat="1" ht="15" x14ac:dyDescent="0.25">
      <c r="A75" t="str">
        <f t="shared" si="4"/>
        <v>Løbende priser (1.000 kr.)</v>
      </c>
      <c r="B75" t="str">
        <f t="shared" si="4"/>
        <v>I alt (netto)</v>
      </c>
      <c r="C75" t="str">
        <f t="shared" si="4"/>
        <v>1 Driftskonti</v>
      </c>
      <c r="D75" t="str">
        <f t="shared" si="4"/>
        <v>2025</v>
      </c>
      <c r="E75" s="2">
        <v>665</v>
      </c>
      <c r="F75" s="65" t="s">
        <v>12</v>
      </c>
      <c r="G75" s="25">
        <v>56345</v>
      </c>
      <c r="H75" s="25">
        <v>116796</v>
      </c>
      <c r="I75" s="25">
        <v>26535</v>
      </c>
      <c r="J75" s="25">
        <v>11952</v>
      </c>
      <c r="K75" s="25">
        <v>6643</v>
      </c>
      <c r="L75" s="25">
        <v>1380</v>
      </c>
      <c r="M75" s="11">
        <f t="shared" si="3"/>
        <v>219651</v>
      </c>
    </row>
    <row r="76" spans="1:13" s="11" customFormat="1" ht="15" x14ac:dyDescent="0.25">
      <c r="A76" t="str">
        <f t="shared" si="4"/>
        <v>Løbende priser (1.000 kr.)</v>
      </c>
      <c r="B76" t="str">
        <f t="shared" si="4"/>
        <v>I alt (netto)</v>
      </c>
      <c r="C76" t="str">
        <f t="shared" si="4"/>
        <v>1 Driftskonti</v>
      </c>
      <c r="D76" t="str">
        <f t="shared" si="4"/>
        <v>2025</v>
      </c>
      <c r="E76" s="2">
        <v>671</v>
      </c>
      <c r="F76" s="65" t="s">
        <v>70</v>
      </c>
      <c r="G76" s="25">
        <v>84138</v>
      </c>
      <c r="H76" s="25">
        <v>108716</v>
      </c>
      <c r="I76" s="25">
        <v>20103</v>
      </c>
      <c r="J76" s="25">
        <v>8587</v>
      </c>
      <c r="K76" s="25">
        <v>6996</v>
      </c>
      <c r="L76" s="25">
        <v>1087</v>
      </c>
      <c r="M76" s="11">
        <f t="shared" si="3"/>
        <v>229627</v>
      </c>
    </row>
    <row r="77" spans="1:13" s="11" customFormat="1" ht="15" x14ac:dyDescent="0.25">
      <c r="A77" t="str">
        <f t="shared" si="4"/>
        <v>Løbende priser (1.000 kr.)</v>
      </c>
      <c r="B77" t="str">
        <f t="shared" si="4"/>
        <v>I alt (netto)</v>
      </c>
      <c r="C77" t="str">
        <f t="shared" si="4"/>
        <v>1 Driftskonti</v>
      </c>
      <c r="D77" t="str">
        <f t="shared" si="4"/>
        <v>2025</v>
      </c>
      <c r="E77" s="2">
        <v>706</v>
      </c>
      <c r="F77" s="65" t="s">
        <v>74</v>
      </c>
      <c r="G77" s="25">
        <v>159463</v>
      </c>
      <c r="H77" s="25">
        <v>187465</v>
      </c>
      <c r="I77" s="25">
        <v>64964</v>
      </c>
      <c r="J77" s="25">
        <v>9705</v>
      </c>
      <c r="K77" s="25">
        <v>8510</v>
      </c>
      <c r="L77" s="25">
        <v>2977</v>
      </c>
      <c r="M77" s="11">
        <f t="shared" si="3"/>
        <v>433084</v>
      </c>
    </row>
    <row r="78" spans="1:13" s="11" customFormat="1" ht="15" x14ac:dyDescent="0.25">
      <c r="A78" t="str">
        <f t="shared" si="4"/>
        <v>Løbende priser (1.000 kr.)</v>
      </c>
      <c r="B78" t="str">
        <f t="shared" si="4"/>
        <v>I alt (netto)</v>
      </c>
      <c r="C78" t="str">
        <f t="shared" si="4"/>
        <v>1 Driftskonti</v>
      </c>
      <c r="D78" t="str">
        <f t="shared" si="4"/>
        <v>2025</v>
      </c>
      <c r="E78" s="2">
        <v>707</v>
      </c>
      <c r="F78" s="65" t="s">
        <v>26</v>
      </c>
      <c r="G78" s="25">
        <v>129670</v>
      </c>
      <c r="H78" s="25">
        <v>270294</v>
      </c>
      <c r="I78" s="25">
        <v>49314</v>
      </c>
      <c r="J78" s="25">
        <v>16695</v>
      </c>
      <c r="K78" s="25">
        <v>14111</v>
      </c>
      <c r="L78" s="25">
        <v>2125</v>
      </c>
      <c r="M78" s="11">
        <f t="shared" si="3"/>
        <v>482209</v>
      </c>
    </row>
    <row r="79" spans="1:13" s="11" customFormat="1" ht="15" x14ac:dyDescent="0.25">
      <c r="A79" t="str">
        <f t="shared" si="4"/>
        <v>Løbende priser (1.000 kr.)</v>
      </c>
      <c r="B79" t="str">
        <f t="shared" si="4"/>
        <v>I alt (netto)</v>
      </c>
      <c r="C79" t="str">
        <f t="shared" si="4"/>
        <v>1 Driftskonti</v>
      </c>
      <c r="D79" t="str">
        <f t="shared" si="4"/>
        <v>2025</v>
      </c>
      <c r="E79" s="2">
        <v>710</v>
      </c>
      <c r="F79" s="65" t="s">
        <v>31</v>
      </c>
      <c r="G79" s="25">
        <v>94496</v>
      </c>
      <c r="H79" s="25">
        <v>196697</v>
      </c>
      <c r="I79" s="25">
        <v>75993</v>
      </c>
      <c r="J79" s="25">
        <v>28619</v>
      </c>
      <c r="K79" s="25">
        <v>11841</v>
      </c>
      <c r="L79" s="25">
        <v>2626</v>
      </c>
      <c r="M79" s="11">
        <f t="shared" si="3"/>
        <v>410272</v>
      </c>
    </row>
    <row r="80" spans="1:13" s="11" customFormat="1" ht="15" x14ac:dyDescent="0.25">
      <c r="A80" t="str">
        <f t="shared" si="4"/>
        <v>Løbende priser (1.000 kr.)</v>
      </c>
      <c r="B80" t="str">
        <f t="shared" si="4"/>
        <v>I alt (netto)</v>
      </c>
      <c r="C80" t="str">
        <f t="shared" si="4"/>
        <v>1 Driftskonti</v>
      </c>
      <c r="D80" t="str">
        <f t="shared" si="4"/>
        <v>2025</v>
      </c>
      <c r="E80" s="2">
        <v>727</v>
      </c>
      <c r="F80" s="65" t="s">
        <v>34</v>
      </c>
      <c r="G80" s="25">
        <v>77169</v>
      </c>
      <c r="H80" s="25">
        <v>127359</v>
      </c>
      <c r="I80" s="25">
        <v>29206</v>
      </c>
      <c r="J80" s="25">
        <v>18905</v>
      </c>
      <c r="K80" s="25">
        <v>12678</v>
      </c>
      <c r="L80" s="25">
        <v>1541</v>
      </c>
      <c r="M80" s="11">
        <f t="shared" si="3"/>
        <v>266858</v>
      </c>
    </row>
    <row r="81" spans="1:13" s="11" customFormat="1" ht="15" x14ac:dyDescent="0.25">
      <c r="A81" t="str">
        <f t="shared" si="4"/>
        <v>Løbende priser (1.000 kr.)</v>
      </c>
      <c r="B81" t="str">
        <f t="shared" si="4"/>
        <v>I alt (netto)</v>
      </c>
      <c r="C81" t="str">
        <f t="shared" si="4"/>
        <v>1 Driftskonti</v>
      </c>
      <c r="D81" t="str">
        <f t="shared" si="4"/>
        <v>2025</v>
      </c>
      <c r="E81" s="2">
        <v>730</v>
      </c>
      <c r="F81" s="65" t="s">
        <v>40</v>
      </c>
      <c r="G81" s="25">
        <v>318451</v>
      </c>
      <c r="H81" s="25">
        <v>637037</v>
      </c>
      <c r="I81" s="25">
        <v>95261</v>
      </c>
      <c r="J81" s="25">
        <v>6238</v>
      </c>
      <c r="K81" s="25">
        <v>49864</v>
      </c>
      <c r="L81" s="25">
        <v>4851</v>
      </c>
      <c r="M81" s="11">
        <f t="shared" si="3"/>
        <v>1111702</v>
      </c>
    </row>
    <row r="82" spans="1:13" s="11" customFormat="1" ht="15" x14ac:dyDescent="0.25">
      <c r="A82" t="str">
        <f t="shared" si="4"/>
        <v>Løbende priser (1.000 kr.)</v>
      </c>
      <c r="B82" t="str">
        <f t="shared" si="4"/>
        <v>I alt (netto)</v>
      </c>
      <c r="C82" t="str">
        <f t="shared" si="4"/>
        <v>1 Driftskonti</v>
      </c>
      <c r="D82" t="str">
        <f t="shared" si="4"/>
        <v>2025</v>
      </c>
      <c r="E82" s="2">
        <v>740</v>
      </c>
      <c r="F82" s="65" t="s">
        <v>56</v>
      </c>
      <c r="G82" s="25">
        <v>215400</v>
      </c>
      <c r="H82" s="25">
        <v>415591</v>
      </c>
      <c r="I82" s="25">
        <v>140095</v>
      </c>
      <c r="J82" s="25">
        <v>96780</v>
      </c>
      <c r="K82" s="25">
        <v>34207</v>
      </c>
      <c r="L82" s="25">
        <v>5526</v>
      </c>
      <c r="M82" s="11">
        <f t="shared" si="3"/>
        <v>907599</v>
      </c>
    </row>
    <row r="83" spans="1:13" s="11" customFormat="1" ht="15" x14ac:dyDescent="0.25">
      <c r="A83" t="str">
        <f t="shared" si="4"/>
        <v>Løbende priser (1.000 kr.)</v>
      </c>
      <c r="B83" t="str">
        <f t="shared" si="4"/>
        <v>I alt (netto)</v>
      </c>
      <c r="C83" t="str">
        <f t="shared" si="4"/>
        <v>1 Driftskonti</v>
      </c>
      <c r="D83" t="str">
        <f t="shared" si="4"/>
        <v>2025</v>
      </c>
      <c r="E83" s="2">
        <v>741</v>
      </c>
      <c r="F83" s="65" t="s">
        <v>54</v>
      </c>
      <c r="G83" s="25">
        <v>21757</v>
      </c>
      <c r="H83" s="25">
        <v>31606</v>
      </c>
      <c r="I83" s="25">
        <v>9098</v>
      </c>
      <c r="J83" s="25">
        <v>0</v>
      </c>
      <c r="K83" s="25">
        <v>3387</v>
      </c>
      <c r="L83" s="25">
        <v>0</v>
      </c>
      <c r="M83" s="11">
        <f t="shared" si="3"/>
        <v>65848</v>
      </c>
    </row>
    <row r="84" spans="1:13" s="11" customFormat="1" ht="15" x14ac:dyDescent="0.25">
      <c r="A84" t="str">
        <f t="shared" si="4"/>
        <v>Løbende priser (1.000 kr.)</v>
      </c>
      <c r="B84" t="str">
        <f t="shared" si="4"/>
        <v>I alt (netto)</v>
      </c>
      <c r="C84" t="str">
        <f t="shared" si="4"/>
        <v>1 Driftskonti</v>
      </c>
      <c r="D84" t="str">
        <f t="shared" si="4"/>
        <v>2025</v>
      </c>
      <c r="E84" s="2">
        <v>746</v>
      </c>
      <c r="F84" s="65" t="s">
        <v>58</v>
      </c>
      <c r="G84" s="25">
        <v>100623</v>
      </c>
      <c r="H84" s="25">
        <v>309936</v>
      </c>
      <c r="I84" s="25">
        <v>79794</v>
      </c>
      <c r="J84" s="25">
        <v>13014</v>
      </c>
      <c r="K84" s="25">
        <v>15970</v>
      </c>
      <c r="L84" s="25">
        <v>3341</v>
      </c>
      <c r="M84" s="11">
        <f t="shared" si="3"/>
        <v>522678</v>
      </c>
    </row>
    <row r="85" spans="1:13" s="11" customFormat="1" ht="15" x14ac:dyDescent="0.25">
      <c r="A85" t="str">
        <f t="shared" si="4"/>
        <v>Løbende priser (1.000 kr.)</v>
      </c>
      <c r="B85" t="str">
        <f t="shared" si="4"/>
        <v>I alt (netto)</v>
      </c>
      <c r="C85" t="str">
        <f t="shared" si="4"/>
        <v>1 Driftskonti</v>
      </c>
      <c r="D85" t="str">
        <f t="shared" si="4"/>
        <v>2025</v>
      </c>
      <c r="E85" s="2">
        <v>751</v>
      </c>
      <c r="F85" s="65" t="s">
        <v>104</v>
      </c>
      <c r="G85" s="25">
        <v>734928</v>
      </c>
      <c r="H85" s="25">
        <v>1457659</v>
      </c>
      <c r="I85" s="25">
        <v>322841</v>
      </c>
      <c r="J85" s="25">
        <v>158243</v>
      </c>
      <c r="K85" s="25">
        <v>83207</v>
      </c>
      <c r="L85" s="25">
        <v>6608</v>
      </c>
      <c r="M85" s="11">
        <f t="shared" si="3"/>
        <v>2763486</v>
      </c>
    </row>
    <row r="86" spans="1:13" s="11" customFormat="1" ht="15" x14ac:dyDescent="0.25">
      <c r="A86" t="str">
        <f t="shared" si="4"/>
        <v>Løbende priser (1.000 kr.)</v>
      </c>
      <c r="B86" t="str">
        <f t="shared" si="4"/>
        <v>I alt (netto)</v>
      </c>
      <c r="C86" t="str">
        <f t="shared" si="4"/>
        <v>1 Driftskonti</v>
      </c>
      <c r="D86" t="str">
        <f t="shared" si="4"/>
        <v>2025</v>
      </c>
      <c r="E86" s="2">
        <v>756</v>
      </c>
      <c r="F86" s="65" t="s">
        <v>89</v>
      </c>
      <c r="G86" s="25">
        <v>111075</v>
      </c>
      <c r="H86" s="25">
        <v>207522</v>
      </c>
      <c r="I86" s="25">
        <v>39218</v>
      </c>
      <c r="J86" s="25">
        <v>36195</v>
      </c>
      <c r="K86" s="25">
        <v>18086</v>
      </c>
      <c r="L86" s="25">
        <v>1659</v>
      </c>
      <c r="M86" s="11">
        <f t="shared" si="3"/>
        <v>413755</v>
      </c>
    </row>
    <row r="87" spans="1:13" s="11" customFormat="1" ht="15" x14ac:dyDescent="0.25">
      <c r="A87" t="str">
        <f t="shared" si="4"/>
        <v>Løbende priser (1.000 kr.)</v>
      </c>
      <c r="B87" t="str">
        <f t="shared" si="4"/>
        <v>I alt (netto)</v>
      </c>
      <c r="C87" t="str">
        <f t="shared" si="4"/>
        <v>1 Driftskonti</v>
      </c>
      <c r="D87" t="str">
        <f t="shared" si="4"/>
        <v>2025</v>
      </c>
      <c r="E87" s="2">
        <v>760</v>
      </c>
      <c r="F87" s="65" t="s">
        <v>44</v>
      </c>
      <c r="G87" s="25">
        <v>194591</v>
      </c>
      <c r="H87" s="25">
        <v>291957</v>
      </c>
      <c r="I87" s="25">
        <v>75866</v>
      </c>
      <c r="J87" s="25">
        <v>24682</v>
      </c>
      <c r="K87" s="25">
        <v>20163</v>
      </c>
      <c r="L87" s="25">
        <v>3085</v>
      </c>
      <c r="M87" s="11">
        <f t="shared" si="3"/>
        <v>610344</v>
      </c>
    </row>
    <row r="88" spans="1:13" s="11" customFormat="1" ht="15" x14ac:dyDescent="0.25">
      <c r="A88" t="str">
        <f t="shared" si="4"/>
        <v>Løbende priser (1.000 kr.)</v>
      </c>
      <c r="B88" t="str">
        <f t="shared" si="4"/>
        <v>I alt (netto)</v>
      </c>
      <c r="C88" t="str">
        <f t="shared" si="4"/>
        <v>1 Driftskonti</v>
      </c>
      <c r="D88" t="str">
        <f t="shared" si="4"/>
        <v>2025</v>
      </c>
      <c r="E88" s="2">
        <v>766</v>
      </c>
      <c r="F88" s="65" t="s">
        <v>65</v>
      </c>
      <c r="G88" s="25">
        <v>93052</v>
      </c>
      <c r="H88" s="25">
        <v>209953</v>
      </c>
      <c r="I88" s="25">
        <v>91574</v>
      </c>
      <c r="J88" s="25">
        <v>19012</v>
      </c>
      <c r="K88" s="25">
        <v>16423</v>
      </c>
      <c r="L88" s="25">
        <v>1925</v>
      </c>
      <c r="M88" s="11">
        <f t="shared" si="3"/>
        <v>431939</v>
      </c>
    </row>
    <row r="89" spans="1:13" s="11" customFormat="1" ht="15" x14ac:dyDescent="0.25">
      <c r="A89" t="str">
        <f t="shared" si="4"/>
        <v>Løbende priser (1.000 kr.)</v>
      </c>
      <c r="B89" t="str">
        <f t="shared" si="4"/>
        <v>I alt (netto)</v>
      </c>
      <c r="C89" t="str">
        <f t="shared" si="4"/>
        <v>1 Driftskonti</v>
      </c>
      <c r="D89" t="str">
        <f t="shared" si="4"/>
        <v>2025</v>
      </c>
      <c r="E89" s="2">
        <v>773</v>
      </c>
      <c r="F89" s="65" t="s">
        <v>24</v>
      </c>
      <c r="G89" s="25">
        <v>50718</v>
      </c>
      <c r="H89" s="25">
        <v>153815</v>
      </c>
      <c r="I89" s="25">
        <v>40972</v>
      </c>
      <c r="J89" s="25">
        <v>18088</v>
      </c>
      <c r="K89" s="25">
        <v>11120</v>
      </c>
      <c r="L89" s="25">
        <v>818</v>
      </c>
      <c r="M89" s="11">
        <f t="shared" si="3"/>
        <v>275531</v>
      </c>
    </row>
    <row r="90" spans="1:13" s="11" customFormat="1" ht="15" x14ac:dyDescent="0.25">
      <c r="A90" t="str">
        <f t="shared" si="4"/>
        <v>Løbende priser (1.000 kr.)</v>
      </c>
      <c r="B90" t="str">
        <f t="shared" si="4"/>
        <v>I alt (netto)</v>
      </c>
      <c r="C90" t="str">
        <f t="shared" si="4"/>
        <v>1 Driftskonti</v>
      </c>
      <c r="D90" t="str">
        <f t="shared" si="4"/>
        <v>2025</v>
      </c>
      <c r="E90" s="2">
        <v>779</v>
      </c>
      <c r="F90" s="65" t="s">
        <v>60</v>
      </c>
      <c r="G90" s="25">
        <v>120502</v>
      </c>
      <c r="H90" s="25">
        <v>288054</v>
      </c>
      <c r="I90" s="25">
        <v>77466</v>
      </c>
      <c r="J90" s="25">
        <v>7278</v>
      </c>
      <c r="K90" s="25">
        <v>19817</v>
      </c>
      <c r="L90" s="25">
        <v>2424</v>
      </c>
      <c r="M90" s="11">
        <f t="shared" si="3"/>
        <v>515541</v>
      </c>
    </row>
    <row r="91" spans="1:13" s="11" customFormat="1" ht="15" x14ac:dyDescent="0.25">
      <c r="A91" t="str">
        <f t="shared" si="4"/>
        <v>Løbende priser (1.000 kr.)</v>
      </c>
      <c r="B91" t="str">
        <f t="shared" si="4"/>
        <v>I alt (netto)</v>
      </c>
      <c r="C91" t="str">
        <f t="shared" si="4"/>
        <v>1 Driftskonti</v>
      </c>
      <c r="D91" t="str">
        <f t="shared" si="4"/>
        <v>2025</v>
      </c>
      <c r="E91" s="2">
        <v>787</v>
      </c>
      <c r="F91" s="65" t="s">
        <v>78</v>
      </c>
      <c r="G91" s="25">
        <v>127869</v>
      </c>
      <c r="H91" s="25">
        <v>263610</v>
      </c>
      <c r="I91" s="25">
        <v>67052</v>
      </c>
      <c r="J91" s="25">
        <v>46858</v>
      </c>
      <c r="K91" s="25">
        <v>22311</v>
      </c>
      <c r="L91" s="25">
        <v>2252</v>
      </c>
      <c r="M91" s="11">
        <f t="shared" si="3"/>
        <v>529952</v>
      </c>
    </row>
    <row r="92" spans="1:13" s="11" customFormat="1" ht="15" x14ac:dyDescent="0.25">
      <c r="A92" t="str">
        <f t="shared" si="4"/>
        <v>Løbende priser (1.000 kr.)</v>
      </c>
      <c r="B92" t="str">
        <f t="shared" si="4"/>
        <v>I alt (netto)</v>
      </c>
      <c r="C92" t="str">
        <f t="shared" si="4"/>
        <v>1 Driftskonti</v>
      </c>
      <c r="D92" t="str">
        <f t="shared" si="4"/>
        <v>2025</v>
      </c>
      <c r="E92" s="2">
        <v>791</v>
      </c>
      <c r="F92" s="65" t="s">
        <v>94</v>
      </c>
      <c r="G92" s="25">
        <v>227071</v>
      </c>
      <c r="H92" s="25">
        <v>419012</v>
      </c>
      <c r="I92" s="25">
        <v>181026</v>
      </c>
      <c r="J92" s="25">
        <v>92210</v>
      </c>
      <c r="K92" s="25">
        <v>31311</v>
      </c>
      <c r="L92" s="25">
        <v>8585</v>
      </c>
      <c r="M92" s="11">
        <f t="shared" si="3"/>
        <v>959215</v>
      </c>
    </row>
    <row r="93" spans="1:13" s="11" customFormat="1" ht="15" x14ac:dyDescent="0.25">
      <c r="A93" t="str">
        <f t="shared" si="4"/>
        <v>Løbende priser (1.000 kr.)</v>
      </c>
      <c r="B93" t="str">
        <f t="shared" si="4"/>
        <v>I alt (netto)</v>
      </c>
      <c r="C93" t="str">
        <f t="shared" si="4"/>
        <v>1 Driftskonti</v>
      </c>
      <c r="D93" t="str">
        <f t="shared" si="4"/>
        <v>2025</v>
      </c>
      <c r="E93" s="2">
        <v>810</v>
      </c>
      <c r="F93" s="65" t="s">
        <v>21</v>
      </c>
      <c r="G93" s="25">
        <v>91390</v>
      </c>
      <c r="H93" s="25">
        <v>219819</v>
      </c>
      <c r="I93" s="25">
        <v>46823</v>
      </c>
      <c r="J93" s="25">
        <v>11230</v>
      </c>
      <c r="K93" s="25">
        <v>14023</v>
      </c>
      <c r="L93" s="25">
        <v>1626</v>
      </c>
      <c r="M93" s="11">
        <f t="shared" si="3"/>
        <v>384911</v>
      </c>
    </row>
    <row r="94" spans="1:13" s="11" customFormat="1" ht="15" x14ac:dyDescent="0.25">
      <c r="A94" t="str">
        <f t="shared" si="4"/>
        <v>Løbende priser (1.000 kr.)</v>
      </c>
      <c r="B94" t="str">
        <f t="shared" si="4"/>
        <v>I alt (netto)</v>
      </c>
      <c r="C94" t="str">
        <f t="shared" si="4"/>
        <v>1 Driftskonti</v>
      </c>
      <c r="D94" t="str">
        <f t="shared" si="4"/>
        <v>2025</v>
      </c>
      <c r="E94" s="2">
        <v>813</v>
      </c>
      <c r="F94" s="65" t="s">
        <v>41</v>
      </c>
      <c r="G94" s="25">
        <v>200496</v>
      </c>
      <c r="H94" s="25">
        <v>377779</v>
      </c>
      <c r="I94" s="25">
        <v>96476</v>
      </c>
      <c r="J94" s="25">
        <v>38874</v>
      </c>
      <c r="K94" s="25">
        <v>39427</v>
      </c>
      <c r="L94" s="25">
        <v>3801</v>
      </c>
      <c r="M94" s="11">
        <f t="shared" si="3"/>
        <v>756853</v>
      </c>
    </row>
    <row r="95" spans="1:13" s="11" customFormat="1" ht="15" x14ac:dyDescent="0.25">
      <c r="A95" t="str">
        <f t="shared" si="4"/>
        <v>Løbende priser (1.000 kr.)</v>
      </c>
      <c r="B95" t="str">
        <f t="shared" si="4"/>
        <v>I alt (netto)</v>
      </c>
      <c r="C95" t="str">
        <f t="shared" si="4"/>
        <v>1 Driftskonti</v>
      </c>
      <c r="D95" t="str">
        <f t="shared" si="4"/>
        <v>2025</v>
      </c>
      <c r="E95" s="2">
        <v>820</v>
      </c>
      <c r="F95" s="65" t="s">
        <v>227</v>
      </c>
      <c r="G95" s="25">
        <v>114084</v>
      </c>
      <c r="H95" s="25">
        <v>235858</v>
      </c>
      <c r="I95" s="25">
        <v>59135</v>
      </c>
      <c r="J95" s="25">
        <v>12539</v>
      </c>
      <c r="K95" s="25">
        <v>15526</v>
      </c>
      <c r="L95" s="25">
        <v>1090</v>
      </c>
      <c r="M95" s="11">
        <f t="shared" si="3"/>
        <v>438232</v>
      </c>
    </row>
    <row r="96" spans="1:13" s="11" customFormat="1" ht="15" x14ac:dyDescent="0.25">
      <c r="A96" t="str">
        <f t="shared" si="4"/>
        <v>Løbende priser (1.000 kr.)</v>
      </c>
      <c r="B96" t="str">
        <f t="shared" si="4"/>
        <v>I alt (netto)</v>
      </c>
      <c r="C96" t="str">
        <f t="shared" si="4"/>
        <v>1 Driftskonti</v>
      </c>
      <c r="D96" t="str">
        <f t="shared" si="4"/>
        <v>2025</v>
      </c>
      <c r="E96" s="2">
        <v>825</v>
      </c>
      <c r="F96" s="65" t="s">
        <v>18</v>
      </c>
      <c r="G96" s="25">
        <v>7717</v>
      </c>
      <c r="H96" s="25">
        <v>23661</v>
      </c>
      <c r="I96" s="25">
        <v>11492</v>
      </c>
      <c r="J96" s="25">
        <v>99</v>
      </c>
      <c r="K96" s="25">
        <v>1227</v>
      </c>
      <c r="L96" s="25">
        <v>138</v>
      </c>
      <c r="M96" s="11">
        <f t="shared" si="3"/>
        <v>44334</v>
      </c>
    </row>
    <row r="97" spans="1:13" s="11" customFormat="1" ht="15" x14ac:dyDescent="0.25">
      <c r="A97" t="str">
        <f t="shared" si="4"/>
        <v>Løbende priser (1.000 kr.)</v>
      </c>
      <c r="B97" t="str">
        <f t="shared" si="4"/>
        <v>I alt (netto)</v>
      </c>
      <c r="C97" t="str">
        <f t="shared" si="4"/>
        <v>1 Driftskonti</v>
      </c>
      <c r="D97" t="str">
        <f t="shared" si="4"/>
        <v>2025</v>
      </c>
      <c r="E97" s="2">
        <v>840</v>
      </c>
      <c r="F97" s="65" t="s">
        <v>42</v>
      </c>
      <c r="G97" s="25">
        <v>83716</v>
      </c>
      <c r="H97" s="25">
        <v>126152</v>
      </c>
      <c r="I97" s="25">
        <v>27829</v>
      </c>
      <c r="J97" s="25">
        <v>22448</v>
      </c>
      <c r="K97" s="25">
        <v>10830</v>
      </c>
      <c r="L97" s="25">
        <v>1181</v>
      </c>
      <c r="M97" s="11">
        <f t="shared" si="3"/>
        <v>272156</v>
      </c>
    </row>
    <row r="98" spans="1:13" s="11" customFormat="1" ht="15" x14ac:dyDescent="0.25">
      <c r="A98" t="str">
        <f t="shared" si="4"/>
        <v>Løbende priser (1.000 kr.)</v>
      </c>
      <c r="B98" t="str">
        <f t="shared" si="4"/>
        <v>I alt (netto)</v>
      </c>
      <c r="C98" t="str">
        <f t="shared" si="4"/>
        <v>1 Driftskonti</v>
      </c>
      <c r="D98" t="str">
        <f t="shared" si="4"/>
        <v>2025</v>
      </c>
      <c r="E98" s="2">
        <v>846</v>
      </c>
      <c r="F98" s="65" t="s">
        <v>20</v>
      </c>
      <c r="G98" s="25">
        <v>135876</v>
      </c>
      <c r="H98" s="25">
        <v>267685</v>
      </c>
      <c r="I98" s="25">
        <v>38806</v>
      </c>
      <c r="J98" s="25">
        <v>8398</v>
      </c>
      <c r="K98" s="25">
        <v>18606</v>
      </c>
      <c r="L98" s="25">
        <v>1427</v>
      </c>
      <c r="M98" s="11">
        <f t="shared" si="3"/>
        <v>470798</v>
      </c>
    </row>
    <row r="99" spans="1:13" s="11" customFormat="1" ht="15" x14ac:dyDescent="0.25">
      <c r="A99" t="str">
        <f t="shared" si="4"/>
        <v>Løbende priser (1.000 kr.)</v>
      </c>
      <c r="B99" t="str">
        <f t="shared" si="4"/>
        <v>I alt (netto)</v>
      </c>
      <c r="C99" t="str">
        <f t="shared" si="4"/>
        <v>1 Driftskonti</v>
      </c>
      <c r="D99" t="str">
        <f t="shared" si="4"/>
        <v>2025</v>
      </c>
      <c r="E99" s="2">
        <v>849</v>
      </c>
      <c r="F99" s="65" t="s">
        <v>93</v>
      </c>
      <c r="G99" s="25">
        <v>205495</v>
      </c>
      <c r="H99" s="25">
        <v>161384</v>
      </c>
      <c r="I99" s="25">
        <v>37518</v>
      </c>
      <c r="J99" s="25">
        <v>10460</v>
      </c>
      <c r="K99" s="25">
        <v>14348</v>
      </c>
      <c r="L99" s="25">
        <v>1800</v>
      </c>
      <c r="M99" s="11">
        <f t="shared" si="3"/>
        <v>431005</v>
      </c>
    </row>
    <row r="100" spans="1:13" s="11" customFormat="1" ht="15" x14ac:dyDescent="0.25">
      <c r="A100" t="str">
        <f t="shared" si="4"/>
        <v>Løbende priser (1.000 kr.)</v>
      </c>
      <c r="B100" t="str">
        <f t="shared" si="4"/>
        <v>I alt (netto)</v>
      </c>
      <c r="C100" t="str">
        <f t="shared" si="4"/>
        <v>1 Driftskonti</v>
      </c>
      <c r="D100" t="str">
        <f t="shared" si="4"/>
        <v>2025</v>
      </c>
      <c r="E100" s="2">
        <v>851</v>
      </c>
      <c r="F100" s="65" t="s">
        <v>102</v>
      </c>
      <c r="G100" s="25">
        <v>435716</v>
      </c>
      <c r="H100" s="25">
        <v>1171375</v>
      </c>
      <c r="I100" s="25">
        <v>294741</v>
      </c>
      <c r="J100" s="25">
        <v>205254</v>
      </c>
      <c r="K100" s="25">
        <v>87710</v>
      </c>
      <c r="L100" s="25">
        <v>6289</v>
      </c>
      <c r="M100" s="11">
        <f t="shared" si="3"/>
        <v>2201085</v>
      </c>
    </row>
    <row r="101" spans="1:13" s="11" customFormat="1" ht="15" x14ac:dyDescent="0.25">
      <c r="A101" t="str">
        <f t="shared" si="4"/>
        <v>Løbende priser (1.000 kr.)</v>
      </c>
      <c r="B101" t="str">
        <f t="shared" si="4"/>
        <v>I alt (netto)</v>
      </c>
      <c r="C101" t="str">
        <f t="shared" si="4"/>
        <v>1 Driftskonti</v>
      </c>
      <c r="D101" t="str">
        <f t="shared" si="4"/>
        <v>2025</v>
      </c>
      <c r="E101" s="2">
        <v>860</v>
      </c>
      <c r="F101" s="65" t="s">
        <v>75</v>
      </c>
      <c r="G101" s="25">
        <v>215129</v>
      </c>
      <c r="H101" s="25">
        <v>405698</v>
      </c>
      <c r="I101" s="25">
        <v>69114</v>
      </c>
      <c r="J101" s="25">
        <v>23511</v>
      </c>
      <c r="K101" s="25">
        <v>25988</v>
      </c>
      <c r="L101" s="25">
        <v>3255</v>
      </c>
      <c r="M101" s="11">
        <f t="shared" si="3"/>
        <v>742695</v>
      </c>
    </row>
    <row r="102" spans="1:13" s="11" customFormat="1" x14ac:dyDescent="0.2">
      <c r="D102" s="16"/>
      <c r="E102" s="2"/>
      <c r="F102" s="3" t="s">
        <v>113</v>
      </c>
      <c r="G102" s="14">
        <f>SUM(G4:G101)</f>
        <v>16740438</v>
      </c>
      <c r="H102" s="14">
        <f t="shared" ref="H102:M102" si="5">SUM(H4:H101)</f>
        <v>29868528</v>
      </c>
      <c r="I102" s="14">
        <f t="shared" si="5"/>
        <v>7310711</v>
      </c>
      <c r="J102" s="14">
        <f t="shared" si="5"/>
        <v>3503329</v>
      </c>
      <c r="K102" s="14">
        <f t="shared" si="5"/>
        <v>2352891</v>
      </c>
      <c r="L102" s="14">
        <f t="shared" si="5"/>
        <v>237535</v>
      </c>
      <c r="M102" s="14">
        <f t="shared" si="5"/>
        <v>60013432</v>
      </c>
    </row>
    <row r="104" spans="1:13" s="11" customFormat="1" ht="15" x14ac:dyDescent="0.25">
      <c r="A104"/>
      <c r="B104"/>
      <c r="C104"/>
      <c r="D104"/>
      <c r="E104"/>
      <c r="F104"/>
      <c r="G104" s="65" t="str">
        <f>G3</f>
        <v>5.30.26 Personlig og praktisk hjælp og madservice til ældre omfattet af frit valg af leverandør</v>
      </c>
      <c r="H104" s="65" t="s">
        <v>271</v>
      </c>
      <c r="I104" s="65" t="s">
        <v>272</v>
      </c>
      <c r="J104" s="65" t="s">
        <v>273</v>
      </c>
      <c r="K104" s="65" t="s">
        <v>274</v>
      </c>
      <c r="L104" s="65" t="s">
        <v>275</v>
      </c>
      <c r="M104" s="13" t="s">
        <v>222</v>
      </c>
    </row>
    <row r="105" spans="1:13" s="11" customFormat="1" x14ac:dyDescent="0.2">
      <c r="A105" s="43" t="s">
        <v>295</v>
      </c>
      <c r="B105" s="43" t="str">
        <f>B4</f>
        <v>I alt (netto)</v>
      </c>
      <c r="C105" s="43" t="str">
        <f t="shared" ref="C105:F105" si="6">C4</f>
        <v>1 Driftskonti</v>
      </c>
      <c r="D105" s="43" t="str">
        <f t="shared" si="6"/>
        <v>2025</v>
      </c>
      <c r="E105" s="43">
        <f t="shared" si="6"/>
        <v>101</v>
      </c>
      <c r="F105" s="43" t="str">
        <f t="shared" si="6"/>
        <v>København</v>
      </c>
      <c r="G105" s="25">
        <f>G4/1000</f>
        <v>997.88699999999994</v>
      </c>
      <c r="H105" s="25">
        <f t="shared" ref="H105:M105" si="7">H4/1000</f>
        <v>2726.1260000000002</v>
      </c>
      <c r="I105" s="25">
        <f t="shared" si="7"/>
        <v>425.483</v>
      </c>
      <c r="J105" s="25">
        <f t="shared" si="7"/>
        <v>331.32600000000002</v>
      </c>
      <c r="K105" s="25">
        <f t="shared" si="7"/>
        <v>146.804</v>
      </c>
      <c r="L105" s="25">
        <f t="shared" si="7"/>
        <v>12.435</v>
      </c>
      <c r="M105" s="25">
        <f t="shared" si="7"/>
        <v>4640.0609999999997</v>
      </c>
    </row>
    <row r="106" spans="1:13" s="11" customFormat="1" x14ac:dyDescent="0.2">
      <c r="A106" t="str">
        <f>A105</f>
        <v>Løbende priser (mio. kr.)</v>
      </c>
      <c r="B106" s="43" t="str">
        <f t="shared" ref="B106:F106" si="8">B5</f>
        <v>I alt (netto)</v>
      </c>
      <c r="C106" s="43" t="str">
        <f t="shared" si="8"/>
        <v>1 Driftskonti</v>
      </c>
      <c r="D106" s="43" t="str">
        <f t="shared" si="8"/>
        <v>2025</v>
      </c>
      <c r="E106" s="43">
        <f t="shared" si="8"/>
        <v>147</v>
      </c>
      <c r="F106" s="43" t="str">
        <f t="shared" si="8"/>
        <v>Frederiksberg</v>
      </c>
      <c r="G106" s="25">
        <f t="shared" ref="G106:M106" si="9">G5/1000</f>
        <v>312.34100000000001</v>
      </c>
      <c r="H106" s="25">
        <f t="shared" si="9"/>
        <v>593.67999999999995</v>
      </c>
      <c r="I106" s="25">
        <f t="shared" si="9"/>
        <v>56.668999999999997</v>
      </c>
      <c r="J106" s="25">
        <f t="shared" si="9"/>
        <v>57.298000000000002</v>
      </c>
      <c r="K106" s="25">
        <f t="shared" si="9"/>
        <v>32.96</v>
      </c>
      <c r="L106" s="25">
        <f t="shared" si="9"/>
        <v>2.5030000000000001</v>
      </c>
      <c r="M106" s="25">
        <f t="shared" si="9"/>
        <v>1055.451</v>
      </c>
    </row>
    <row r="107" spans="1:13" s="11" customFormat="1" x14ac:dyDescent="0.2">
      <c r="A107" t="str">
        <f t="shared" ref="A107" si="10">A106</f>
        <v>Løbende priser (mio. kr.)</v>
      </c>
      <c r="B107" s="43" t="str">
        <f t="shared" ref="B107:F107" si="11">B6</f>
        <v>I alt (netto)</v>
      </c>
      <c r="C107" s="43" t="str">
        <f t="shared" si="11"/>
        <v>1 Driftskonti</v>
      </c>
      <c r="D107" s="43" t="str">
        <f t="shared" si="11"/>
        <v>2025</v>
      </c>
      <c r="E107" s="43">
        <f t="shared" si="11"/>
        <v>151</v>
      </c>
      <c r="F107" s="43" t="str">
        <f t="shared" si="11"/>
        <v>Ballerup</v>
      </c>
      <c r="G107" s="25">
        <f t="shared" ref="G107:M107" si="12">G6/1000</f>
        <v>161.88</v>
      </c>
      <c r="H107" s="25">
        <f t="shared" si="12"/>
        <v>254.68899999999999</v>
      </c>
      <c r="I107" s="25">
        <f t="shared" si="12"/>
        <v>82.191999999999993</v>
      </c>
      <c r="J107" s="25">
        <f t="shared" si="12"/>
        <v>38.360999999999997</v>
      </c>
      <c r="K107" s="25">
        <f t="shared" si="12"/>
        <v>23.585000000000001</v>
      </c>
      <c r="L107" s="25">
        <f t="shared" si="12"/>
        <v>2.4039999999999999</v>
      </c>
      <c r="M107" s="25">
        <f t="shared" si="12"/>
        <v>563.11099999999999</v>
      </c>
    </row>
    <row r="108" spans="1:13" s="11" customFormat="1" x14ac:dyDescent="0.2">
      <c r="A108" t="str">
        <f t="shared" ref="A108" si="13">A107</f>
        <v>Løbende priser (mio. kr.)</v>
      </c>
      <c r="B108" s="43" t="str">
        <f t="shared" ref="B108:F108" si="14">B7</f>
        <v>I alt (netto)</v>
      </c>
      <c r="C108" s="43" t="str">
        <f t="shared" si="14"/>
        <v>1 Driftskonti</v>
      </c>
      <c r="D108" s="43" t="str">
        <f t="shared" si="14"/>
        <v>2025</v>
      </c>
      <c r="E108" s="43">
        <f t="shared" si="14"/>
        <v>153</v>
      </c>
      <c r="F108" s="43" t="str">
        <f t="shared" si="14"/>
        <v>Brøndby</v>
      </c>
      <c r="G108" s="25">
        <f t="shared" ref="G108:M108" si="15">G7/1000</f>
        <v>127.723</v>
      </c>
      <c r="H108" s="25">
        <f t="shared" si="15"/>
        <v>172.809</v>
      </c>
      <c r="I108" s="25">
        <f t="shared" si="15"/>
        <v>80.744</v>
      </c>
      <c r="J108" s="25">
        <f t="shared" si="15"/>
        <v>55.548000000000002</v>
      </c>
      <c r="K108" s="25">
        <f t="shared" si="15"/>
        <v>16.29</v>
      </c>
      <c r="L108" s="25">
        <f t="shared" si="15"/>
        <v>1.492</v>
      </c>
      <c r="M108" s="25">
        <f t="shared" si="15"/>
        <v>454.60599999999999</v>
      </c>
    </row>
    <row r="109" spans="1:13" s="11" customFormat="1" x14ac:dyDescent="0.2">
      <c r="A109" t="str">
        <f t="shared" ref="A109" si="16">A108</f>
        <v>Løbende priser (mio. kr.)</v>
      </c>
      <c r="B109" s="43" t="str">
        <f t="shared" ref="B109:F109" si="17">B8</f>
        <v>I alt (netto)</v>
      </c>
      <c r="C109" s="43" t="str">
        <f t="shared" si="17"/>
        <v>1 Driftskonti</v>
      </c>
      <c r="D109" s="43" t="str">
        <f t="shared" si="17"/>
        <v>2025</v>
      </c>
      <c r="E109" s="43">
        <f t="shared" si="17"/>
        <v>155</v>
      </c>
      <c r="F109" s="43" t="str">
        <f t="shared" si="17"/>
        <v>Dragør</v>
      </c>
      <c r="G109" s="25">
        <f t="shared" ref="G109:M109" si="18">G8/1000</f>
        <v>64.78</v>
      </c>
      <c r="H109" s="25">
        <f t="shared" si="18"/>
        <v>65.873000000000005</v>
      </c>
      <c r="I109" s="25">
        <f t="shared" si="18"/>
        <v>14.225</v>
      </c>
      <c r="J109" s="25">
        <f t="shared" si="18"/>
        <v>15.768000000000001</v>
      </c>
      <c r="K109" s="25">
        <f t="shared" si="18"/>
        <v>13.381</v>
      </c>
      <c r="L109" s="25">
        <f t="shared" si="18"/>
        <v>0.79300000000000004</v>
      </c>
      <c r="M109" s="25">
        <f t="shared" si="18"/>
        <v>174.82</v>
      </c>
    </row>
    <row r="110" spans="1:13" s="11" customFormat="1" x14ac:dyDescent="0.2">
      <c r="A110" t="str">
        <f t="shared" ref="A110" si="19">A109</f>
        <v>Løbende priser (mio. kr.)</v>
      </c>
      <c r="B110" s="43" t="str">
        <f t="shared" ref="B110:F110" si="20">B9</f>
        <v>I alt (netto)</v>
      </c>
      <c r="C110" s="43" t="str">
        <f t="shared" si="20"/>
        <v>1 Driftskonti</v>
      </c>
      <c r="D110" s="43" t="str">
        <f t="shared" si="20"/>
        <v>2025</v>
      </c>
      <c r="E110" s="43">
        <f t="shared" si="20"/>
        <v>157</v>
      </c>
      <c r="F110" s="43" t="str">
        <f t="shared" si="20"/>
        <v>Gentofte</v>
      </c>
      <c r="G110" s="25">
        <f t="shared" ref="G110:M110" si="21">G9/1000</f>
        <v>186.56299999999999</v>
      </c>
      <c r="H110" s="25">
        <f t="shared" si="21"/>
        <v>528.64</v>
      </c>
      <c r="I110" s="25">
        <f t="shared" si="21"/>
        <v>68.260000000000005</v>
      </c>
      <c r="J110" s="25">
        <f t="shared" si="21"/>
        <v>157.30199999999999</v>
      </c>
      <c r="K110" s="25">
        <f t="shared" si="21"/>
        <v>31.588000000000001</v>
      </c>
      <c r="L110" s="25">
        <f t="shared" si="21"/>
        <v>1.734</v>
      </c>
      <c r="M110" s="25">
        <f t="shared" si="21"/>
        <v>974.08699999999999</v>
      </c>
    </row>
    <row r="111" spans="1:13" s="11" customFormat="1" x14ac:dyDescent="0.2">
      <c r="A111" t="str">
        <f t="shared" ref="A111" si="22">A110</f>
        <v>Løbende priser (mio. kr.)</v>
      </c>
      <c r="B111" s="43" t="str">
        <f t="shared" ref="B111:F111" si="23">B10</f>
        <v>I alt (netto)</v>
      </c>
      <c r="C111" s="43" t="str">
        <f t="shared" si="23"/>
        <v>1 Driftskonti</v>
      </c>
      <c r="D111" s="43" t="str">
        <f t="shared" si="23"/>
        <v>2025</v>
      </c>
      <c r="E111" s="43">
        <f t="shared" si="23"/>
        <v>159</v>
      </c>
      <c r="F111" s="43" t="str">
        <f t="shared" si="23"/>
        <v>Gladsaxe</v>
      </c>
      <c r="G111" s="25">
        <f t="shared" ref="G111:M111" si="24">G10/1000</f>
        <v>220.59399999999999</v>
      </c>
      <c r="H111" s="25">
        <f t="shared" si="24"/>
        <v>365.45</v>
      </c>
      <c r="I111" s="25">
        <f t="shared" si="24"/>
        <v>53.271000000000001</v>
      </c>
      <c r="J111" s="25">
        <f t="shared" si="24"/>
        <v>46.698999999999998</v>
      </c>
      <c r="K111" s="25">
        <f t="shared" si="24"/>
        <v>28.681000000000001</v>
      </c>
      <c r="L111" s="25">
        <f t="shared" si="24"/>
        <v>2.2229999999999999</v>
      </c>
      <c r="M111" s="25">
        <f t="shared" si="24"/>
        <v>716.91800000000001</v>
      </c>
    </row>
    <row r="112" spans="1:13" s="11" customFormat="1" x14ac:dyDescent="0.2">
      <c r="A112" t="str">
        <f t="shared" ref="A112" si="25">A111</f>
        <v>Løbende priser (mio. kr.)</v>
      </c>
      <c r="B112" s="43" t="str">
        <f t="shared" ref="B112:F112" si="26">B11</f>
        <v>I alt (netto)</v>
      </c>
      <c r="C112" s="43" t="str">
        <f t="shared" si="26"/>
        <v>1 Driftskonti</v>
      </c>
      <c r="D112" s="43" t="str">
        <f t="shared" si="26"/>
        <v>2025</v>
      </c>
      <c r="E112" s="43">
        <f t="shared" si="26"/>
        <v>161</v>
      </c>
      <c r="F112" s="43" t="str">
        <f t="shared" si="26"/>
        <v>Glostrup</v>
      </c>
      <c r="G112" s="25">
        <f t="shared" ref="G112:M112" si="27">G11/1000</f>
        <v>72.036000000000001</v>
      </c>
      <c r="H112" s="25">
        <f t="shared" si="27"/>
        <v>123.70099999999999</v>
      </c>
      <c r="I112" s="25">
        <f t="shared" si="27"/>
        <v>26.288</v>
      </c>
      <c r="J112" s="25">
        <f t="shared" si="27"/>
        <v>18.170999999999999</v>
      </c>
      <c r="K112" s="25">
        <f t="shared" si="27"/>
        <v>13.287000000000001</v>
      </c>
      <c r="L112" s="25">
        <f t="shared" si="27"/>
        <v>0.503</v>
      </c>
      <c r="M112" s="25">
        <f t="shared" si="27"/>
        <v>253.98599999999999</v>
      </c>
    </row>
    <row r="113" spans="1:13" s="11" customFormat="1" x14ac:dyDescent="0.2">
      <c r="A113" t="str">
        <f t="shared" ref="A113" si="28">A112</f>
        <v>Løbende priser (mio. kr.)</v>
      </c>
      <c r="B113" s="43" t="str">
        <f t="shared" ref="B113:F113" si="29">B12</f>
        <v>I alt (netto)</v>
      </c>
      <c r="C113" s="43" t="str">
        <f t="shared" si="29"/>
        <v>1 Driftskonti</v>
      </c>
      <c r="D113" s="43" t="str">
        <f t="shared" si="29"/>
        <v>2025</v>
      </c>
      <c r="E113" s="43">
        <f t="shared" si="29"/>
        <v>163</v>
      </c>
      <c r="F113" s="43" t="str">
        <f t="shared" si="29"/>
        <v>Herlev</v>
      </c>
      <c r="G113" s="25">
        <f t="shared" ref="G113:M113" si="30">G12/1000</f>
        <v>83.138000000000005</v>
      </c>
      <c r="H113" s="25">
        <f t="shared" si="30"/>
        <v>163.899</v>
      </c>
      <c r="I113" s="25">
        <f t="shared" si="30"/>
        <v>39.877000000000002</v>
      </c>
      <c r="J113" s="25">
        <f t="shared" si="30"/>
        <v>11.6</v>
      </c>
      <c r="K113" s="25">
        <f t="shared" si="30"/>
        <v>15.686999999999999</v>
      </c>
      <c r="L113" s="25">
        <f t="shared" si="30"/>
        <v>1.012</v>
      </c>
      <c r="M113" s="25">
        <f t="shared" si="30"/>
        <v>315.21300000000002</v>
      </c>
    </row>
    <row r="114" spans="1:13" s="11" customFormat="1" x14ac:dyDescent="0.2">
      <c r="A114" t="str">
        <f t="shared" ref="A114" si="31">A113</f>
        <v>Løbende priser (mio. kr.)</v>
      </c>
      <c r="B114" s="43" t="str">
        <f t="shared" ref="B114:F114" si="32">B13</f>
        <v>I alt (netto)</v>
      </c>
      <c r="C114" s="43" t="str">
        <f t="shared" si="32"/>
        <v>1 Driftskonti</v>
      </c>
      <c r="D114" s="43" t="str">
        <f t="shared" si="32"/>
        <v>2025</v>
      </c>
      <c r="E114" s="43">
        <f t="shared" si="32"/>
        <v>165</v>
      </c>
      <c r="F114" s="43" t="str">
        <f t="shared" si="32"/>
        <v>Albertslund</v>
      </c>
      <c r="G114" s="25">
        <f t="shared" ref="G114:M114" si="33">G13/1000</f>
        <v>55.753999999999998</v>
      </c>
      <c r="H114" s="25">
        <f t="shared" si="33"/>
        <v>156.85400000000001</v>
      </c>
      <c r="I114" s="25">
        <f t="shared" si="33"/>
        <v>71.403999999999996</v>
      </c>
      <c r="J114" s="25">
        <f t="shared" si="33"/>
        <v>19.826000000000001</v>
      </c>
      <c r="K114" s="25">
        <f t="shared" si="33"/>
        <v>14.622</v>
      </c>
      <c r="L114" s="25">
        <f t="shared" si="33"/>
        <v>0.73499999999999999</v>
      </c>
      <c r="M114" s="25">
        <f t="shared" si="33"/>
        <v>319.19499999999999</v>
      </c>
    </row>
    <row r="115" spans="1:13" s="11" customFormat="1" x14ac:dyDescent="0.2">
      <c r="A115" t="str">
        <f t="shared" ref="A115" si="34">A114</f>
        <v>Løbende priser (mio. kr.)</v>
      </c>
      <c r="B115" s="43" t="str">
        <f t="shared" ref="B115:F115" si="35">B14</f>
        <v>I alt (netto)</v>
      </c>
      <c r="C115" s="43" t="str">
        <f t="shared" si="35"/>
        <v>1 Driftskonti</v>
      </c>
      <c r="D115" s="43" t="str">
        <f t="shared" si="35"/>
        <v>2025</v>
      </c>
      <c r="E115" s="43">
        <f t="shared" si="35"/>
        <v>167</v>
      </c>
      <c r="F115" s="43" t="str">
        <f t="shared" si="35"/>
        <v>Hvidovre</v>
      </c>
      <c r="G115" s="25">
        <f t="shared" ref="G115:M115" si="36">G14/1000</f>
        <v>210.81399999999999</v>
      </c>
      <c r="H115" s="25">
        <f t="shared" si="36"/>
        <v>280.58100000000002</v>
      </c>
      <c r="I115" s="25">
        <f t="shared" si="36"/>
        <v>74.075000000000003</v>
      </c>
      <c r="J115" s="25">
        <f t="shared" si="36"/>
        <v>10.836</v>
      </c>
      <c r="K115" s="25">
        <f t="shared" si="36"/>
        <v>21.204000000000001</v>
      </c>
      <c r="L115" s="25">
        <f t="shared" si="36"/>
        <v>1.5569999999999999</v>
      </c>
      <c r="M115" s="25">
        <f t="shared" si="36"/>
        <v>599.06700000000001</v>
      </c>
    </row>
    <row r="116" spans="1:13" s="11" customFormat="1" x14ac:dyDescent="0.2">
      <c r="A116" t="str">
        <f t="shared" ref="A116" si="37">A115</f>
        <v>Løbende priser (mio. kr.)</v>
      </c>
      <c r="B116" s="43" t="str">
        <f t="shared" ref="B116:F116" si="38">B15</f>
        <v>I alt (netto)</v>
      </c>
      <c r="C116" s="43" t="str">
        <f t="shared" si="38"/>
        <v>1 Driftskonti</v>
      </c>
      <c r="D116" s="43" t="str">
        <f t="shared" si="38"/>
        <v>2025</v>
      </c>
      <c r="E116" s="43">
        <f t="shared" si="38"/>
        <v>169</v>
      </c>
      <c r="F116" s="43" t="str">
        <f t="shared" si="38"/>
        <v>Høje-Taastrup</v>
      </c>
      <c r="G116" s="25">
        <f t="shared" ref="G116:M116" si="39">G15/1000</f>
        <v>176.25700000000001</v>
      </c>
      <c r="H116" s="25">
        <f t="shared" si="39"/>
        <v>205.06700000000001</v>
      </c>
      <c r="I116" s="25">
        <f t="shared" si="39"/>
        <v>49.481000000000002</v>
      </c>
      <c r="J116" s="25">
        <f t="shared" si="39"/>
        <v>33.484999999999999</v>
      </c>
      <c r="K116" s="25">
        <f t="shared" si="39"/>
        <v>22.544</v>
      </c>
      <c r="L116" s="25">
        <f t="shared" si="39"/>
        <v>2.448</v>
      </c>
      <c r="M116" s="25">
        <f t="shared" si="39"/>
        <v>489.28199999999998</v>
      </c>
    </row>
    <row r="117" spans="1:13" s="11" customFormat="1" x14ac:dyDescent="0.2">
      <c r="A117" t="str">
        <f t="shared" ref="A117" si="40">A116</f>
        <v>Løbende priser (mio. kr.)</v>
      </c>
      <c r="B117" s="43" t="str">
        <f t="shared" ref="B117:F117" si="41">B16</f>
        <v>I alt (netto)</v>
      </c>
      <c r="C117" s="43" t="str">
        <f t="shared" si="41"/>
        <v>1 Driftskonti</v>
      </c>
      <c r="D117" s="43" t="str">
        <f t="shared" si="41"/>
        <v>2025</v>
      </c>
      <c r="E117" s="43">
        <f t="shared" si="41"/>
        <v>173</v>
      </c>
      <c r="F117" s="43" t="str">
        <f t="shared" si="41"/>
        <v>Lyngby-Taarbæk</v>
      </c>
      <c r="G117" s="25">
        <f t="shared" ref="G117:M117" si="42">G16/1000</f>
        <v>139.33000000000001</v>
      </c>
      <c r="H117" s="25">
        <f t="shared" si="42"/>
        <v>365.17</v>
      </c>
      <c r="I117" s="25">
        <f t="shared" si="42"/>
        <v>72.486000000000004</v>
      </c>
      <c r="J117" s="25">
        <f t="shared" si="42"/>
        <v>56.753999999999998</v>
      </c>
      <c r="K117" s="25">
        <f t="shared" si="42"/>
        <v>5.6580000000000004</v>
      </c>
      <c r="L117" s="25">
        <f t="shared" si="42"/>
        <v>1.2170000000000001</v>
      </c>
      <c r="M117" s="25">
        <f t="shared" si="42"/>
        <v>640.61500000000001</v>
      </c>
    </row>
    <row r="118" spans="1:13" s="11" customFormat="1" x14ac:dyDescent="0.2">
      <c r="A118" t="str">
        <f t="shared" ref="A118" si="43">A117</f>
        <v>Løbende priser (mio. kr.)</v>
      </c>
      <c r="B118" s="43" t="str">
        <f t="shared" ref="B118:F118" si="44">B17</f>
        <v>I alt (netto)</v>
      </c>
      <c r="C118" s="43" t="str">
        <f t="shared" si="44"/>
        <v>1 Driftskonti</v>
      </c>
      <c r="D118" s="43" t="str">
        <f t="shared" si="44"/>
        <v>2025</v>
      </c>
      <c r="E118" s="43">
        <f t="shared" si="44"/>
        <v>175</v>
      </c>
      <c r="F118" s="43" t="str">
        <f t="shared" si="44"/>
        <v>Rødovre</v>
      </c>
      <c r="G118" s="25">
        <f t="shared" ref="G118:M118" si="45">G17/1000</f>
        <v>181.773</v>
      </c>
      <c r="H118" s="25">
        <f t="shared" si="45"/>
        <v>223.35599999999999</v>
      </c>
      <c r="I118" s="25">
        <f t="shared" si="45"/>
        <v>45.802</v>
      </c>
      <c r="J118" s="25">
        <f t="shared" si="45"/>
        <v>44.911000000000001</v>
      </c>
      <c r="K118" s="25">
        <f t="shared" si="45"/>
        <v>15.358000000000001</v>
      </c>
      <c r="L118" s="25">
        <f t="shared" si="45"/>
        <v>2.9889999999999999</v>
      </c>
      <c r="M118" s="25">
        <f t="shared" si="45"/>
        <v>514.18899999999996</v>
      </c>
    </row>
    <row r="119" spans="1:13" s="11" customFormat="1" x14ac:dyDescent="0.2">
      <c r="A119" t="str">
        <f t="shared" ref="A119" si="46">A118</f>
        <v>Løbende priser (mio. kr.)</v>
      </c>
      <c r="B119" s="43" t="str">
        <f t="shared" ref="B119:F119" si="47">B18</f>
        <v>I alt (netto)</v>
      </c>
      <c r="C119" s="43" t="str">
        <f t="shared" si="47"/>
        <v>1 Driftskonti</v>
      </c>
      <c r="D119" s="43" t="str">
        <f t="shared" si="47"/>
        <v>2025</v>
      </c>
      <c r="E119" s="43">
        <f t="shared" si="47"/>
        <v>183</v>
      </c>
      <c r="F119" s="43" t="str">
        <f t="shared" si="47"/>
        <v>Ishøj</v>
      </c>
      <c r="G119" s="25">
        <f t="shared" ref="G119:M119" si="48">G18/1000</f>
        <v>53.863</v>
      </c>
      <c r="H119" s="25">
        <f t="shared" si="48"/>
        <v>108.66500000000001</v>
      </c>
      <c r="I119" s="25">
        <f t="shared" si="48"/>
        <v>22.571999999999999</v>
      </c>
      <c r="J119" s="25">
        <f t="shared" si="48"/>
        <v>22.382000000000001</v>
      </c>
      <c r="K119" s="25">
        <f t="shared" si="48"/>
        <v>8.6980000000000004</v>
      </c>
      <c r="L119" s="25">
        <f t="shared" si="48"/>
        <v>0.80800000000000005</v>
      </c>
      <c r="M119" s="25">
        <f t="shared" si="48"/>
        <v>216.988</v>
      </c>
    </row>
    <row r="120" spans="1:13" s="11" customFormat="1" x14ac:dyDescent="0.2">
      <c r="A120" t="str">
        <f t="shared" ref="A120" si="49">A119</f>
        <v>Løbende priser (mio. kr.)</v>
      </c>
      <c r="B120" s="43" t="str">
        <f t="shared" ref="B120:F120" si="50">B19</f>
        <v>I alt (netto)</v>
      </c>
      <c r="C120" s="43" t="str">
        <f t="shared" si="50"/>
        <v>1 Driftskonti</v>
      </c>
      <c r="D120" s="43" t="str">
        <f t="shared" si="50"/>
        <v>2025</v>
      </c>
      <c r="E120" s="43">
        <f t="shared" si="50"/>
        <v>185</v>
      </c>
      <c r="F120" s="43" t="str">
        <f t="shared" si="50"/>
        <v>Tårnby</v>
      </c>
      <c r="G120" s="25">
        <f t="shared" ref="G120:M120" si="51">G19/1000</f>
        <v>127.09</v>
      </c>
      <c r="H120" s="25">
        <f t="shared" si="51"/>
        <v>238.51900000000001</v>
      </c>
      <c r="I120" s="25">
        <f t="shared" si="51"/>
        <v>51.351999999999997</v>
      </c>
      <c r="J120" s="25">
        <f t="shared" si="51"/>
        <v>18.486000000000001</v>
      </c>
      <c r="K120" s="25">
        <f t="shared" si="51"/>
        <v>11.255000000000001</v>
      </c>
      <c r="L120" s="25">
        <f t="shared" si="51"/>
        <v>2.1379999999999999</v>
      </c>
      <c r="M120" s="25">
        <f t="shared" si="51"/>
        <v>448.84</v>
      </c>
    </row>
    <row r="121" spans="1:13" s="11" customFormat="1" x14ac:dyDescent="0.2">
      <c r="A121" t="str">
        <f t="shared" ref="A121" si="52">A120</f>
        <v>Løbende priser (mio. kr.)</v>
      </c>
      <c r="B121" s="43" t="str">
        <f t="shared" ref="B121:F121" si="53">B20</f>
        <v>I alt (netto)</v>
      </c>
      <c r="C121" s="43" t="str">
        <f t="shared" si="53"/>
        <v>1 Driftskonti</v>
      </c>
      <c r="D121" s="43" t="str">
        <f t="shared" si="53"/>
        <v>2025</v>
      </c>
      <c r="E121" s="43">
        <f t="shared" si="53"/>
        <v>187</v>
      </c>
      <c r="F121" s="43" t="str">
        <f t="shared" si="53"/>
        <v>Vallensbæk</v>
      </c>
      <c r="G121" s="25">
        <f t="shared" ref="G121:M121" si="54">G20/1000</f>
        <v>61.134999999999998</v>
      </c>
      <c r="H121" s="25">
        <f t="shared" si="54"/>
        <v>74.388999999999996</v>
      </c>
      <c r="I121" s="25">
        <f t="shared" si="54"/>
        <v>25.158000000000001</v>
      </c>
      <c r="J121" s="25">
        <f t="shared" si="54"/>
        <v>4.718</v>
      </c>
      <c r="K121" s="25">
        <f t="shared" si="54"/>
        <v>5.0069999999999997</v>
      </c>
      <c r="L121" s="25">
        <f t="shared" si="54"/>
        <v>0.68400000000000005</v>
      </c>
      <c r="M121" s="25">
        <f t="shared" si="54"/>
        <v>171.09100000000001</v>
      </c>
    </row>
    <row r="122" spans="1:13" s="11" customFormat="1" x14ac:dyDescent="0.2">
      <c r="A122" t="str">
        <f t="shared" ref="A122" si="55">A121</f>
        <v>Løbende priser (mio. kr.)</v>
      </c>
      <c r="B122" s="43" t="str">
        <f t="shared" ref="B122:F122" si="56">B21</f>
        <v>I alt (netto)</v>
      </c>
      <c r="C122" s="43" t="str">
        <f t="shared" si="56"/>
        <v>1 Driftskonti</v>
      </c>
      <c r="D122" s="43" t="str">
        <f t="shared" si="56"/>
        <v>2025</v>
      </c>
      <c r="E122" s="43">
        <f t="shared" si="56"/>
        <v>190</v>
      </c>
      <c r="F122" s="43" t="str">
        <f t="shared" si="56"/>
        <v>Furesø</v>
      </c>
      <c r="G122" s="25">
        <f t="shared" ref="G122:M122" si="57">G21/1000</f>
        <v>140.36600000000001</v>
      </c>
      <c r="H122" s="25">
        <f t="shared" si="57"/>
        <v>234.00299999999999</v>
      </c>
      <c r="I122" s="25">
        <f t="shared" si="57"/>
        <v>48.328000000000003</v>
      </c>
      <c r="J122" s="25">
        <f t="shared" si="57"/>
        <v>10.673</v>
      </c>
      <c r="K122" s="25">
        <f t="shared" si="57"/>
        <v>13.972</v>
      </c>
      <c r="L122" s="25">
        <f t="shared" si="57"/>
        <v>1.0229999999999999</v>
      </c>
      <c r="M122" s="25">
        <f t="shared" si="57"/>
        <v>448.36500000000001</v>
      </c>
    </row>
    <row r="123" spans="1:13" s="11" customFormat="1" x14ac:dyDescent="0.2">
      <c r="A123" t="str">
        <f t="shared" ref="A123" si="58">A122</f>
        <v>Løbende priser (mio. kr.)</v>
      </c>
      <c r="B123" s="43" t="str">
        <f t="shared" ref="B123:F123" si="59">B22</f>
        <v>I alt (netto)</v>
      </c>
      <c r="C123" s="43" t="str">
        <f t="shared" si="59"/>
        <v>1 Driftskonti</v>
      </c>
      <c r="D123" s="43" t="str">
        <f t="shared" si="59"/>
        <v>2025</v>
      </c>
      <c r="E123" s="43">
        <f t="shared" si="59"/>
        <v>201</v>
      </c>
      <c r="F123" s="43" t="str">
        <f t="shared" si="59"/>
        <v>Allerød</v>
      </c>
      <c r="G123" s="25">
        <f t="shared" ref="G123:M123" si="60">G22/1000</f>
        <v>85.74</v>
      </c>
      <c r="H123" s="25">
        <f t="shared" si="60"/>
        <v>128.30500000000001</v>
      </c>
      <c r="I123" s="25">
        <f t="shared" si="60"/>
        <v>25.885999999999999</v>
      </c>
      <c r="J123" s="25">
        <f t="shared" si="60"/>
        <v>22.683</v>
      </c>
      <c r="K123" s="25">
        <f t="shared" si="60"/>
        <v>11.057</v>
      </c>
      <c r="L123" s="25">
        <f t="shared" si="60"/>
        <v>0.70399999999999996</v>
      </c>
      <c r="M123" s="25">
        <f t="shared" si="60"/>
        <v>274.375</v>
      </c>
    </row>
    <row r="124" spans="1:13" s="11" customFormat="1" x14ac:dyDescent="0.2">
      <c r="A124" t="str">
        <f t="shared" ref="A124" si="61">A123</f>
        <v>Løbende priser (mio. kr.)</v>
      </c>
      <c r="B124" s="43" t="str">
        <f t="shared" ref="B124:F124" si="62">B23</f>
        <v>I alt (netto)</v>
      </c>
      <c r="C124" s="43" t="str">
        <f t="shared" si="62"/>
        <v>1 Driftskonti</v>
      </c>
      <c r="D124" s="43" t="str">
        <f t="shared" si="62"/>
        <v>2025</v>
      </c>
      <c r="E124" s="43">
        <f t="shared" si="62"/>
        <v>210</v>
      </c>
      <c r="F124" s="43" t="str">
        <f t="shared" si="62"/>
        <v>Fredensborg</v>
      </c>
      <c r="G124" s="25">
        <f t="shared" ref="G124:M124" si="63">G23/1000</f>
        <v>174.965</v>
      </c>
      <c r="H124" s="25">
        <f t="shared" si="63"/>
        <v>247.10900000000001</v>
      </c>
      <c r="I124" s="25">
        <f t="shared" si="63"/>
        <v>30.210999999999999</v>
      </c>
      <c r="J124" s="25">
        <f t="shared" si="63"/>
        <v>11.989000000000001</v>
      </c>
      <c r="K124" s="25">
        <f t="shared" si="63"/>
        <v>12.76</v>
      </c>
      <c r="L124" s="25">
        <f t="shared" si="63"/>
        <v>1.7030000000000001</v>
      </c>
      <c r="M124" s="25">
        <f t="shared" si="63"/>
        <v>478.73700000000002</v>
      </c>
    </row>
    <row r="125" spans="1:13" s="11" customFormat="1" x14ac:dyDescent="0.2">
      <c r="A125" t="str">
        <f t="shared" ref="A125" si="64">A124</f>
        <v>Løbende priser (mio. kr.)</v>
      </c>
      <c r="B125" s="43" t="str">
        <f t="shared" ref="B125:F125" si="65">B24</f>
        <v>I alt (netto)</v>
      </c>
      <c r="C125" s="43" t="str">
        <f t="shared" si="65"/>
        <v>1 Driftskonti</v>
      </c>
      <c r="D125" s="43" t="str">
        <f t="shared" si="65"/>
        <v>2025</v>
      </c>
      <c r="E125" s="43">
        <f t="shared" si="65"/>
        <v>217</v>
      </c>
      <c r="F125" s="43" t="str">
        <f t="shared" si="65"/>
        <v>Helsingør</v>
      </c>
      <c r="G125" s="25">
        <f t="shared" ref="G125:M125" si="66">G24/1000</f>
        <v>369.887</v>
      </c>
      <c r="H125" s="25">
        <f t="shared" si="66"/>
        <v>390.15100000000001</v>
      </c>
      <c r="I125" s="25">
        <f t="shared" si="66"/>
        <v>32.572000000000003</v>
      </c>
      <c r="J125" s="25">
        <f t="shared" si="66"/>
        <v>25.138000000000002</v>
      </c>
      <c r="K125" s="25">
        <f t="shared" si="66"/>
        <v>28.725999999999999</v>
      </c>
      <c r="L125" s="25">
        <f t="shared" si="66"/>
        <v>2.194</v>
      </c>
      <c r="M125" s="25">
        <f t="shared" si="66"/>
        <v>848.66800000000001</v>
      </c>
    </row>
    <row r="126" spans="1:13" s="11" customFormat="1" x14ac:dyDescent="0.2">
      <c r="A126" t="str">
        <f t="shared" ref="A126" si="67">A125</f>
        <v>Løbende priser (mio. kr.)</v>
      </c>
      <c r="B126" s="43" t="str">
        <f t="shared" ref="B126:F126" si="68">B25</f>
        <v>I alt (netto)</v>
      </c>
      <c r="C126" s="43" t="str">
        <f t="shared" si="68"/>
        <v>1 Driftskonti</v>
      </c>
      <c r="D126" s="43" t="str">
        <f t="shared" si="68"/>
        <v>2025</v>
      </c>
      <c r="E126" s="43">
        <f t="shared" si="68"/>
        <v>219</v>
      </c>
      <c r="F126" s="43" t="str">
        <f t="shared" si="68"/>
        <v>Hillerød</v>
      </c>
      <c r="G126" s="25">
        <f t="shared" ref="G126:M126" si="69">G25/1000</f>
        <v>88.128</v>
      </c>
      <c r="H126" s="25">
        <f t="shared" si="69"/>
        <v>266.39699999999999</v>
      </c>
      <c r="I126" s="25">
        <f t="shared" si="69"/>
        <v>77.983000000000004</v>
      </c>
      <c r="J126" s="25">
        <f t="shared" si="69"/>
        <v>52.764000000000003</v>
      </c>
      <c r="K126" s="25">
        <f t="shared" si="69"/>
        <v>14.752000000000001</v>
      </c>
      <c r="L126" s="25">
        <f t="shared" si="69"/>
        <v>1.1539999999999999</v>
      </c>
      <c r="M126" s="25">
        <f t="shared" si="69"/>
        <v>501.178</v>
      </c>
    </row>
    <row r="127" spans="1:13" s="11" customFormat="1" x14ac:dyDescent="0.2">
      <c r="A127" t="str">
        <f t="shared" ref="A127" si="70">A126</f>
        <v>Løbende priser (mio. kr.)</v>
      </c>
      <c r="B127" s="43" t="str">
        <f t="shared" ref="B127:F127" si="71">B26</f>
        <v>I alt (netto)</v>
      </c>
      <c r="C127" s="43" t="str">
        <f t="shared" si="71"/>
        <v>1 Driftskonti</v>
      </c>
      <c r="D127" s="43" t="str">
        <f t="shared" si="71"/>
        <v>2025</v>
      </c>
      <c r="E127" s="43">
        <f t="shared" si="71"/>
        <v>223</v>
      </c>
      <c r="F127" s="43" t="str">
        <f t="shared" si="71"/>
        <v>Hørsholm</v>
      </c>
      <c r="G127" s="25">
        <f t="shared" ref="G127:M127" si="72">G26/1000</f>
        <v>106.218</v>
      </c>
      <c r="H127" s="25">
        <f t="shared" si="72"/>
        <v>181.23699999999999</v>
      </c>
      <c r="I127" s="25">
        <f t="shared" si="72"/>
        <v>18.37</v>
      </c>
      <c r="J127" s="25">
        <f t="shared" si="72"/>
        <v>20.018999999999998</v>
      </c>
      <c r="K127" s="25">
        <f t="shared" si="72"/>
        <v>14.368</v>
      </c>
      <c r="L127" s="25">
        <f t="shared" si="72"/>
        <v>0.80700000000000005</v>
      </c>
      <c r="M127" s="25">
        <f t="shared" si="72"/>
        <v>341.01900000000001</v>
      </c>
    </row>
    <row r="128" spans="1:13" s="11" customFormat="1" x14ac:dyDescent="0.2">
      <c r="A128" t="str">
        <f t="shared" ref="A128" si="73">A127</f>
        <v>Løbende priser (mio. kr.)</v>
      </c>
      <c r="B128" s="43" t="str">
        <f t="shared" ref="B128:F128" si="74">B27</f>
        <v>I alt (netto)</v>
      </c>
      <c r="C128" s="43" t="str">
        <f t="shared" si="74"/>
        <v>1 Driftskonti</v>
      </c>
      <c r="D128" s="43" t="str">
        <f t="shared" si="74"/>
        <v>2025</v>
      </c>
      <c r="E128" s="43">
        <f t="shared" si="74"/>
        <v>230</v>
      </c>
      <c r="F128" s="43" t="str">
        <f t="shared" si="74"/>
        <v>Rudersdal</v>
      </c>
      <c r="G128" s="25">
        <f t="shared" ref="G128:M128" si="75">G27/1000</f>
        <v>202.86699999999999</v>
      </c>
      <c r="H128" s="25">
        <f t="shared" si="75"/>
        <v>385.74099999999999</v>
      </c>
      <c r="I128" s="25">
        <f t="shared" si="75"/>
        <v>68.914000000000001</v>
      </c>
      <c r="J128" s="25">
        <f t="shared" si="75"/>
        <v>68.209000000000003</v>
      </c>
      <c r="K128" s="25">
        <f t="shared" si="75"/>
        <v>32.393000000000001</v>
      </c>
      <c r="L128" s="25">
        <f t="shared" si="75"/>
        <v>1.948</v>
      </c>
      <c r="M128" s="25">
        <f t="shared" si="75"/>
        <v>760.072</v>
      </c>
    </row>
    <row r="129" spans="1:13" s="11" customFormat="1" x14ac:dyDescent="0.2">
      <c r="A129" t="str">
        <f t="shared" ref="A129" si="76">A128</f>
        <v>Løbende priser (mio. kr.)</v>
      </c>
      <c r="B129" s="43" t="str">
        <f t="shared" ref="B129:F129" si="77">B28</f>
        <v>I alt (netto)</v>
      </c>
      <c r="C129" s="43" t="str">
        <f t="shared" si="77"/>
        <v>1 Driftskonti</v>
      </c>
      <c r="D129" s="43" t="str">
        <f t="shared" si="77"/>
        <v>2025</v>
      </c>
      <c r="E129" s="43">
        <f t="shared" si="77"/>
        <v>240</v>
      </c>
      <c r="F129" s="43" t="str">
        <f t="shared" si="77"/>
        <v>Egedal</v>
      </c>
      <c r="G129" s="25">
        <f t="shared" ref="G129:M129" si="78">G28/1000</f>
        <v>119.59399999999999</v>
      </c>
      <c r="H129" s="25">
        <f t="shared" si="78"/>
        <v>184.13800000000001</v>
      </c>
      <c r="I129" s="25">
        <f t="shared" si="78"/>
        <v>37.158999999999999</v>
      </c>
      <c r="J129" s="25">
        <f t="shared" si="78"/>
        <v>43.226999999999997</v>
      </c>
      <c r="K129" s="25">
        <f t="shared" si="78"/>
        <v>22.486999999999998</v>
      </c>
      <c r="L129" s="25">
        <f t="shared" si="78"/>
        <v>1.028</v>
      </c>
      <c r="M129" s="25">
        <f t="shared" si="78"/>
        <v>407.63299999999998</v>
      </c>
    </row>
    <row r="130" spans="1:13" s="11" customFormat="1" x14ac:dyDescent="0.2">
      <c r="A130" t="str">
        <f t="shared" ref="A130" si="79">A129</f>
        <v>Løbende priser (mio. kr.)</v>
      </c>
      <c r="B130" s="43" t="str">
        <f t="shared" ref="B130:F130" si="80">B29</f>
        <v>I alt (netto)</v>
      </c>
      <c r="C130" s="43" t="str">
        <f t="shared" si="80"/>
        <v>1 Driftskonti</v>
      </c>
      <c r="D130" s="43" t="str">
        <f t="shared" si="80"/>
        <v>2025</v>
      </c>
      <c r="E130" s="43">
        <f t="shared" si="80"/>
        <v>250</v>
      </c>
      <c r="F130" s="43" t="str">
        <f t="shared" si="80"/>
        <v>Frederikssund</v>
      </c>
      <c r="G130" s="25">
        <f t="shared" ref="G130:M130" si="81">G29/1000</f>
        <v>131.20599999999999</v>
      </c>
      <c r="H130" s="25">
        <f t="shared" si="81"/>
        <v>291.34800000000001</v>
      </c>
      <c r="I130" s="25">
        <f t="shared" si="81"/>
        <v>64.334000000000003</v>
      </c>
      <c r="J130" s="25">
        <f t="shared" si="81"/>
        <v>16.010999999999999</v>
      </c>
      <c r="K130" s="25">
        <f t="shared" si="81"/>
        <v>25.922000000000001</v>
      </c>
      <c r="L130" s="25">
        <f t="shared" si="81"/>
        <v>1.7629999999999999</v>
      </c>
      <c r="M130" s="25">
        <f t="shared" si="81"/>
        <v>530.58399999999995</v>
      </c>
    </row>
    <row r="131" spans="1:13" s="11" customFormat="1" x14ac:dyDescent="0.2">
      <c r="A131" t="str">
        <f t="shared" ref="A131" si="82">A130</f>
        <v>Løbende priser (mio. kr.)</v>
      </c>
      <c r="B131" s="43" t="str">
        <f t="shared" ref="B131:F131" si="83">B30</f>
        <v>I alt (netto)</v>
      </c>
      <c r="C131" s="43" t="str">
        <f t="shared" si="83"/>
        <v>1 Driftskonti</v>
      </c>
      <c r="D131" s="43" t="str">
        <f t="shared" si="83"/>
        <v>2025</v>
      </c>
      <c r="E131" s="43">
        <f t="shared" si="83"/>
        <v>253</v>
      </c>
      <c r="F131" s="43" t="str">
        <f t="shared" si="83"/>
        <v>Greve</v>
      </c>
      <c r="G131" s="25">
        <f t="shared" ref="G131:M131" si="84">G30/1000</f>
        <v>210.11199999999999</v>
      </c>
      <c r="H131" s="25">
        <f t="shared" si="84"/>
        <v>215.39</v>
      </c>
      <c r="I131" s="25">
        <f t="shared" si="84"/>
        <v>34.634999999999998</v>
      </c>
      <c r="J131" s="25">
        <f t="shared" si="84"/>
        <v>59.078000000000003</v>
      </c>
      <c r="K131" s="25">
        <f t="shared" si="84"/>
        <v>31.466999999999999</v>
      </c>
      <c r="L131" s="25">
        <f t="shared" si="84"/>
        <v>3.9630000000000001</v>
      </c>
      <c r="M131" s="25">
        <f t="shared" si="84"/>
        <v>554.64499999999998</v>
      </c>
    </row>
    <row r="132" spans="1:13" s="11" customFormat="1" x14ac:dyDescent="0.2">
      <c r="A132" t="str">
        <f t="shared" ref="A132" si="85">A131</f>
        <v>Løbende priser (mio. kr.)</v>
      </c>
      <c r="B132" s="43" t="str">
        <f t="shared" ref="B132:F132" si="86">B31</f>
        <v>I alt (netto)</v>
      </c>
      <c r="C132" s="43" t="str">
        <f t="shared" si="86"/>
        <v>1 Driftskonti</v>
      </c>
      <c r="D132" s="43" t="str">
        <f t="shared" si="86"/>
        <v>2025</v>
      </c>
      <c r="E132" s="43">
        <f t="shared" si="86"/>
        <v>259</v>
      </c>
      <c r="F132" s="43" t="str">
        <f t="shared" si="86"/>
        <v>Køge</v>
      </c>
      <c r="G132" s="25">
        <f t="shared" ref="G132:M132" si="87">G31/1000</f>
        <v>210.41399999999999</v>
      </c>
      <c r="H132" s="25">
        <f t="shared" si="87"/>
        <v>306.42</v>
      </c>
      <c r="I132" s="25">
        <f t="shared" si="87"/>
        <v>77.694000000000003</v>
      </c>
      <c r="J132" s="25">
        <f t="shared" si="87"/>
        <v>46.256</v>
      </c>
      <c r="K132" s="25">
        <f t="shared" si="87"/>
        <v>7.4619999999999997</v>
      </c>
      <c r="L132" s="25">
        <f t="shared" si="87"/>
        <v>1.0009999999999999</v>
      </c>
      <c r="M132" s="25">
        <f t="shared" si="87"/>
        <v>649.24699999999996</v>
      </c>
    </row>
    <row r="133" spans="1:13" s="11" customFormat="1" x14ac:dyDescent="0.2">
      <c r="A133" t="str">
        <f t="shared" ref="A133" si="88">A132</f>
        <v>Løbende priser (mio. kr.)</v>
      </c>
      <c r="B133" s="43" t="str">
        <f t="shared" ref="B133:F133" si="89">B32</f>
        <v>I alt (netto)</v>
      </c>
      <c r="C133" s="43" t="str">
        <f t="shared" si="89"/>
        <v>1 Driftskonti</v>
      </c>
      <c r="D133" s="43" t="str">
        <f t="shared" si="89"/>
        <v>2025</v>
      </c>
      <c r="E133" s="43">
        <f t="shared" si="89"/>
        <v>260</v>
      </c>
      <c r="F133" s="43" t="str">
        <f t="shared" si="89"/>
        <v>Halsnæs</v>
      </c>
      <c r="G133" s="25">
        <f t="shared" ref="G133:M133" si="90">G32/1000</f>
        <v>64.453000000000003</v>
      </c>
      <c r="H133" s="25">
        <f t="shared" si="90"/>
        <v>206.18</v>
      </c>
      <c r="I133" s="25">
        <f t="shared" si="90"/>
        <v>41.457000000000001</v>
      </c>
      <c r="J133" s="25">
        <f t="shared" si="90"/>
        <v>30.983000000000001</v>
      </c>
      <c r="K133" s="25">
        <f t="shared" si="90"/>
        <v>21.361000000000001</v>
      </c>
      <c r="L133" s="25">
        <f t="shared" si="90"/>
        <v>0.63300000000000001</v>
      </c>
      <c r="M133" s="25">
        <f t="shared" si="90"/>
        <v>365.06700000000001</v>
      </c>
    </row>
    <row r="134" spans="1:13" s="11" customFormat="1" x14ac:dyDescent="0.2">
      <c r="A134" t="str">
        <f t="shared" ref="A134" si="91">A133</f>
        <v>Løbende priser (mio. kr.)</v>
      </c>
      <c r="B134" s="43" t="str">
        <f t="shared" ref="B134:F134" si="92">B33</f>
        <v>I alt (netto)</v>
      </c>
      <c r="C134" s="43" t="str">
        <f t="shared" si="92"/>
        <v>1 Driftskonti</v>
      </c>
      <c r="D134" s="43" t="str">
        <f t="shared" si="92"/>
        <v>2025</v>
      </c>
      <c r="E134" s="43">
        <f t="shared" si="92"/>
        <v>265</v>
      </c>
      <c r="F134" s="43" t="str">
        <f t="shared" si="92"/>
        <v>Roskilde</v>
      </c>
      <c r="G134" s="25">
        <f t="shared" ref="G134:M134" si="93">G33/1000</f>
        <v>310.44900000000001</v>
      </c>
      <c r="H134" s="25">
        <f t="shared" si="93"/>
        <v>441.68799999999999</v>
      </c>
      <c r="I134" s="25">
        <f t="shared" si="93"/>
        <v>68.97</v>
      </c>
      <c r="J134" s="25">
        <f t="shared" si="93"/>
        <v>28.402000000000001</v>
      </c>
      <c r="K134" s="25">
        <f t="shared" si="93"/>
        <v>29.882000000000001</v>
      </c>
      <c r="L134" s="25">
        <f t="shared" si="93"/>
        <v>3.83</v>
      </c>
      <c r="M134" s="25">
        <f t="shared" si="93"/>
        <v>883.221</v>
      </c>
    </row>
    <row r="135" spans="1:13" s="11" customFormat="1" x14ac:dyDescent="0.2">
      <c r="A135" t="str">
        <f t="shared" ref="A135" si="94">A134</f>
        <v>Løbende priser (mio. kr.)</v>
      </c>
      <c r="B135" s="43" t="str">
        <f t="shared" ref="B135:F135" si="95">B34</f>
        <v>I alt (netto)</v>
      </c>
      <c r="C135" s="43" t="str">
        <f t="shared" si="95"/>
        <v>1 Driftskonti</v>
      </c>
      <c r="D135" s="43" t="str">
        <f t="shared" si="95"/>
        <v>2025</v>
      </c>
      <c r="E135" s="43">
        <f t="shared" si="95"/>
        <v>269</v>
      </c>
      <c r="F135" s="43" t="str">
        <f t="shared" si="95"/>
        <v>Solrød</v>
      </c>
      <c r="G135" s="25">
        <f t="shared" ref="G135:M135" si="96">G34/1000</f>
        <v>83.850999999999999</v>
      </c>
      <c r="H135" s="25">
        <f t="shared" si="96"/>
        <v>106.544</v>
      </c>
      <c r="I135" s="25">
        <f t="shared" si="96"/>
        <v>20.247</v>
      </c>
      <c r="J135" s="25">
        <f t="shared" si="96"/>
        <v>9.7829999999999995</v>
      </c>
      <c r="K135" s="25">
        <f t="shared" si="96"/>
        <v>9.31</v>
      </c>
      <c r="L135" s="25">
        <f t="shared" si="96"/>
        <v>0.77</v>
      </c>
      <c r="M135" s="25">
        <f t="shared" si="96"/>
        <v>230.505</v>
      </c>
    </row>
    <row r="136" spans="1:13" s="11" customFormat="1" x14ac:dyDescent="0.2">
      <c r="A136" t="str">
        <f t="shared" ref="A136" si="97">A135</f>
        <v>Løbende priser (mio. kr.)</v>
      </c>
      <c r="B136" s="43" t="str">
        <f t="shared" ref="B136:F136" si="98">B35</f>
        <v>I alt (netto)</v>
      </c>
      <c r="C136" s="43" t="str">
        <f t="shared" si="98"/>
        <v>1 Driftskonti</v>
      </c>
      <c r="D136" s="43" t="str">
        <f t="shared" si="98"/>
        <v>2025</v>
      </c>
      <c r="E136" s="43">
        <f t="shared" si="98"/>
        <v>270</v>
      </c>
      <c r="F136" s="43" t="str">
        <f t="shared" si="98"/>
        <v>Gribskov</v>
      </c>
      <c r="G136" s="25">
        <f t="shared" ref="G136:M136" si="99">G35/1000</f>
        <v>108.712</v>
      </c>
      <c r="H136" s="25">
        <f t="shared" si="99"/>
        <v>270.2</v>
      </c>
      <c r="I136" s="25">
        <f t="shared" si="99"/>
        <v>105.71599999999999</v>
      </c>
      <c r="J136" s="25">
        <f t="shared" si="99"/>
        <v>42.094000000000001</v>
      </c>
      <c r="K136" s="25">
        <f t="shared" si="99"/>
        <v>28.722999999999999</v>
      </c>
      <c r="L136" s="25">
        <f t="shared" si="99"/>
        <v>2.3199999999999998</v>
      </c>
      <c r="M136" s="25">
        <f t="shared" si="99"/>
        <v>557.76499999999999</v>
      </c>
    </row>
    <row r="137" spans="1:13" s="11" customFormat="1" x14ac:dyDescent="0.2">
      <c r="A137" t="str">
        <f t="shared" ref="A137" si="100">A136</f>
        <v>Løbende priser (mio. kr.)</v>
      </c>
      <c r="B137" s="43" t="str">
        <f t="shared" ref="B137:F137" si="101">B36</f>
        <v>I alt (netto)</v>
      </c>
      <c r="C137" s="43" t="str">
        <f t="shared" si="101"/>
        <v>1 Driftskonti</v>
      </c>
      <c r="D137" s="43" t="str">
        <f t="shared" si="101"/>
        <v>2025</v>
      </c>
      <c r="E137" s="43">
        <f t="shared" si="101"/>
        <v>306</v>
      </c>
      <c r="F137" s="43" t="str">
        <f t="shared" si="101"/>
        <v>Odsherred</v>
      </c>
      <c r="G137" s="25">
        <f t="shared" ref="G137:M137" si="102">G36/1000</f>
        <v>156.19399999999999</v>
      </c>
      <c r="H137" s="25">
        <f t="shared" si="102"/>
        <v>238.751</v>
      </c>
      <c r="I137" s="25">
        <f t="shared" si="102"/>
        <v>35.494</v>
      </c>
      <c r="J137" s="25">
        <f t="shared" si="102"/>
        <v>16.195</v>
      </c>
      <c r="K137" s="25">
        <f t="shared" si="102"/>
        <v>20.847000000000001</v>
      </c>
      <c r="L137" s="25">
        <f t="shared" si="102"/>
        <v>1.9770000000000001</v>
      </c>
      <c r="M137" s="25">
        <f t="shared" si="102"/>
        <v>469.45800000000003</v>
      </c>
    </row>
    <row r="138" spans="1:13" s="11" customFormat="1" x14ac:dyDescent="0.2">
      <c r="A138" t="str">
        <f t="shared" ref="A138" si="103">A137</f>
        <v>Løbende priser (mio. kr.)</v>
      </c>
      <c r="B138" s="43" t="str">
        <f t="shared" ref="B138:F138" si="104">B37</f>
        <v>I alt (netto)</v>
      </c>
      <c r="C138" s="43" t="str">
        <f t="shared" si="104"/>
        <v>1 Driftskonti</v>
      </c>
      <c r="D138" s="43" t="str">
        <f t="shared" si="104"/>
        <v>2025</v>
      </c>
      <c r="E138" s="43">
        <f t="shared" si="104"/>
        <v>316</v>
      </c>
      <c r="F138" s="43" t="str">
        <f t="shared" si="104"/>
        <v>Holbæk</v>
      </c>
      <c r="G138" s="25">
        <f t="shared" ref="G138:M138" si="105">G37/1000</f>
        <v>231.233</v>
      </c>
      <c r="H138" s="25">
        <f t="shared" si="105"/>
        <v>275.113</v>
      </c>
      <c r="I138" s="25">
        <f t="shared" si="105"/>
        <v>134.11600000000001</v>
      </c>
      <c r="J138" s="25">
        <f t="shared" si="105"/>
        <v>23.861000000000001</v>
      </c>
      <c r="K138" s="25">
        <f t="shared" si="105"/>
        <v>22.491</v>
      </c>
      <c r="L138" s="25">
        <f t="shared" si="105"/>
        <v>4.476</v>
      </c>
      <c r="M138" s="25">
        <f t="shared" si="105"/>
        <v>691.29</v>
      </c>
    </row>
    <row r="139" spans="1:13" s="11" customFormat="1" x14ac:dyDescent="0.2">
      <c r="A139" t="str">
        <f t="shared" ref="A139" si="106">A138</f>
        <v>Løbende priser (mio. kr.)</v>
      </c>
      <c r="B139" s="43" t="str">
        <f t="shared" ref="B139:F139" si="107">B38</f>
        <v>I alt (netto)</v>
      </c>
      <c r="C139" s="43" t="str">
        <f t="shared" si="107"/>
        <v>1 Driftskonti</v>
      </c>
      <c r="D139" s="43" t="str">
        <f t="shared" si="107"/>
        <v>2025</v>
      </c>
      <c r="E139" s="43">
        <f t="shared" si="107"/>
        <v>320</v>
      </c>
      <c r="F139" s="43" t="str">
        <f t="shared" si="107"/>
        <v>Faxe</v>
      </c>
      <c r="G139" s="25">
        <f t="shared" ref="G139:M139" si="108">G38/1000</f>
        <v>117.026</v>
      </c>
      <c r="H139" s="25">
        <f t="shared" si="108"/>
        <v>198.63300000000001</v>
      </c>
      <c r="I139" s="25">
        <f t="shared" si="108"/>
        <v>24.486999999999998</v>
      </c>
      <c r="J139" s="25">
        <f t="shared" si="108"/>
        <v>19.692</v>
      </c>
      <c r="K139" s="25">
        <f t="shared" si="108"/>
        <v>22.940999999999999</v>
      </c>
      <c r="L139" s="25">
        <f t="shared" si="108"/>
        <v>0.65700000000000003</v>
      </c>
      <c r="M139" s="25">
        <f t="shared" si="108"/>
        <v>383.43599999999998</v>
      </c>
    </row>
    <row r="140" spans="1:13" s="11" customFormat="1" x14ac:dyDescent="0.2">
      <c r="A140" t="str">
        <f t="shared" ref="A140" si="109">A139</f>
        <v>Løbende priser (mio. kr.)</v>
      </c>
      <c r="B140" s="43" t="str">
        <f t="shared" ref="B140:F140" si="110">B39</f>
        <v>I alt (netto)</v>
      </c>
      <c r="C140" s="43" t="str">
        <f t="shared" si="110"/>
        <v>1 Driftskonti</v>
      </c>
      <c r="D140" s="43" t="str">
        <f t="shared" si="110"/>
        <v>2025</v>
      </c>
      <c r="E140" s="43">
        <f t="shared" si="110"/>
        <v>326</v>
      </c>
      <c r="F140" s="43" t="str">
        <f t="shared" si="110"/>
        <v>Kalundborg</v>
      </c>
      <c r="G140" s="25">
        <f t="shared" ref="G140:M140" si="111">G39/1000</f>
        <v>232.57499999999999</v>
      </c>
      <c r="H140" s="25">
        <f t="shared" si="111"/>
        <v>225.58699999999999</v>
      </c>
      <c r="I140" s="25">
        <f t="shared" si="111"/>
        <v>57.503999999999998</v>
      </c>
      <c r="J140" s="25">
        <f t="shared" si="111"/>
        <v>12.573</v>
      </c>
      <c r="K140" s="25">
        <f t="shared" si="111"/>
        <v>0</v>
      </c>
      <c r="L140" s="25">
        <f t="shared" si="111"/>
        <v>2.99</v>
      </c>
      <c r="M140" s="25">
        <f t="shared" si="111"/>
        <v>531.22900000000004</v>
      </c>
    </row>
    <row r="141" spans="1:13" s="11" customFormat="1" x14ac:dyDescent="0.2">
      <c r="A141" t="str">
        <f t="shared" ref="A141" si="112">A140</f>
        <v>Løbende priser (mio. kr.)</v>
      </c>
      <c r="B141" s="43" t="str">
        <f t="shared" ref="B141:F141" si="113">B40</f>
        <v>I alt (netto)</v>
      </c>
      <c r="C141" s="43" t="str">
        <f t="shared" si="113"/>
        <v>1 Driftskonti</v>
      </c>
      <c r="D141" s="43" t="str">
        <f t="shared" si="113"/>
        <v>2025</v>
      </c>
      <c r="E141" s="43">
        <f t="shared" si="113"/>
        <v>329</v>
      </c>
      <c r="F141" s="43" t="str">
        <f t="shared" si="113"/>
        <v>Ringsted</v>
      </c>
      <c r="G141" s="25">
        <f t="shared" ref="G141:M141" si="114">G40/1000</f>
        <v>99.076999999999998</v>
      </c>
      <c r="H141" s="25">
        <f t="shared" si="114"/>
        <v>155.50299999999999</v>
      </c>
      <c r="I141" s="25">
        <f t="shared" si="114"/>
        <v>38.633000000000003</v>
      </c>
      <c r="J141" s="25">
        <f t="shared" si="114"/>
        <v>5.36</v>
      </c>
      <c r="K141" s="25">
        <f t="shared" si="114"/>
        <v>9.2059999999999995</v>
      </c>
      <c r="L141" s="25">
        <f t="shared" si="114"/>
        <v>1.75</v>
      </c>
      <c r="M141" s="25">
        <f t="shared" si="114"/>
        <v>309.529</v>
      </c>
    </row>
    <row r="142" spans="1:13" s="11" customFormat="1" x14ac:dyDescent="0.2">
      <c r="A142" t="str">
        <f t="shared" ref="A142" si="115">A141</f>
        <v>Løbende priser (mio. kr.)</v>
      </c>
      <c r="B142" s="43" t="str">
        <f t="shared" ref="B142:F142" si="116">B41</f>
        <v>I alt (netto)</v>
      </c>
      <c r="C142" s="43" t="str">
        <f t="shared" si="116"/>
        <v>1 Driftskonti</v>
      </c>
      <c r="D142" s="43" t="str">
        <f t="shared" si="116"/>
        <v>2025</v>
      </c>
      <c r="E142" s="43">
        <f t="shared" si="116"/>
        <v>330</v>
      </c>
      <c r="F142" s="43" t="str">
        <f t="shared" si="116"/>
        <v>Slagelse</v>
      </c>
      <c r="G142" s="25">
        <f t="shared" ref="G142:M142" si="117">G41/1000</f>
        <v>296.041</v>
      </c>
      <c r="H142" s="25">
        <f t="shared" si="117"/>
        <v>336.31799999999998</v>
      </c>
      <c r="I142" s="25">
        <f t="shared" si="117"/>
        <v>116.172</v>
      </c>
      <c r="J142" s="25">
        <f t="shared" si="117"/>
        <v>95.805000000000007</v>
      </c>
      <c r="K142" s="25">
        <f t="shared" si="117"/>
        <v>54.686999999999998</v>
      </c>
      <c r="L142" s="25">
        <f t="shared" si="117"/>
        <v>3.948</v>
      </c>
      <c r="M142" s="25">
        <f t="shared" si="117"/>
        <v>902.971</v>
      </c>
    </row>
    <row r="143" spans="1:13" s="11" customFormat="1" x14ac:dyDescent="0.2">
      <c r="A143" t="str">
        <f t="shared" ref="A143" si="118">A142</f>
        <v>Løbende priser (mio. kr.)</v>
      </c>
      <c r="B143" s="43" t="str">
        <f t="shared" ref="B143:F143" si="119">B42</f>
        <v>I alt (netto)</v>
      </c>
      <c r="C143" s="43" t="str">
        <f t="shared" si="119"/>
        <v>1 Driftskonti</v>
      </c>
      <c r="D143" s="43" t="str">
        <f t="shared" si="119"/>
        <v>2025</v>
      </c>
      <c r="E143" s="43">
        <f t="shared" si="119"/>
        <v>336</v>
      </c>
      <c r="F143" s="43" t="str">
        <f t="shared" si="119"/>
        <v>Stevns</v>
      </c>
      <c r="G143" s="25">
        <f t="shared" ref="G143:M143" si="120">G42/1000</f>
        <v>83.872</v>
      </c>
      <c r="H143" s="25">
        <f t="shared" si="120"/>
        <v>97.480999999999995</v>
      </c>
      <c r="I143" s="25">
        <f t="shared" si="120"/>
        <v>49.063000000000002</v>
      </c>
      <c r="J143" s="25">
        <f t="shared" si="120"/>
        <v>22.109000000000002</v>
      </c>
      <c r="K143" s="25">
        <f t="shared" si="120"/>
        <v>10.298999999999999</v>
      </c>
      <c r="L143" s="25">
        <f t="shared" si="120"/>
        <v>1.4730000000000001</v>
      </c>
      <c r="M143" s="25">
        <f t="shared" si="120"/>
        <v>264.29700000000003</v>
      </c>
    </row>
    <row r="144" spans="1:13" s="11" customFormat="1" x14ac:dyDescent="0.2">
      <c r="A144" t="str">
        <f t="shared" ref="A144" si="121">A143</f>
        <v>Løbende priser (mio. kr.)</v>
      </c>
      <c r="B144" s="43" t="str">
        <f t="shared" ref="B144:F144" si="122">B43</f>
        <v>I alt (netto)</v>
      </c>
      <c r="C144" s="43" t="str">
        <f t="shared" si="122"/>
        <v>1 Driftskonti</v>
      </c>
      <c r="D144" s="43" t="str">
        <f t="shared" si="122"/>
        <v>2025</v>
      </c>
      <c r="E144" s="43">
        <f t="shared" si="122"/>
        <v>340</v>
      </c>
      <c r="F144" s="43" t="str">
        <f t="shared" si="122"/>
        <v>Sorø</v>
      </c>
      <c r="G144" s="25">
        <f t="shared" ref="G144:M144" si="123">G43/1000</f>
        <v>105.724</v>
      </c>
      <c r="H144" s="25">
        <f t="shared" si="123"/>
        <v>160.637</v>
      </c>
      <c r="I144" s="25">
        <f t="shared" si="123"/>
        <v>30.044</v>
      </c>
      <c r="J144" s="25">
        <f t="shared" si="123"/>
        <v>17.952000000000002</v>
      </c>
      <c r="K144" s="25">
        <f t="shared" si="123"/>
        <v>9.7449999999999992</v>
      </c>
      <c r="L144" s="25">
        <f t="shared" si="123"/>
        <v>1.236</v>
      </c>
      <c r="M144" s="25">
        <f t="shared" si="123"/>
        <v>325.33800000000002</v>
      </c>
    </row>
    <row r="145" spans="1:13" s="11" customFormat="1" x14ac:dyDescent="0.2">
      <c r="A145" t="str">
        <f t="shared" ref="A145" si="124">A144</f>
        <v>Løbende priser (mio. kr.)</v>
      </c>
      <c r="B145" s="43" t="str">
        <f t="shared" ref="B145:F145" si="125">B44</f>
        <v>I alt (netto)</v>
      </c>
      <c r="C145" s="43" t="str">
        <f t="shared" si="125"/>
        <v>1 Driftskonti</v>
      </c>
      <c r="D145" s="43" t="str">
        <f t="shared" si="125"/>
        <v>2025</v>
      </c>
      <c r="E145" s="43">
        <f t="shared" si="125"/>
        <v>350</v>
      </c>
      <c r="F145" s="43" t="str">
        <f t="shared" si="125"/>
        <v>Lejre</v>
      </c>
      <c r="G145" s="25">
        <f t="shared" ref="G145:M145" si="126">G44/1000</f>
        <v>68.599000000000004</v>
      </c>
      <c r="H145" s="25">
        <f t="shared" si="126"/>
        <v>136.99799999999999</v>
      </c>
      <c r="I145" s="25">
        <f t="shared" si="126"/>
        <v>36.423000000000002</v>
      </c>
      <c r="J145" s="25">
        <f t="shared" si="126"/>
        <v>7.5049999999999999</v>
      </c>
      <c r="K145" s="25">
        <f t="shared" si="126"/>
        <v>11.871</v>
      </c>
      <c r="L145" s="25">
        <f t="shared" si="126"/>
        <v>1.798</v>
      </c>
      <c r="M145" s="25">
        <f t="shared" si="126"/>
        <v>263.19400000000002</v>
      </c>
    </row>
    <row r="146" spans="1:13" s="11" customFormat="1" x14ac:dyDescent="0.2">
      <c r="A146" t="str">
        <f t="shared" ref="A146" si="127">A145</f>
        <v>Løbende priser (mio. kr.)</v>
      </c>
      <c r="B146" s="43" t="str">
        <f t="shared" ref="B146:F146" si="128">B45</f>
        <v>I alt (netto)</v>
      </c>
      <c r="C146" s="43" t="str">
        <f t="shared" si="128"/>
        <v>1 Driftskonti</v>
      </c>
      <c r="D146" s="43" t="str">
        <f t="shared" si="128"/>
        <v>2025</v>
      </c>
      <c r="E146" s="43">
        <f t="shared" si="128"/>
        <v>360</v>
      </c>
      <c r="F146" s="43" t="str">
        <f t="shared" si="128"/>
        <v>Lolland</v>
      </c>
      <c r="G146" s="25">
        <f t="shared" ref="G146:M146" si="129">G45/1000</f>
        <v>152.65</v>
      </c>
      <c r="H146" s="25">
        <f t="shared" si="129"/>
        <v>282.06099999999998</v>
      </c>
      <c r="I146" s="25">
        <f t="shared" si="129"/>
        <v>97.084000000000003</v>
      </c>
      <c r="J146" s="25">
        <f t="shared" si="129"/>
        <v>16.533000000000001</v>
      </c>
      <c r="K146" s="25">
        <f t="shared" si="129"/>
        <v>16.187000000000001</v>
      </c>
      <c r="L146" s="25">
        <f t="shared" si="129"/>
        <v>1.593</v>
      </c>
      <c r="M146" s="25">
        <f t="shared" si="129"/>
        <v>566.10799999999995</v>
      </c>
    </row>
    <row r="147" spans="1:13" s="11" customFormat="1" x14ac:dyDescent="0.2">
      <c r="A147" t="str">
        <f t="shared" ref="A147" si="130">A146</f>
        <v>Løbende priser (mio. kr.)</v>
      </c>
      <c r="B147" s="43" t="str">
        <f t="shared" ref="B147:F147" si="131">B46</f>
        <v>I alt (netto)</v>
      </c>
      <c r="C147" s="43" t="str">
        <f t="shared" si="131"/>
        <v>1 Driftskonti</v>
      </c>
      <c r="D147" s="43" t="str">
        <f t="shared" si="131"/>
        <v>2025</v>
      </c>
      <c r="E147" s="43">
        <f t="shared" si="131"/>
        <v>370</v>
      </c>
      <c r="F147" s="43" t="str">
        <f t="shared" si="131"/>
        <v>Næstved</v>
      </c>
      <c r="G147" s="25">
        <f t="shared" ref="G147:M147" si="132">G46/1000</f>
        <v>199.72499999999999</v>
      </c>
      <c r="H147" s="25">
        <f t="shared" si="132"/>
        <v>591.48900000000003</v>
      </c>
      <c r="I147" s="25">
        <f t="shared" si="132"/>
        <v>54.226999999999997</v>
      </c>
      <c r="J147" s="25">
        <f t="shared" si="132"/>
        <v>4.6420000000000003</v>
      </c>
      <c r="K147" s="25">
        <f t="shared" si="132"/>
        <v>32.262</v>
      </c>
      <c r="L147" s="25">
        <f t="shared" si="132"/>
        <v>3.6640000000000001</v>
      </c>
      <c r="M147" s="25">
        <f t="shared" si="132"/>
        <v>886.00900000000001</v>
      </c>
    </row>
    <row r="148" spans="1:13" s="11" customFormat="1" x14ac:dyDescent="0.2">
      <c r="A148" t="str">
        <f t="shared" ref="A148" si="133">A147</f>
        <v>Løbende priser (mio. kr.)</v>
      </c>
      <c r="B148" s="43" t="str">
        <f t="shared" ref="B148:F148" si="134">B47</f>
        <v>I alt (netto)</v>
      </c>
      <c r="C148" s="43" t="str">
        <f t="shared" si="134"/>
        <v>1 Driftskonti</v>
      </c>
      <c r="D148" s="43" t="str">
        <f t="shared" si="134"/>
        <v>2025</v>
      </c>
      <c r="E148" s="43">
        <f t="shared" si="134"/>
        <v>376</v>
      </c>
      <c r="F148" s="43" t="str">
        <f t="shared" si="134"/>
        <v>Guldborgsund</v>
      </c>
      <c r="G148" s="25">
        <f t="shared" ref="G148:M148" si="135">G47/1000</f>
        <v>226.02199999999999</v>
      </c>
      <c r="H148" s="25">
        <f t="shared" si="135"/>
        <v>284.37799999999999</v>
      </c>
      <c r="I148" s="25">
        <f t="shared" si="135"/>
        <v>127.959</v>
      </c>
      <c r="J148" s="25">
        <f t="shared" si="135"/>
        <v>38.218000000000004</v>
      </c>
      <c r="K148" s="25">
        <f t="shared" si="135"/>
        <v>36.466000000000001</v>
      </c>
      <c r="L148" s="25">
        <f t="shared" si="135"/>
        <v>2.6030000000000002</v>
      </c>
      <c r="M148" s="25">
        <f t="shared" si="135"/>
        <v>715.64599999999996</v>
      </c>
    </row>
    <row r="149" spans="1:13" s="11" customFormat="1" x14ac:dyDescent="0.2">
      <c r="A149" t="str">
        <f t="shared" ref="A149" si="136">A148</f>
        <v>Løbende priser (mio. kr.)</v>
      </c>
      <c r="B149" s="43" t="str">
        <f t="shared" ref="B149:F149" si="137">B48</f>
        <v>I alt (netto)</v>
      </c>
      <c r="C149" s="43" t="str">
        <f t="shared" si="137"/>
        <v>1 Driftskonti</v>
      </c>
      <c r="D149" s="43" t="str">
        <f t="shared" si="137"/>
        <v>2025</v>
      </c>
      <c r="E149" s="43">
        <f t="shared" si="137"/>
        <v>390</v>
      </c>
      <c r="F149" s="43" t="str">
        <f t="shared" si="137"/>
        <v>Vordingborg</v>
      </c>
      <c r="G149" s="25">
        <f t="shared" ref="G149:M149" si="138">G48/1000</f>
        <v>188.346</v>
      </c>
      <c r="H149" s="25">
        <f t="shared" si="138"/>
        <v>279.61900000000003</v>
      </c>
      <c r="I149" s="25">
        <f t="shared" si="138"/>
        <v>56.829000000000001</v>
      </c>
      <c r="J149" s="25">
        <f t="shared" si="138"/>
        <v>25.146999999999998</v>
      </c>
      <c r="K149" s="25">
        <f t="shared" si="138"/>
        <v>23.759</v>
      </c>
      <c r="L149" s="25">
        <f t="shared" si="138"/>
        <v>3.0019999999999998</v>
      </c>
      <c r="M149" s="25">
        <f t="shared" si="138"/>
        <v>576.702</v>
      </c>
    </row>
    <row r="150" spans="1:13" s="11" customFormat="1" x14ac:dyDescent="0.2">
      <c r="A150" t="str">
        <f t="shared" ref="A150" si="139">A149</f>
        <v>Løbende priser (mio. kr.)</v>
      </c>
      <c r="B150" s="43" t="str">
        <f t="shared" ref="B150:F150" si="140">B49</f>
        <v>I alt (netto)</v>
      </c>
      <c r="C150" s="43" t="str">
        <f t="shared" si="140"/>
        <v>1 Driftskonti</v>
      </c>
      <c r="D150" s="43" t="str">
        <f t="shared" si="140"/>
        <v>2025</v>
      </c>
      <c r="E150" s="43">
        <f t="shared" si="140"/>
        <v>400</v>
      </c>
      <c r="F150" s="43" t="str">
        <f t="shared" si="140"/>
        <v>Bornholm</v>
      </c>
      <c r="G150" s="25">
        <f t="shared" ref="G150:M150" si="141">G49/1000</f>
        <v>140.001</v>
      </c>
      <c r="H150" s="25">
        <f t="shared" si="141"/>
        <v>265.95800000000003</v>
      </c>
      <c r="I150" s="25">
        <f t="shared" si="141"/>
        <v>106.78400000000001</v>
      </c>
      <c r="J150" s="25">
        <f t="shared" si="141"/>
        <v>50.295999999999999</v>
      </c>
      <c r="K150" s="25">
        <f t="shared" si="141"/>
        <v>18.356999999999999</v>
      </c>
      <c r="L150" s="25">
        <f t="shared" si="141"/>
        <v>2.7240000000000002</v>
      </c>
      <c r="M150" s="25">
        <f t="shared" si="141"/>
        <v>584.12</v>
      </c>
    </row>
    <row r="151" spans="1:13" s="11" customFormat="1" x14ac:dyDescent="0.2">
      <c r="A151" t="str">
        <f t="shared" ref="A151" si="142">A150</f>
        <v>Løbende priser (mio. kr.)</v>
      </c>
      <c r="B151" s="43" t="str">
        <f t="shared" ref="B151:F151" si="143">B50</f>
        <v>I alt (netto)</v>
      </c>
      <c r="C151" s="43" t="str">
        <f t="shared" si="143"/>
        <v>1 Driftskonti</v>
      </c>
      <c r="D151" s="43" t="str">
        <f t="shared" si="143"/>
        <v>2025</v>
      </c>
      <c r="E151" s="43">
        <f t="shared" si="143"/>
        <v>410</v>
      </c>
      <c r="F151" s="43" t="str">
        <f t="shared" si="143"/>
        <v>Middelfart</v>
      </c>
      <c r="G151" s="25">
        <f t="shared" ref="G151:M151" si="144">G50/1000</f>
        <v>138.262</v>
      </c>
      <c r="H151" s="25">
        <f t="shared" si="144"/>
        <v>183.571</v>
      </c>
      <c r="I151" s="25">
        <f t="shared" si="144"/>
        <v>51.564999999999998</v>
      </c>
      <c r="J151" s="25">
        <f t="shared" si="144"/>
        <v>11.397</v>
      </c>
      <c r="K151" s="25">
        <f t="shared" si="144"/>
        <v>6.8929999999999998</v>
      </c>
      <c r="L151" s="25">
        <f t="shared" si="144"/>
        <v>1.8089999999999999</v>
      </c>
      <c r="M151" s="25">
        <f t="shared" si="144"/>
        <v>393.49700000000001</v>
      </c>
    </row>
    <row r="152" spans="1:13" s="11" customFormat="1" x14ac:dyDescent="0.2">
      <c r="A152" t="str">
        <f t="shared" ref="A152" si="145">A151</f>
        <v>Løbende priser (mio. kr.)</v>
      </c>
      <c r="B152" s="43" t="str">
        <f t="shared" ref="B152:F152" si="146">B51</f>
        <v>I alt (netto)</v>
      </c>
      <c r="C152" s="43" t="str">
        <f t="shared" si="146"/>
        <v>1 Driftskonti</v>
      </c>
      <c r="D152" s="43" t="str">
        <f t="shared" si="146"/>
        <v>2025</v>
      </c>
      <c r="E152" s="43">
        <f t="shared" si="146"/>
        <v>420</v>
      </c>
      <c r="F152" s="43" t="str">
        <f t="shared" si="146"/>
        <v>Assens</v>
      </c>
      <c r="G152" s="25">
        <f t="shared" ref="G152:M152" si="147">G51/1000</f>
        <v>132.994</v>
      </c>
      <c r="H152" s="25">
        <f t="shared" si="147"/>
        <v>186.42400000000001</v>
      </c>
      <c r="I152" s="25">
        <f t="shared" si="147"/>
        <v>27.3</v>
      </c>
      <c r="J152" s="25">
        <f t="shared" si="147"/>
        <v>35.881</v>
      </c>
      <c r="K152" s="25">
        <f t="shared" si="147"/>
        <v>22.77</v>
      </c>
      <c r="L152" s="25">
        <f t="shared" si="147"/>
        <v>1.925</v>
      </c>
      <c r="M152" s="25">
        <f t="shared" si="147"/>
        <v>407.29399999999998</v>
      </c>
    </row>
    <row r="153" spans="1:13" s="11" customFormat="1" x14ac:dyDescent="0.2">
      <c r="A153" t="str">
        <f t="shared" ref="A153" si="148">A152</f>
        <v>Løbende priser (mio. kr.)</v>
      </c>
      <c r="B153" s="43" t="str">
        <f t="shared" ref="B153:F153" si="149">B52</f>
        <v>I alt (netto)</v>
      </c>
      <c r="C153" s="43" t="str">
        <f t="shared" si="149"/>
        <v>1 Driftskonti</v>
      </c>
      <c r="D153" s="43" t="str">
        <f t="shared" si="149"/>
        <v>2025</v>
      </c>
      <c r="E153" s="43">
        <f t="shared" si="149"/>
        <v>430</v>
      </c>
      <c r="F153" s="43" t="str">
        <f t="shared" si="149"/>
        <v>Faaborg-Midtfyn</v>
      </c>
      <c r="G153" s="25">
        <f t="shared" ref="G153:M153" si="150">G52/1000</f>
        <v>184.67099999999999</v>
      </c>
      <c r="H153" s="25">
        <f t="shared" si="150"/>
        <v>243.261</v>
      </c>
      <c r="I153" s="25">
        <f t="shared" si="150"/>
        <v>64.992999999999995</v>
      </c>
      <c r="J153" s="25">
        <f t="shared" si="150"/>
        <v>22.664999999999999</v>
      </c>
      <c r="K153" s="25">
        <f t="shared" si="150"/>
        <v>39.670999999999999</v>
      </c>
      <c r="L153" s="25">
        <f t="shared" si="150"/>
        <v>2.3050000000000002</v>
      </c>
      <c r="M153" s="25">
        <f t="shared" si="150"/>
        <v>557.56600000000003</v>
      </c>
    </row>
    <row r="154" spans="1:13" s="11" customFormat="1" x14ac:dyDescent="0.2">
      <c r="A154" t="str">
        <f t="shared" ref="A154" si="151">A153</f>
        <v>Løbende priser (mio. kr.)</v>
      </c>
      <c r="B154" s="43" t="str">
        <f t="shared" ref="B154:F154" si="152">B53</f>
        <v>I alt (netto)</v>
      </c>
      <c r="C154" s="43" t="str">
        <f t="shared" si="152"/>
        <v>1 Driftskonti</v>
      </c>
      <c r="D154" s="43" t="str">
        <f t="shared" si="152"/>
        <v>2025</v>
      </c>
      <c r="E154" s="43">
        <f t="shared" si="152"/>
        <v>440</v>
      </c>
      <c r="F154" s="43" t="str">
        <f t="shared" si="152"/>
        <v>Kerteminde</v>
      </c>
      <c r="G154" s="25">
        <f t="shared" ref="G154:M154" si="153">G53/1000</f>
        <v>70.119</v>
      </c>
      <c r="H154" s="25">
        <f t="shared" si="153"/>
        <v>153.054</v>
      </c>
      <c r="I154" s="25">
        <f t="shared" si="153"/>
        <v>44.378999999999998</v>
      </c>
      <c r="J154" s="25">
        <f t="shared" si="153"/>
        <v>9.3729999999999993</v>
      </c>
      <c r="K154" s="25">
        <f t="shared" si="153"/>
        <v>11.926</v>
      </c>
      <c r="L154" s="25">
        <f t="shared" si="153"/>
        <v>1.163</v>
      </c>
      <c r="M154" s="25">
        <f t="shared" si="153"/>
        <v>290.01400000000001</v>
      </c>
    </row>
    <row r="155" spans="1:13" s="11" customFormat="1" x14ac:dyDescent="0.2">
      <c r="A155" t="str">
        <f t="shared" ref="A155" si="154">A154</f>
        <v>Løbende priser (mio. kr.)</v>
      </c>
      <c r="B155" s="43" t="str">
        <f t="shared" ref="B155:F155" si="155">B54</f>
        <v>I alt (netto)</v>
      </c>
      <c r="C155" s="43" t="str">
        <f t="shared" si="155"/>
        <v>1 Driftskonti</v>
      </c>
      <c r="D155" s="43" t="str">
        <f t="shared" si="155"/>
        <v>2025</v>
      </c>
      <c r="E155" s="43">
        <f t="shared" si="155"/>
        <v>450</v>
      </c>
      <c r="F155" s="43" t="str">
        <f t="shared" si="155"/>
        <v>Nyborg</v>
      </c>
      <c r="G155" s="25">
        <f t="shared" ref="G155:M155" si="156">G54/1000</f>
        <v>195.233</v>
      </c>
      <c r="H155" s="25">
        <f t="shared" si="156"/>
        <v>117.28700000000001</v>
      </c>
      <c r="I155" s="25">
        <f t="shared" si="156"/>
        <v>33.716999999999999</v>
      </c>
      <c r="J155" s="25">
        <f t="shared" si="156"/>
        <v>37.034999999999997</v>
      </c>
      <c r="K155" s="25">
        <f t="shared" si="156"/>
        <v>16.178000000000001</v>
      </c>
      <c r="L155" s="25">
        <f t="shared" si="156"/>
        <v>2.133</v>
      </c>
      <c r="M155" s="25">
        <f t="shared" si="156"/>
        <v>401.58300000000003</v>
      </c>
    </row>
    <row r="156" spans="1:13" s="11" customFormat="1" x14ac:dyDescent="0.2">
      <c r="A156" t="str">
        <f t="shared" ref="A156" si="157">A155</f>
        <v>Løbende priser (mio. kr.)</v>
      </c>
      <c r="B156" s="43" t="str">
        <f t="shared" ref="B156:F156" si="158">B55</f>
        <v>I alt (netto)</v>
      </c>
      <c r="C156" s="43" t="str">
        <f t="shared" si="158"/>
        <v>1 Driftskonti</v>
      </c>
      <c r="D156" s="43" t="str">
        <f t="shared" si="158"/>
        <v>2025</v>
      </c>
      <c r="E156" s="43">
        <f t="shared" si="158"/>
        <v>461</v>
      </c>
      <c r="F156" s="43" t="str">
        <f t="shared" si="158"/>
        <v>Odense</v>
      </c>
      <c r="G156" s="25">
        <f t="shared" ref="G156:M156" si="159">G55/1000</f>
        <v>594.98400000000004</v>
      </c>
      <c r="H156" s="25">
        <f t="shared" si="159"/>
        <v>717.93700000000001</v>
      </c>
      <c r="I156" s="25">
        <f t="shared" si="159"/>
        <v>287.55099999999999</v>
      </c>
      <c r="J156" s="25">
        <f t="shared" si="159"/>
        <v>79.459000000000003</v>
      </c>
      <c r="K156" s="25">
        <f t="shared" si="159"/>
        <v>97.611999999999995</v>
      </c>
      <c r="L156" s="25">
        <f t="shared" si="159"/>
        <v>8.8810000000000002</v>
      </c>
      <c r="M156" s="25">
        <f t="shared" si="159"/>
        <v>1786.424</v>
      </c>
    </row>
    <row r="157" spans="1:13" s="11" customFormat="1" x14ac:dyDescent="0.2">
      <c r="A157" t="str">
        <f t="shared" ref="A157" si="160">A156</f>
        <v>Løbende priser (mio. kr.)</v>
      </c>
      <c r="B157" s="43" t="str">
        <f t="shared" ref="B157:F157" si="161">B56</f>
        <v>I alt (netto)</v>
      </c>
      <c r="C157" s="43" t="str">
        <f t="shared" si="161"/>
        <v>1 Driftskonti</v>
      </c>
      <c r="D157" s="43" t="str">
        <f t="shared" si="161"/>
        <v>2025</v>
      </c>
      <c r="E157" s="43">
        <f t="shared" si="161"/>
        <v>479</v>
      </c>
      <c r="F157" s="43" t="str">
        <f t="shared" si="161"/>
        <v>Svendborg</v>
      </c>
      <c r="G157" s="25">
        <f t="shared" ref="G157:M157" si="162">G56/1000</f>
        <v>152.19800000000001</v>
      </c>
      <c r="H157" s="25">
        <f t="shared" si="162"/>
        <v>350.91199999999998</v>
      </c>
      <c r="I157" s="25">
        <f t="shared" si="162"/>
        <v>114.66800000000001</v>
      </c>
      <c r="J157" s="25">
        <f t="shared" si="162"/>
        <v>25.815999999999999</v>
      </c>
      <c r="K157" s="25">
        <f t="shared" si="162"/>
        <v>19.574999999999999</v>
      </c>
      <c r="L157" s="25">
        <f t="shared" si="162"/>
        <v>3.24</v>
      </c>
      <c r="M157" s="25">
        <f t="shared" si="162"/>
        <v>666.40899999999999</v>
      </c>
    </row>
    <row r="158" spans="1:13" s="11" customFormat="1" x14ac:dyDescent="0.2">
      <c r="A158" t="str">
        <f t="shared" ref="A158" si="163">A157</f>
        <v>Løbende priser (mio. kr.)</v>
      </c>
      <c r="B158" s="43" t="str">
        <f t="shared" ref="B158:F158" si="164">B57</f>
        <v>I alt (netto)</v>
      </c>
      <c r="C158" s="43" t="str">
        <f t="shared" si="164"/>
        <v>1 Driftskonti</v>
      </c>
      <c r="D158" s="43" t="str">
        <f t="shared" si="164"/>
        <v>2025</v>
      </c>
      <c r="E158" s="43">
        <f t="shared" si="164"/>
        <v>480</v>
      </c>
      <c r="F158" s="43" t="str">
        <f t="shared" si="164"/>
        <v>Nordfyns</v>
      </c>
      <c r="G158" s="25">
        <f t="shared" ref="G158:M158" si="165">G57/1000</f>
        <v>111.148</v>
      </c>
      <c r="H158" s="25">
        <f t="shared" si="165"/>
        <v>139.51499999999999</v>
      </c>
      <c r="I158" s="25">
        <f t="shared" si="165"/>
        <v>23.716999999999999</v>
      </c>
      <c r="J158" s="25">
        <f t="shared" si="165"/>
        <v>30.199000000000002</v>
      </c>
      <c r="K158" s="25">
        <f t="shared" si="165"/>
        <v>7.0039999999999996</v>
      </c>
      <c r="L158" s="25">
        <f t="shared" si="165"/>
        <v>2.3769999999999998</v>
      </c>
      <c r="M158" s="25">
        <f t="shared" si="165"/>
        <v>313.95999999999998</v>
      </c>
    </row>
    <row r="159" spans="1:13" s="11" customFormat="1" x14ac:dyDescent="0.2">
      <c r="A159" t="str">
        <f t="shared" ref="A159" si="166">A158</f>
        <v>Løbende priser (mio. kr.)</v>
      </c>
      <c r="B159" s="43" t="str">
        <f t="shared" ref="B159:F159" si="167">B58</f>
        <v>I alt (netto)</v>
      </c>
      <c r="C159" s="43" t="str">
        <f t="shared" si="167"/>
        <v>1 Driftskonti</v>
      </c>
      <c r="D159" s="43" t="str">
        <f t="shared" si="167"/>
        <v>2025</v>
      </c>
      <c r="E159" s="43">
        <f t="shared" si="167"/>
        <v>482</v>
      </c>
      <c r="F159" s="43" t="str">
        <f t="shared" si="167"/>
        <v>Langeland</v>
      </c>
      <c r="G159" s="25">
        <f t="shared" ref="G159:M159" si="168">G58/1000</f>
        <v>68.614000000000004</v>
      </c>
      <c r="H159" s="25">
        <f t="shared" si="168"/>
        <v>104.099</v>
      </c>
      <c r="I159" s="25">
        <f t="shared" si="168"/>
        <v>44.2</v>
      </c>
      <c r="J159" s="25">
        <f t="shared" si="168"/>
        <v>9.1080000000000005</v>
      </c>
      <c r="K159" s="25">
        <f t="shared" si="168"/>
        <v>7.5730000000000004</v>
      </c>
      <c r="L159" s="25">
        <f t="shared" si="168"/>
        <v>0.69599999999999995</v>
      </c>
      <c r="M159" s="25">
        <f t="shared" si="168"/>
        <v>234.29</v>
      </c>
    </row>
    <row r="160" spans="1:13" s="11" customFormat="1" x14ac:dyDescent="0.2">
      <c r="A160" t="str">
        <f t="shared" ref="A160" si="169">A159</f>
        <v>Løbende priser (mio. kr.)</v>
      </c>
      <c r="B160" s="43" t="str">
        <f t="shared" ref="B160:F160" si="170">B59</f>
        <v>I alt (netto)</v>
      </c>
      <c r="C160" s="43" t="str">
        <f t="shared" si="170"/>
        <v>1 Driftskonti</v>
      </c>
      <c r="D160" s="43" t="str">
        <f t="shared" si="170"/>
        <v>2025</v>
      </c>
      <c r="E160" s="43">
        <f t="shared" si="170"/>
        <v>492</v>
      </c>
      <c r="F160" s="43" t="str">
        <f t="shared" si="170"/>
        <v>Ærø</v>
      </c>
      <c r="G160" s="25">
        <f t="shared" ref="G160:M160" si="171">G59/1000</f>
        <v>25.86</v>
      </c>
      <c r="H160" s="25">
        <f t="shared" si="171"/>
        <v>67.268000000000001</v>
      </c>
      <c r="I160" s="25">
        <f t="shared" si="171"/>
        <v>12.88</v>
      </c>
      <c r="J160" s="25">
        <f t="shared" si="171"/>
        <v>4.1929999999999996</v>
      </c>
      <c r="K160" s="25">
        <f t="shared" si="171"/>
        <v>4.71</v>
      </c>
      <c r="L160" s="25">
        <f t="shared" si="171"/>
        <v>0.28999999999999998</v>
      </c>
      <c r="M160" s="25">
        <f t="shared" si="171"/>
        <v>115.20099999999999</v>
      </c>
    </row>
    <row r="161" spans="1:13" s="11" customFormat="1" x14ac:dyDescent="0.2">
      <c r="A161" t="str">
        <f t="shared" ref="A161" si="172">A160</f>
        <v>Løbende priser (mio. kr.)</v>
      </c>
      <c r="B161" s="43" t="str">
        <f t="shared" ref="B161:F161" si="173">B60</f>
        <v>I alt (netto)</v>
      </c>
      <c r="C161" s="43" t="str">
        <f t="shared" si="173"/>
        <v>1 Driftskonti</v>
      </c>
      <c r="D161" s="43" t="str">
        <f t="shared" si="173"/>
        <v>2025</v>
      </c>
      <c r="E161" s="43">
        <f t="shared" si="173"/>
        <v>510</v>
      </c>
      <c r="F161" s="43" t="str">
        <f t="shared" si="173"/>
        <v>Haderslev</v>
      </c>
      <c r="G161" s="25">
        <f t="shared" ref="G161:M161" si="174">G60/1000</f>
        <v>223.08799999999999</v>
      </c>
      <c r="H161" s="25">
        <f t="shared" si="174"/>
        <v>275.25200000000001</v>
      </c>
      <c r="I161" s="25">
        <f t="shared" si="174"/>
        <v>112.688</v>
      </c>
      <c r="J161" s="25">
        <f t="shared" si="174"/>
        <v>15.529</v>
      </c>
      <c r="K161" s="25">
        <f t="shared" si="174"/>
        <v>23.324999999999999</v>
      </c>
      <c r="L161" s="25">
        <f t="shared" si="174"/>
        <v>2.6269999999999998</v>
      </c>
      <c r="M161" s="25">
        <f t="shared" si="174"/>
        <v>652.50900000000001</v>
      </c>
    </row>
    <row r="162" spans="1:13" s="11" customFormat="1" x14ac:dyDescent="0.2">
      <c r="A162" t="str">
        <f t="shared" ref="A162" si="175">A161</f>
        <v>Løbende priser (mio. kr.)</v>
      </c>
      <c r="B162" s="43" t="str">
        <f t="shared" ref="B162:F162" si="176">B61</f>
        <v>I alt (netto)</v>
      </c>
      <c r="C162" s="43" t="str">
        <f t="shared" si="176"/>
        <v>1 Driftskonti</v>
      </c>
      <c r="D162" s="43" t="str">
        <f t="shared" si="176"/>
        <v>2025</v>
      </c>
      <c r="E162" s="43">
        <f t="shared" si="176"/>
        <v>530</v>
      </c>
      <c r="F162" s="43" t="str">
        <f t="shared" si="176"/>
        <v>Billund</v>
      </c>
      <c r="G162" s="25">
        <f t="shared" ref="G162:M162" si="177">G61/1000</f>
        <v>53.609000000000002</v>
      </c>
      <c r="H162" s="25">
        <f t="shared" si="177"/>
        <v>193.334</v>
      </c>
      <c r="I162" s="25">
        <f t="shared" si="177"/>
        <v>36.32</v>
      </c>
      <c r="J162" s="25">
        <f t="shared" si="177"/>
        <v>0.70199999999999996</v>
      </c>
      <c r="K162" s="25">
        <f t="shared" si="177"/>
        <v>18.411000000000001</v>
      </c>
      <c r="L162" s="25">
        <f t="shared" si="177"/>
        <v>1.1000000000000001</v>
      </c>
      <c r="M162" s="25">
        <f t="shared" si="177"/>
        <v>303.476</v>
      </c>
    </row>
    <row r="163" spans="1:13" s="11" customFormat="1" x14ac:dyDescent="0.2">
      <c r="A163" t="str">
        <f t="shared" ref="A163" si="178">A162</f>
        <v>Løbende priser (mio. kr.)</v>
      </c>
      <c r="B163" s="43" t="str">
        <f t="shared" ref="B163:F163" si="179">B62</f>
        <v>I alt (netto)</v>
      </c>
      <c r="C163" s="43" t="str">
        <f t="shared" si="179"/>
        <v>1 Driftskonti</v>
      </c>
      <c r="D163" s="43" t="str">
        <f t="shared" si="179"/>
        <v>2025</v>
      </c>
      <c r="E163" s="43">
        <f t="shared" si="179"/>
        <v>540</v>
      </c>
      <c r="F163" s="43" t="str">
        <f t="shared" si="179"/>
        <v>Sønderborg</v>
      </c>
      <c r="G163" s="25">
        <f t="shared" ref="G163:M163" si="180">G62/1000</f>
        <v>355.68599999999998</v>
      </c>
      <c r="H163" s="25">
        <f t="shared" si="180"/>
        <v>376.911</v>
      </c>
      <c r="I163" s="25">
        <f t="shared" si="180"/>
        <v>90.307000000000002</v>
      </c>
      <c r="J163" s="25">
        <f t="shared" si="180"/>
        <v>63.570999999999998</v>
      </c>
      <c r="K163" s="25">
        <f t="shared" si="180"/>
        <v>62.06</v>
      </c>
      <c r="L163" s="25">
        <f t="shared" si="180"/>
        <v>3.1179999999999999</v>
      </c>
      <c r="M163" s="25">
        <f t="shared" si="180"/>
        <v>951.65300000000002</v>
      </c>
    </row>
    <row r="164" spans="1:13" s="11" customFormat="1" x14ac:dyDescent="0.2">
      <c r="A164" t="str">
        <f t="shared" ref="A164" si="181">A163</f>
        <v>Løbende priser (mio. kr.)</v>
      </c>
      <c r="B164" s="43" t="str">
        <f t="shared" ref="B164:F164" si="182">B63</f>
        <v>I alt (netto)</v>
      </c>
      <c r="C164" s="43" t="str">
        <f t="shared" si="182"/>
        <v>1 Driftskonti</v>
      </c>
      <c r="D164" s="43" t="str">
        <f t="shared" si="182"/>
        <v>2025</v>
      </c>
      <c r="E164" s="43">
        <f t="shared" si="182"/>
        <v>550</v>
      </c>
      <c r="F164" s="43" t="str">
        <f t="shared" si="182"/>
        <v>Tønder</v>
      </c>
      <c r="G164" s="25">
        <f t="shared" ref="G164:M164" si="183">G63/1000</f>
        <v>102.30500000000001</v>
      </c>
      <c r="H164" s="25">
        <f t="shared" si="183"/>
        <v>215.04499999999999</v>
      </c>
      <c r="I164" s="25">
        <f t="shared" si="183"/>
        <v>49.615000000000002</v>
      </c>
      <c r="J164" s="25">
        <f t="shared" si="183"/>
        <v>29.111999999999998</v>
      </c>
      <c r="K164" s="25">
        <f t="shared" si="183"/>
        <v>19.149000000000001</v>
      </c>
      <c r="L164" s="25">
        <f t="shared" si="183"/>
        <v>1.877</v>
      </c>
      <c r="M164" s="25">
        <f t="shared" si="183"/>
        <v>417.10300000000001</v>
      </c>
    </row>
    <row r="165" spans="1:13" s="11" customFormat="1" x14ac:dyDescent="0.2">
      <c r="A165" t="str">
        <f t="shared" ref="A165" si="184">A164</f>
        <v>Løbende priser (mio. kr.)</v>
      </c>
      <c r="B165" s="43" t="str">
        <f t="shared" ref="B165:F165" si="185">B64</f>
        <v>I alt (netto)</v>
      </c>
      <c r="C165" s="43" t="str">
        <f t="shared" si="185"/>
        <v>1 Driftskonti</v>
      </c>
      <c r="D165" s="43" t="str">
        <f t="shared" si="185"/>
        <v>2025</v>
      </c>
      <c r="E165" s="43">
        <f t="shared" si="185"/>
        <v>561</v>
      </c>
      <c r="F165" s="43" t="str">
        <f t="shared" si="185"/>
        <v>Esbjerg</v>
      </c>
      <c r="G165" s="25">
        <f t="shared" ref="G165:M165" si="186">G64/1000</f>
        <v>333.80799999999999</v>
      </c>
      <c r="H165" s="25">
        <f t="shared" si="186"/>
        <v>707.56100000000004</v>
      </c>
      <c r="I165" s="25">
        <f t="shared" si="186"/>
        <v>187.13499999999999</v>
      </c>
      <c r="J165" s="25">
        <f t="shared" si="186"/>
        <v>14.407999999999999</v>
      </c>
      <c r="K165" s="25">
        <f t="shared" si="186"/>
        <v>69.709999999999994</v>
      </c>
      <c r="L165" s="25">
        <f t="shared" si="186"/>
        <v>6.2439999999999998</v>
      </c>
      <c r="M165" s="25">
        <f t="shared" si="186"/>
        <v>1318.866</v>
      </c>
    </row>
    <row r="166" spans="1:13" s="11" customFormat="1" x14ac:dyDescent="0.2">
      <c r="A166" t="str">
        <f t="shared" ref="A166" si="187">A165</f>
        <v>Løbende priser (mio. kr.)</v>
      </c>
      <c r="B166" s="43" t="str">
        <f t="shared" ref="B166:F166" si="188">B65</f>
        <v>I alt (netto)</v>
      </c>
      <c r="C166" s="43" t="str">
        <f t="shared" si="188"/>
        <v>1 Driftskonti</v>
      </c>
      <c r="D166" s="43" t="str">
        <f t="shared" si="188"/>
        <v>2025</v>
      </c>
      <c r="E166" s="43">
        <f t="shared" si="188"/>
        <v>563</v>
      </c>
      <c r="F166" s="43" t="str">
        <f t="shared" si="188"/>
        <v>Fanø</v>
      </c>
      <c r="G166" s="25">
        <f t="shared" ref="G166:M166" si="189">G65/1000</f>
        <v>13.186999999999999</v>
      </c>
      <c r="H166" s="25">
        <f t="shared" si="189"/>
        <v>29.274999999999999</v>
      </c>
      <c r="I166" s="25">
        <f t="shared" si="189"/>
        <v>6.0410000000000004</v>
      </c>
      <c r="J166" s="25">
        <f t="shared" si="189"/>
        <v>4.7969999999999997</v>
      </c>
      <c r="K166" s="25">
        <f t="shared" si="189"/>
        <v>3.2440000000000002</v>
      </c>
      <c r="L166" s="25">
        <f t="shared" si="189"/>
        <v>0.13600000000000001</v>
      </c>
      <c r="M166" s="25">
        <f t="shared" si="189"/>
        <v>56.68</v>
      </c>
    </row>
    <row r="167" spans="1:13" s="11" customFormat="1" x14ac:dyDescent="0.2">
      <c r="A167" t="str">
        <f t="shared" ref="A167" si="190">A166</f>
        <v>Løbende priser (mio. kr.)</v>
      </c>
      <c r="B167" s="43" t="str">
        <f t="shared" ref="B167:F167" si="191">B66</f>
        <v>I alt (netto)</v>
      </c>
      <c r="C167" s="43" t="str">
        <f t="shared" si="191"/>
        <v>1 Driftskonti</v>
      </c>
      <c r="D167" s="43" t="str">
        <f t="shared" si="191"/>
        <v>2025</v>
      </c>
      <c r="E167" s="43">
        <f t="shared" si="191"/>
        <v>573</v>
      </c>
      <c r="F167" s="43" t="str">
        <f t="shared" si="191"/>
        <v>Varde</v>
      </c>
      <c r="G167" s="25">
        <f t="shared" ref="G167:M167" si="192">G66/1000</f>
        <v>94.852000000000004</v>
      </c>
      <c r="H167" s="25">
        <f t="shared" si="192"/>
        <v>292.52699999999999</v>
      </c>
      <c r="I167" s="25">
        <f t="shared" si="192"/>
        <v>86.781000000000006</v>
      </c>
      <c r="J167" s="25">
        <f t="shared" si="192"/>
        <v>23.631</v>
      </c>
      <c r="K167" s="25">
        <f t="shared" si="192"/>
        <v>28.01</v>
      </c>
      <c r="L167" s="25">
        <f t="shared" si="192"/>
        <v>2.855</v>
      </c>
      <c r="M167" s="25">
        <f t="shared" si="192"/>
        <v>528.65599999999995</v>
      </c>
    </row>
    <row r="168" spans="1:13" s="11" customFormat="1" x14ac:dyDescent="0.2">
      <c r="A168" t="str">
        <f t="shared" ref="A168" si="193">A167</f>
        <v>Løbende priser (mio. kr.)</v>
      </c>
      <c r="B168" s="43" t="str">
        <f t="shared" ref="B168:F168" si="194">B67</f>
        <v>I alt (netto)</v>
      </c>
      <c r="C168" s="43" t="str">
        <f t="shared" si="194"/>
        <v>1 Driftskonti</v>
      </c>
      <c r="D168" s="43" t="str">
        <f t="shared" si="194"/>
        <v>2025</v>
      </c>
      <c r="E168" s="43">
        <f t="shared" si="194"/>
        <v>575</v>
      </c>
      <c r="F168" s="43" t="str">
        <f t="shared" si="194"/>
        <v>Vejen</v>
      </c>
      <c r="G168" s="25">
        <f t="shared" ref="G168:M168" si="195">G67/1000</f>
        <v>93.546000000000006</v>
      </c>
      <c r="H168" s="25">
        <f t="shared" si="195"/>
        <v>184.73400000000001</v>
      </c>
      <c r="I168" s="25">
        <f t="shared" si="195"/>
        <v>80.245000000000005</v>
      </c>
      <c r="J168" s="25">
        <f t="shared" si="195"/>
        <v>51.720999999999997</v>
      </c>
      <c r="K168" s="25">
        <f t="shared" si="195"/>
        <v>22.79</v>
      </c>
      <c r="L168" s="25">
        <f t="shared" si="195"/>
        <v>1.5940000000000001</v>
      </c>
      <c r="M168" s="25">
        <f t="shared" si="195"/>
        <v>434.63</v>
      </c>
    </row>
    <row r="169" spans="1:13" s="11" customFormat="1" x14ac:dyDescent="0.2">
      <c r="A169" t="str">
        <f t="shared" ref="A169" si="196">A168</f>
        <v>Løbende priser (mio. kr.)</v>
      </c>
      <c r="B169" s="43" t="str">
        <f t="shared" ref="B169:F169" si="197">B68</f>
        <v>I alt (netto)</v>
      </c>
      <c r="C169" s="43" t="str">
        <f t="shared" si="197"/>
        <v>1 Driftskonti</v>
      </c>
      <c r="D169" s="43" t="str">
        <f t="shared" si="197"/>
        <v>2025</v>
      </c>
      <c r="E169" s="43">
        <f t="shared" si="197"/>
        <v>580</v>
      </c>
      <c r="F169" s="43" t="str">
        <f t="shared" si="197"/>
        <v>Aabenraa</v>
      </c>
      <c r="G169" s="25">
        <f t="shared" ref="G169:M169" si="198">G68/1000</f>
        <v>206.18799999999999</v>
      </c>
      <c r="H169" s="25">
        <f t="shared" si="198"/>
        <v>333.85</v>
      </c>
      <c r="I169" s="25">
        <f t="shared" si="198"/>
        <v>110.64100000000001</v>
      </c>
      <c r="J169" s="25">
        <f t="shared" si="198"/>
        <v>7.0960000000000001</v>
      </c>
      <c r="K169" s="25">
        <f t="shared" si="198"/>
        <v>53.189</v>
      </c>
      <c r="L169" s="25">
        <f t="shared" si="198"/>
        <v>4.5270000000000001</v>
      </c>
      <c r="M169" s="25">
        <f t="shared" si="198"/>
        <v>715.49099999999999</v>
      </c>
    </row>
    <row r="170" spans="1:13" s="11" customFormat="1" x14ac:dyDescent="0.2">
      <c r="A170" t="str">
        <f t="shared" ref="A170" si="199">A169</f>
        <v>Løbende priser (mio. kr.)</v>
      </c>
      <c r="B170" s="43" t="str">
        <f t="shared" ref="B170:F170" si="200">B69</f>
        <v>I alt (netto)</v>
      </c>
      <c r="C170" s="43" t="str">
        <f t="shared" si="200"/>
        <v>1 Driftskonti</v>
      </c>
      <c r="D170" s="43" t="str">
        <f t="shared" si="200"/>
        <v>2025</v>
      </c>
      <c r="E170" s="43">
        <f t="shared" si="200"/>
        <v>607</v>
      </c>
      <c r="F170" s="43" t="str">
        <f t="shared" si="200"/>
        <v>Fredericia</v>
      </c>
      <c r="G170" s="25">
        <f t="shared" ref="G170:M170" si="201">G69/1000</f>
        <v>172.63399999999999</v>
      </c>
      <c r="H170" s="25">
        <f t="shared" si="201"/>
        <v>264.495</v>
      </c>
      <c r="I170" s="25">
        <f t="shared" si="201"/>
        <v>83.847999999999999</v>
      </c>
      <c r="J170" s="25">
        <f t="shared" si="201"/>
        <v>37.985999999999997</v>
      </c>
      <c r="K170" s="25">
        <f t="shared" si="201"/>
        <v>16.963999999999999</v>
      </c>
      <c r="L170" s="25">
        <f t="shared" si="201"/>
        <v>2.9460000000000002</v>
      </c>
      <c r="M170" s="25">
        <f t="shared" si="201"/>
        <v>578.87300000000005</v>
      </c>
    </row>
    <row r="171" spans="1:13" s="11" customFormat="1" x14ac:dyDescent="0.2">
      <c r="A171" t="str">
        <f t="shared" ref="A171" si="202">A170</f>
        <v>Løbende priser (mio. kr.)</v>
      </c>
      <c r="B171" s="43" t="str">
        <f t="shared" ref="B171:F171" si="203">B70</f>
        <v>I alt (netto)</v>
      </c>
      <c r="C171" s="43" t="str">
        <f t="shared" si="203"/>
        <v>1 Driftskonti</v>
      </c>
      <c r="D171" s="43" t="str">
        <f t="shared" si="203"/>
        <v>2025</v>
      </c>
      <c r="E171" s="43">
        <f t="shared" si="203"/>
        <v>615</v>
      </c>
      <c r="F171" s="43" t="str">
        <f t="shared" si="203"/>
        <v>Horsens</v>
      </c>
      <c r="G171" s="25">
        <f t="shared" ref="G171:M171" si="204">G70/1000</f>
        <v>221.286</v>
      </c>
      <c r="H171" s="25">
        <f t="shared" si="204"/>
        <v>471.30599999999998</v>
      </c>
      <c r="I171" s="25">
        <f t="shared" si="204"/>
        <v>135.61500000000001</v>
      </c>
      <c r="J171" s="25">
        <f t="shared" si="204"/>
        <v>18.809000000000001</v>
      </c>
      <c r="K171" s="25">
        <f t="shared" si="204"/>
        <v>47.456000000000003</v>
      </c>
      <c r="L171" s="25">
        <f t="shared" si="204"/>
        <v>2.839</v>
      </c>
      <c r="M171" s="25">
        <f t="shared" si="204"/>
        <v>897.31100000000004</v>
      </c>
    </row>
    <row r="172" spans="1:13" s="11" customFormat="1" x14ac:dyDescent="0.2">
      <c r="A172" t="str">
        <f t="shared" ref="A172" si="205">A171</f>
        <v>Løbende priser (mio. kr.)</v>
      </c>
      <c r="B172" s="43" t="str">
        <f t="shared" ref="B172:F172" si="206">B71</f>
        <v>I alt (netto)</v>
      </c>
      <c r="C172" s="43" t="str">
        <f t="shared" si="206"/>
        <v>1 Driftskonti</v>
      </c>
      <c r="D172" s="43" t="str">
        <f t="shared" si="206"/>
        <v>2025</v>
      </c>
      <c r="E172" s="43">
        <f t="shared" si="206"/>
        <v>621</v>
      </c>
      <c r="F172" s="43" t="str">
        <f t="shared" si="206"/>
        <v>Kolding</v>
      </c>
      <c r="G172" s="25">
        <f t="shared" ref="G172:M172" si="207">G71/1000</f>
        <v>254.65299999999999</v>
      </c>
      <c r="H172" s="25">
        <f t="shared" si="207"/>
        <v>413.69600000000003</v>
      </c>
      <c r="I172" s="25">
        <f t="shared" si="207"/>
        <v>164.65700000000001</v>
      </c>
      <c r="J172" s="25">
        <f t="shared" si="207"/>
        <v>52.531999999999996</v>
      </c>
      <c r="K172" s="25">
        <f t="shared" si="207"/>
        <v>34.415999999999997</v>
      </c>
      <c r="L172" s="25">
        <f t="shared" si="207"/>
        <v>3.48</v>
      </c>
      <c r="M172" s="25">
        <f t="shared" si="207"/>
        <v>923.43399999999997</v>
      </c>
    </row>
    <row r="173" spans="1:13" s="11" customFormat="1" x14ac:dyDescent="0.2">
      <c r="A173" t="str">
        <f t="shared" ref="A173" si="208">A172</f>
        <v>Løbende priser (mio. kr.)</v>
      </c>
      <c r="B173" s="43" t="str">
        <f t="shared" ref="B173:F173" si="209">B72</f>
        <v>I alt (netto)</v>
      </c>
      <c r="C173" s="43" t="str">
        <f t="shared" si="209"/>
        <v>1 Driftskonti</v>
      </c>
      <c r="D173" s="43" t="str">
        <f t="shared" si="209"/>
        <v>2025</v>
      </c>
      <c r="E173" s="43">
        <f t="shared" si="209"/>
        <v>630</v>
      </c>
      <c r="F173" s="43" t="str">
        <f t="shared" si="209"/>
        <v>Vejle</v>
      </c>
      <c r="G173" s="25">
        <f t="shared" ref="G173:M173" si="210">G72/1000</f>
        <v>307.99</v>
      </c>
      <c r="H173" s="25">
        <f t="shared" si="210"/>
        <v>422.55900000000003</v>
      </c>
      <c r="I173" s="25">
        <f t="shared" si="210"/>
        <v>164.71299999999999</v>
      </c>
      <c r="J173" s="25">
        <f t="shared" si="210"/>
        <v>56.67</v>
      </c>
      <c r="K173" s="25">
        <f t="shared" si="210"/>
        <v>33.985999999999997</v>
      </c>
      <c r="L173" s="25">
        <f t="shared" si="210"/>
        <v>4.2519999999999998</v>
      </c>
      <c r="M173" s="25">
        <f t="shared" si="210"/>
        <v>990.17</v>
      </c>
    </row>
    <row r="174" spans="1:13" s="11" customFormat="1" x14ac:dyDescent="0.2">
      <c r="A174" t="str">
        <f t="shared" ref="A174" si="211">A173</f>
        <v>Løbende priser (mio. kr.)</v>
      </c>
      <c r="B174" s="43" t="str">
        <f t="shared" ref="B174:F174" si="212">B73</f>
        <v>I alt (netto)</v>
      </c>
      <c r="C174" s="43" t="str">
        <f t="shared" si="212"/>
        <v>1 Driftskonti</v>
      </c>
      <c r="D174" s="43" t="str">
        <f t="shared" si="212"/>
        <v>2025</v>
      </c>
      <c r="E174" s="43">
        <f t="shared" si="212"/>
        <v>657</v>
      </c>
      <c r="F174" s="43" t="str">
        <f t="shared" si="212"/>
        <v>Herning</v>
      </c>
      <c r="G174" s="25">
        <f t="shared" ref="G174:M174" si="213">G73/1000</f>
        <v>166.35400000000001</v>
      </c>
      <c r="H174" s="25">
        <f t="shared" si="213"/>
        <v>409.452</v>
      </c>
      <c r="I174" s="25">
        <f t="shared" si="213"/>
        <v>92.887</v>
      </c>
      <c r="J174" s="25">
        <f t="shared" si="213"/>
        <v>108.29600000000001</v>
      </c>
      <c r="K174" s="25">
        <f t="shared" si="213"/>
        <v>29.478999999999999</v>
      </c>
      <c r="L174" s="25">
        <f t="shared" si="213"/>
        <v>2.4460000000000002</v>
      </c>
      <c r="M174" s="25">
        <f t="shared" si="213"/>
        <v>808.91399999999999</v>
      </c>
    </row>
    <row r="175" spans="1:13" s="11" customFormat="1" x14ac:dyDescent="0.2">
      <c r="A175" t="str">
        <f t="shared" ref="A175" si="214">A174</f>
        <v>Løbende priser (mio. kr.)</v>
      </c>
      <c r="B175" s="43" t="str">
        <f t="shared" ref="B175:F175" si="215">B74</f>
        <v>I alt (netto)</v>
      </c>
      <c r="C175" s="43" t="str">
        <f t="shared" si="215"/>
        <v>1 Driftskonti</v>
      </c>
      <c r="D175" s="43" t="str">
        <f t="shared" si="215"/>
        <v>2025</v>
      </c>
      <c r="E175" s="43">
        <f t="shared" si="215"/>
        <v>661</v>
      </c>
      <c r="F175" s="43" t="str">
        <f t="shared" si="215"/>
        <v>Holstebro</v>
      </c>
      <c r="G175" s="25">
        <f t="shared" ref="G175:M175" si="216">G74/1000</f>
        <v>123.227</v>
      </c>
      <c r="H175" s="25">
        <f t="shared" si="216"/>
        <v>301.86799999999999</v>
      </c>
      <c r="I175" s="25">
        <f t="shared" si="216"/>
        <v>59.302</v>
      </c>
      <c r="J175" s="25">
        <f t="shared" si="216"/>
        <v>20.800999999999998</v>
      </c>
      <c r="K175" s="25">
        <f t="shared" si="216"/>
        <v>22.091000000000001</v>
      </c>
      <c r="L175" s="25">
        <f t="shared" si="216"/>
        <v>2.851</v>
      </c>
      <c r="M175" s="25">
        <f t="shared" si="216"/>
        <v>530.14</v>
      </c>
    </row>
    <row r="176" spans="1:13" s="11" customFormat="1" x14ac:dyDescent="0.2">
      <c r="A176" t="str">
        <f t="shared" ref="A176" si="217">A175</f>
        <v>Løbende priser (mio. kr.)</v>
      </c>
      <c r="B176" s="43" t="str">
        <f t="shared" ref="B176:F176" si="218">B75</f>
        <v>I alt (netto)</v>
      </c>
      <c r="C176" s="43" t="str">
        <f t="shared" si="218"/>
        <v>1 Driftskonti</v>
      </c>
      <c r="D176" s="43" t="str">
        <f t="shared" si="218"/>
        <v>2025</v>
      </c>
      <c r="E176" s="43">
        <f t="shared" si="218"/>
        <v>665</v>
      </c>
      <c r="F176" s="43" t="str">
        <f t="shared" si="218"/>
        <v>Lemvig</v>
      </c>
      <c r="G176" s="25">
        <f t="shared" ref="G176:M176" si="219">G75/1000</f>
        <v>56.344999999999999</v>
      </c>
      <c r="H176" s="25">
        <f t="shared" si="219"/>
        <v>116.79600000000001</v>
      </c>
      <c r="I176" s="25">
        <f t="shared" si="219"/>
        <v>26.535</v>
      </c>
      <c r="J176" s="25">
        <f t="shared" si="219"/>
        <v>11.952</v>
      </c>
      <c r="K176" s="25">
        <f t="shared" si="219"/>
        <v>6.6429999999999998</v>
      </c>
      <c r="L176" s="25">
        <f t="shared" si="219"/>
        <v>1.38</v>
      </c>
      <c r="M176" s="25">
        <f t="shared" si="219"/>
        <v>219.65100000000001</v>
      </c>
    </row>
    <row r="177" spans="1:13" s="11" customFormat="1" x14ac:dyDescent="0.2">
      <c r="A177" t="str">
        <f t="shared" ref="A177" si="220">A176</f>
        <v>Løbende priser (mio. kr.)</v>
      </c>
      <c r="B177" s="43" t="str">
        <f t="shared" ref="B177:F177" si="221">B76</f>
        <v>I alt (netto)</v>
      </c>
      <c r="C177" s="43" t="str">
        <f t="shared" si="221"/>
        <v>1 Driftskonti</v>
      </c>
      <c r="D177" s="43" t="str">
        <f t="shared" si="221"/>
        <v>2025</v>
      </c>
      <c r="E177" s="43">
        <f t="shared" si="221"/>
        <v>671</v>
      </c>
      <c r="F177" s="43" t="str">
        <f t="shared" si="221"/>
        <v>Struer</v>
      </c>
      <c r="G177" s="25">
        <f t="shared" ref="G177:M177" si="222">G76/1000</f>
        <v>84.138000000000005</v>
      </c>
      <c r="H177" s="25">
        <f t="shared" si="222"/>
        <v>108.71599999999999</v>
      </c>
      <c r="I177" s="25">
        <f t="shared" si="222"/>
        <v>20.103000000000002</v>
      </c>
      <c r="J177" s="25">
        <f t="shared" si="222"/>
        <v>8.5869999999999997</v>
      </c>
      <c r="K177" s="25">
        <f t="shared" si="222"/>
        <v>6.9960000000000004</v>
      </c>
      <c r="L177" s="25">
        <f t="shared" si="222"/>
        <v>1.087</v>
      </c>
      <c r="M177" s="25">
        <f t="shared" si="222"/>
        <v>229.62700000000001</v>
      </c>
    </row>
    <row r="178" spans="1:13" s="11" customFormat="1" x14ac:dyDescent="0.2">
      <c r="A178" t="str">
        <f t="shared" ref="A178" si="223">A177</f>
        <v>Løbende priser (mio. kr.)</v>
      </c>
      <c r="B178" s="43" t="str">
        <f t="shared" ref="B178:F178" si="224">B77</f>
        <v>I alt (netto)</v>
      </c>
      <c r="C178" s="43" t="str">
        <f t="shared" si="224"/>
        <v>1 Driftskonti</v>
      </c>
      <c r="D178" s="43" t="str">
        <f t="shared" si="224"/>
        <v>2025</v>
      </c>
      <c r="E178" s="43">
        <f t="shared" si="224"/>
        <v>706</v>
      </c>
      <c r="F178" s="43" t="str">
        <f t="shared" si="224"/>
        <v>Syddjurs</v>
      </c>
      <c r="G178" s="25">
        <f t="shared" ref="G178:M178" si="225">G77/1000</f>
        <v>159.46299999999999</v>
      </c>
      <c r="H178" s="25">
        <f t="shared" si="225"/>
        <v>187.465</v>
      </c>
      <c r="I178" s="25">
        <f t="shared" si="225"/>
        <v>64.963999999999999</v>
      </c>
      <c r="J178" s="25">
        <f t="shared" si="225"/>
        <v>9.7050000000000001</v>
      </c>
      <c r="K178" s="25">
        <f t="shared" si="225"/>
        <v>8.51</v>
      </c>
      <c r="L178" s="25">
        <f t="shared" si="225"/>
        <v>2.9769999999999999</v>
      </c>
      <c r="M178" s="25">
        <f t="shared" si="225"/>
        <v>433.084</v>
      </c>
    </row>
    <row r="179" spans="1:13" s="11" customFormat="1" x14ac:dyDescent="0.2">
      <c r="A179" t="str">
        <f t="shared" ref="A179" si="226">A178</f>
        <v>Løbende priser (mio. kr.)</v>
      </c>
      <c r="B179" s="43" t="str">
        <f t="shared" ref="B179:F179" si="227">B78</f>
        <v>I alt (netto)</v>
      </c>
      <c r="C179" s="43" t="str">
        <f t="shared" si="227"/>
        <v>1 Driftskonti</v>
      </c>
      <c r="D179" s="43" t="str">
        <f t="shared" si="227"/>
        <v>2025</v>
      </c>
      <c r="E179" s="43">
        <f t="shared" si="227"/>
        <v>707</v>
      </c>
      <c r="F179" s="43" t="str">
        <f t="shared" si="227"/>
        <v>Norddjurs</v>
      </c>
      <c r="G179" s="25">
        <f t="shared" ref="G179:M179" si="228">G78/1000</f>
        <v>129.66999999999999</v>
      </c>
      <c r="H179" s="25">
        <f t="shared" si="228"/>
        <v>270.29399999999998</v>
      </c>
      <c r="I179" s="25">
        <f t="shared" si="228"/>
        <v>49.314</v>
      </c>
      <c r="J179" s="25">
        <f t="shared" si="228"/>
        <v>16.695</v>
      </c>
      <c r="K179" s="25">
        <f t="shared" si="228"/>
        <v>14.111000000000001</v>
      </c>
      <c r="L179" s="25">
        <f t="shared" si="228"/>
        <v>2.125</v>
      </c>
      <c r="M179" s="25">
        <f t="shared" si="228"/>
        <v>482.209</v>
      </c>
    </row>
    <row r="180" spans="1:13" s="11" customFormat="1" x14ac:dyDescent="0.2">
      <c r="A180" t="str">
        <f t="shared" ref="A180" si="229">A179</f>
        <v>Løbende priser (mio. kr.)</v>
      </c>
      <c r="B180" s="43" t="str">
        <f t="shared" ref="B180:F180" si="230">B79</f>
        <v>I alt (netto)</v>
      </c>
      <c r="C180" s="43" t="str">
        <f t="shared" si="230"/>
        <v>1 Driftskonti</v>
      </c>
      <c r="D180" s="43" t="str">
        <f t="shared" si="230"/>
        <v>2025</v>
      </c>
      <c r="E180" s="43">
        <f t="shared" si="230"/>
        <v>710</v>
      </c>
      <c r="F180" s="43" t="str">
        <f t="shared" si="230"/>
        <v>Favrskov</v>
      </c>
      <c r="G180" s="25">
        <f t="shared" ref="G180:M180" si="231">G79/1000</f>
        <v>94.495999999999995</v>
      </c>
      <c r="H180" s="25">
        <f t="shared" si="231"/>
        <v>196.697</v>
      </c>
      <c r="I180" s="25">
        <f t="shared" si="231"/>
        <v>75.992999999999995</v>
      </c>
      <c r="J180" s="25">
        <f t="shared" si="231"/>
        <v>28.619</v>
      </c>
      <c r="K180" s="25">
        <f t="shared" si="231"/>
        <v>11.840999999999999</v>
      </c>
      <c r="L180" s="25">
        <f t="shared" si="231"/>
        <v>2.6259999999999999</v>
      </c>
      <c r="M180" s="25">
        <f t="shared" si="231"/>
        <v>410.27199999999999</v>
      </c>
    </row>
    <row r="181" spans="1:13" s="11" customFormat="1" x14ac:dyDescent="0.2">
      <c r="A181" t="str">
        <f t="shared" ref="A181" si="232">A180</f>
        <v>Løbende priser (mio. kr.)</v>
      </c>
      <c r="B181" s="43" t="str">
        <f t="shared" ref="B181:F181" si="233">B80</f>
        <v>I alt (netto)</v>
      </c>
      <c r="C181" s="43" t="str">
        <f t="shared" si="233"/>
        <v>1 Driftskonti</v>
      </c>
      <c r="D181" s="43" t="str">
        <f t="shared" si="233"/>
        <v>2025</v>
      </c>
      <c r="E181" s="43">
        <f t="shared" si="233"/>
        <v>727</v>
      </c>
      <c r="F181" s="43" t="str">
        <f t="shared" si="233"/>
        <v>Odder</v>
      </c>
      <c r="G181" s="25">
        <f t="shared" ref="G181:M181" si="234">G80/1000</f>
        <v>77.168999999999997</v>
      </c>
      <c r="H181" s="25">
        <f t="shared" si="234"/>
        <v>127.35899999999999</v>
      </c>
      <c r="I181" s="25">
        <f t="shared" si="234"/>
        <v>29.206</v>
      </c>
      <c r="J181" s="25">
        <f t="shared" si="234"/>
        <v>18.905000000000001</v>
      </c>
      <c r="K181" s="25">
        <f t="shared" si="234"/>
        <v>12.678000000000001</v>
      </c>
      <c r="L181" s="25">
        <f t="shared" si="234"/>
        <v>1.5409999999999999</v>
      </c>
      <c r="M181" s="25">
        <f t="shared" si="234"/>
        <v>266.858</v>
      </c>
    </row>
    <row r="182" spans="1:13" s="11" customFormat="1" x14ac:dyDescent="0.2">
      <c r="A182" t="str">
        <f t="shared" ref="A182" si="235">A181</f>
        <v>Løbende priser (mio. kr.)</v>
      </c>
      <c r="B182" s="43" t="str">
        <f t="shared" ref="B182:F182" si="236">B81</f>
        <v>I alt (netto)</v>
      </c>
      <c r="C182" s="43" t="str">
        <f t="shared" si="236"/>
        <v>1 Driftskonti</v>
      </c>
      <c r="D182" s="43" t="str">
        <f t="shared" si="236"/>
        <v>2025</v>
      </c>
      <c r="E182" s="43">
        <f t="shared" si="236"/>
        <v>730</v>
      </c>
      <c r="F182" s="43" t="str">
        <f t="shared" si="236"/>
        <v>Randers</v>
      </c>
      <c r="G182" s="25">
        <f t="shared" ref="G182:M182" si="237">G81/1000</f>
        <v>318.45100000000002</v>
      </c>
      <c r="H182" s="25">
        <f t="shared" si="237"/>
        <v>637.03700000000003</v>
      </c>
      <c r="I182" s="25">
        <f t="shared" si="237"/>
        <v>95.260999999999996</v>
      </c>
      <c r="J182" s="25">
        <f t="shared" si="237"/>
        <v>6.2380000000000004</v>
      </c>
      <c r="K182" s="25">
        <f t="shared" si="237"/>
        <v>49.863999999999997</v>
      </c>
      <c r="L182" s="25">
        <f t="shared" si="237"/>
        <v>4.851</v>
      </c>
      <c r="M182" s="25">
        <f t="shared" si="237"/>
        <v>1111.702</v>
      </c>
    </row>
    <row r="183" spans="1:13" s="11" customFormat="1" x14ac:dyDescent="0.2">
      <c r="A183" t="str">
        <f t="shared" ref="A183" si="238">A182</f>
        <v>Løbende priser (mio. kr.)</v>
      </c>
      <c r="B183" s="43" t="str">
        <f t="shared" ref="B183:F183" si="239">B82</f>
        <v>I alt (netto)</v>
      </c>
      <c r="C183" s="43" t="str">
        <f t="shared" si="239"/>
        <v>1 Driftskonti</v>
      </c>
      <c r="D183" s="43" t="str">
        <f t="shared" si="239"/>
        <v>2025</v>
      </c>
      <c r="E183" s="43">
        <f t="shared" si="239"/>
        <v>740</v>
      </c>
      <c r="F183" s="43" t="str">
        <f t="shared" si="239"/>
        <v>Silkeborg</v>
      </c>
      <c r="G183" s="25">
        <f t="shared" ref="G183:M183" si="240">G82/1000</f>
        <v>215.4</v>
      </c>
      <c r="H183" s="25">
        <f t="shared" si="240"/>
        <v>415.59100000000001</v>
      </c>
      <c r="I183" s="25">
        <f t="shared" si="240"/>
        <v>140.095</v>
      </c>
      <c r="J183" s="25">
        <f t="shared" si="240"/>
        <v>96.78</v>
      </c>
      <c r="K183" s="25">
        <f t="shared" si="240"/>
        <v>34.207000000000001</v>
      </c>
      <c r="L183" s="25">
        <f t="shared" si="240"/>
        <v>5.5259999999999998</v>
      </c>
      <c r="M183" s="25">
        <f t="shared" si="240"/>
        <v>907.59900000000005</v>
      </c>
    </row>
    <row r="184" spans="1:13" s="11" customFormat="1" x14ac:dyDescent="0.2">
      <c r="A184" t="str">
        <f t="shared" ref="A184" si="241">A183</f>
        <v>Løbende priser (mio. kr.)</v>
      </c>
      <c r="B184" s="43" t="str">
        <f t="shared" ref="B184:F184" si="242">B83</f>
        <v>I alt (netto)</v>
      </c>
      <c r="C184" s="43" t="str">
        <f t="shared" si="242"/>
        <v>1 Driftskonti</v>
      </c>
      <c r="D184" s="43" t="str">
        <f t="shared" si="242"/>
        <v>2025</v>
      </c>
      <c r="E184" s="43">
        <f t="shared" si="242"/>
        <v>741</v>
      </c>
      <c r="F184" s="43" t="str">
        <f t="shared" si="242"/>
        <v>Samsø</v>
      </c>
      <c r="G184" s="25">
        <f t="shared" ref="G184:M184" si="243">G83/1000</f>
        <v>21.757000000000001</v>
      </c>
      <c r="H184" s="25">
        <f t="shared" si="243"/>
        <v>31.606000000000002</v>
      </c>
      <c r="I184" s="25">
        <f t="shared" si="243"/>
        <v>9.0980000000000008</v>
      </c>
      <c r="J184" s="25">
        <f t="shared" si="243"/>
        <v>0</v>
      </c>
      <c r="K184" s="25">
        <f t="shared" si="243"/>
        <v>3.387</v>
      </c>
      <c r="L184" s="25">
        <f t="shared" si="243"/>
        <v>0</v>
      </c>
      <c r="M184" s="25">
        <f t="shared" si="243"/>
        <v>65.847999999999999</v>
      </c>
    </row>
    <row r="185" spans="1:13" s="11" customFormat="1" x14ac:dyDescent="0.2">
      <c r="A185" t="str">
        <f t="shared" ref="A185" si="244">A184</f>
        <v>Løbende priser (mio. kr.)</v>
      </c>
      <c r="B185" s="43" t="str">
        <f t="shared" ref="B185:F185" si="245">B84</f>
        <v>I alt (netto)</v>
      </c>
      <c r="C185" s="43" t="str">
        <f t="shared" si="245"/>
        <v>1 Driftskonti</v>
      </c>
      <c r="D185" s="43" t="str">
        <f t="shared" si="245"/>
        <v>2025</v>
      </c>
      <c r="E185" s="43">
        <f t="shared" si="245"/>
        <v>746</v>
      </c>
      <c r="F185" s="43" t="str">
        <f t="shared" si="245"/>
        <v>Skanderborg</v>
      </c>
      <c r="G185" s="25">
        <f t="shared" ref="G185:M185" si="246">G84/1000</f>
        <v>100.623</v>
      </c>
      <c r="H185" s="25">
        <f t="shared" si="246"/>
        <v>309.93599999999998</v>
      </c>
      <c r="I185" s="25">
        <f t="shared" si="246"/>
        <v>79.793999999999997</v>
      </c>
      <c r="J185" s="25">
        <f t="shared" si="246"/>
        <v>13.013999999999999</v>
      </c>
      <c r="K185" s="25">
        <f t="shared" si="246"/>
        <v>15.97</v>
      </c>
      <c r="L185" s="25">
        <f t="shared" si="246"/>
        <v>3.3410000000000002</v>
      </c>
      <c r="M185" s="25">
        <f t="shared" si="246"/>
        <v>522.678</v>
      </c>
    </row>
    <row r="186" spans="1:13" s="11" customFormat="1" x14ac:dyDescent="0.2">
      <c r="A186" t="str">
        <f t="shared" ref="A186" si="247">A185</f>
        <v>Løbende priser (mio. kr.)</v>
      </c>
      <c r="B186" s="43" t="str">
        <f t="shared" ref="B186:F186" si="248">B85</f>
        <v>I alt (netto)</v>
      </c>
      <c r="C186" s="43" t="str">
        <f t="shared" si="248"/>
        <v>1 Driftskonti</v>
      </c>
      <c r="D186" s="43" t="str">
        <f t="shared" si="248"/>
        <v>2025</v>
      </c>
      <c r="E186" s="43">
        <f t="shared" si="248"/>
        <v>751</v>
      </c>
      <c r="F186" s="43" t="str">
        <f t="shared" si="248"/>
        <v>Aarhus</v>
      </c>
      <c r="G186" s="25">
        <f t="shared" ref="G186:M186" si="249">G85/1000</f>
        <v>734.928</v>
      </c>
      <c r="H186" s="25">
        <f t="shared" si="249"/>
        <v>1457.6590000000001</v>
      </c>
      <c r="I186" s="25">
        <f t="shared" si="249"/>
        <v>322.84100000000001</v>
      </c>
      <c r="J186" s="25">
        <f t="shared" si="249"/>
        <v>158.24299999999999</v>
      </c>
      <c r="K186" s="25">
        <f t="shared" si="249"/>
        <v>83.206999999999994</v>
      </c>
      <c r="L186" s="25">
        <f t="shared" si="249"/>
        <v>6.6079999999999997</v>
      </c>
      <c r="M186" s="25">
        <f t="shared" si="249"/>
        <v>2763.4859999999999</v>
      </c>
    </row>
    <row r="187" spans="1:13" s="11" customFormat="1" x14ac:dyDescent="0.2">
      <c r="A187" t="str">
        <f t="shared" ref="A187" si="250">A186</f>
        <v>Løbende priser (mio. kr.)</v>
      </c>
      <c r="B187" s="43" t="str">
        <f t="shared" ref="B187:F187" si="251">B86</f>
        <v>I alt (netto)</v>
      </c>
      <c r="C187" s="43" t="str">
        <f t="shared" si="251"/>
        <v>1 Driftskonti</v>
      </c>
      <c r="D187" s="43" t="str">
        <f t="shared" si="251"/>
        <v>2025</v>
      </c>
      <c r="E187" s="43">
        <f t="shared" si="251"/>
        <v>756</v>
      </c>
      <c r="F187" s="43" t="str">
        <f t="shared" si="251"/>
        <v>Ikast-Brande</v>
      </c>
      <c r="G187" s="25">
        <f t="shared" ref="G187:M187" si="252">G86/1000</f>
        <v>111.075</v>
      </c>
      <c r="H187" s="25">
        <f t="shared" si="252"/>
        <v>207.52199999999999</v>
      </c>
      <c r="I187" s="25">
        <f t="shared" si="252"/>
        <v>39.218000000000004</v>
      </c>
      <c r="J187" s="25">
        <f t="shared" si="252"/>
        <v>36.195</v>
      </c>
      <c r="K187" s="25">
        <f t="shared" si="252"/>
        <v>18.085999999999999</v>
      </c>
      <c r="L187" s="25">
        <f t="shared" si="252"/>
        <v>1.659</v>
      </c>
      <c r="M187" s="25">
        <f t="shared" si="252"/>
        <v>413.755</v>
      </c>
    </row>
    <row r="188" spans="1:13" s="11" customFormat="1" x14ac:dyDescent="0.2">
      <c r="A188" t="str">
        <f t="shared" ref="A188" si="253">A187</f>
        <v>Løbende priser (mio. kr.)</v>
      </c>
      <c r="B188" s="43" t="str">
        <f t="shared" ref="B188:F188" si="254">B87</f>
        <v>I alt (netto)</v>
      </c>
      <c r="C188" s="43" t="str">
        <f t="shared" si="254"/>
        <v>1 Driftskonti</v>
      </c>
      <c r="D188" s="43" t="str">
        <f t="shared" si="254"/>
        <v>2025</v>
      </c>
      <c r="E188" s="43">
        <f t="shared" si="254"/>
        <v>760</v>
      </c>
      <c r="F188" s="43" t="str">
        <f t="shared" si="254"/>
        <v>Ringkøbing-Skjern</v>
      </c>
      <c r="G188" s="25">
        <f t="shared" ref="G188:M188" si="255">G87/1000</f>
        <v>194.59100000000001</v>
      </c>
      <c r="H188" s="25">
        <f t="shared" si="255"/>
        <v>291.95699999999999</v>
      </c>
      <c r="I188" s="25">
        <f t="shared" si="255"/>
        <v>75.866</v>
      </c>
      <c r="J188" s="25">
        <f t="shared" si="255"/>
        <v>24.681999999999999</v>
      </c>
      <c r="K188" s="25">
        <f t="shared" si="255"/>
        <v>20.163</v>
      </c>
      <c r="L188" s="25">
        <f t="shared" si="255"/>
        <v>3.085</v>
      </c>
      <c r="M188" s="25">
        <f t="shared" si="255"/>
        <v>610.34400000000005</v>
      </c>
    </row>
    <row r="189" spans="1:13" s="11" customFormat="1" x14ac:dyDescent="0.2">
      <c r="A189" t="str">
        <f t="shared" ref="A189" si="256">A188</f>
        <v>Løbende priser (mio. kr.)</v>
      </c>
      <c r="B189" s="43" t="str">
        <f t="shared" ref="B189:F189" si="257">B88</f>
        <v>I alt (netto)</v>
      </c>
      <c r="C189" s="43" t="str">
        <f t="shared" si="257"/>
        <v>1 Driftskonti</v>
      </c>
      <c r="D189" s="43" t="str">
        <f t="shared" si="257"/>
        <v>2025</v>
      </c>
      <c r="E189" s="43">
        <f t="shared" si="257"/>
        <v>766</v>
      </c>
      <c r="F189" s="43" t="str">
        <f t="shared" si="257"/>
        <v>Hedensted</v>
      </c>
      <c r="G189" s="25">
        <f t="shared" ref="G189:M189" si="258">G88/1000</f>
        <v>93.052000000000007</v>
      </c>
      <c r="H189" s="25">
        <f t="shared" si="258"/>
        <v>209.953</v>
      </c>
      <c r="I189" s="25">
        <f t="shared" si="258"/>
        <v>91.573999999999998</v>
      </c>
      <c r="J189" s="25">
        <f t="shared" si="258"/>
        <v>19.012</v>
      </c>
      <c r="K189" s="25">
        <f t="shared" si="258"/>
        <v>16.422999999999998</v>
      </c>
      <c r="L189" s="25">
        <f t="shared" si="258"/>
        <v>1.925</v>
      </c>
      <c r="M189" s="25">
        <f t="shared" si="258"/>
        <v>431.93900000000002</v>
      </c>
    </row>
    <row r="190" spans="1:13" s="11" customFormat="1" x14ac:dyDescent="0.2">
      <c r="A190" t="str">
        <f t="shared" ref="A190" si="259">A189</f>
        <v>Løbende priser (mio. kr.)</v>
      </c>
      <c r="B190" s="43" t="str">
        <f t="shared" ref="B190:F190" si="260">B89</f>
        <v>I alt (netto)</v>
      </c>
      <c r="C190" s="43" t="str">
        <f t="shared" si="260"/>
        <v>1 Driftskonti</v>
      </c>
      <c r="D190" s="43" t="str">
        <f t="shared" si="260"/>
        <v>2025</v>
      </c>
      <c r="E190" s="43">
        <f t="shared" si="260"/>
        <v>773</v>
      </c>
      <c r="F190" s="43" t="str">
        <f t="shared" si="260"/>
        <v>Morsø</v>
      </c>
      <c r="G190" s="25">
        <f t="shared" ref="G190:M190" si="261">G89/1000</f>
        <v>50.718000000000004</v>
      </c>
      <c r="H190" s="25">
        <f t="shared" si="261"/>
        <v>153.815</v>
      </c>
      <c r="I190" s="25">
        <f t="shared" si="261"/>
        <v>40.972000000000001</v>
      </c>
      <c r="J190" s="25">
        <f t="shared" si="261"/>
        <v>18.088000000000001</v>
      </c>
      <c r="K190" s="25">
        <f t="shared" si="261"/>
        <v>11.12</v>
      </c>
      <c r="L190" s="25">
        <f t="shared" si="261"/>
        <v>0.81799999999999995</v>
      </c>
      <c r="M190" s="25">
        <f t="shared" si="261"/>
        <v>275.53100000000001</v>
      </c>
    </row>
    <row r="191" spans="1:13" s="11" customFormat="1" x14ac:dyDescent="0.2">
      <c r="A191" t="str">
        <f t="shared" ref="A191" si="262">A190</f>
        <v>Løbende priser (mio. kr.)</v>
      </c>
      <c r="B191" s="43" t="str">
        <f t="shared" ref="B191:F191" si="263">B90</f>
        <v>I alt (netto)</v>
      </c>
      <c r="C191" s="43" t="str">
        <f t="shared" si="263"/>
        <v>1 Driftskonti</v>
      </c>
      <c r="D191" s="43" t="str">
        <f t="shared" si="263"/>
        <v>2025</v>
      </c>
      <c r="E191" s="43">
        <f t="shared" si="263"/>
        <v>779</v>
      </c>
      <c r="F191" s="43" t="str">
        <f t="shared" si="263"/>
        <v>Skive</v>
      </c>
      <c r="G191" s="25">
        <f t="shared" ref="G191:M191" si="264">G90/1000</f>
        <v>120.502</v>
      </c>
      <c r="H191" s="25">
        <f t="shared" si="264"/>
        <v>288.05399999999997</v>
      </c>
      <c r="I191" s="25">
        <f t="shared" si="264"/>
        <v>77.465999999999994</v>
      </c>
      <c r="J191" s="25">
        <f t="shared" si="264"/>
        <v>7.2779999999999996</v>
      </c>
      <c r="K191" s="25">
        <f t="shared" si="264"/>
        <v>19.817</v>
      </c>
      <c r="L191" s="25">
        <f t="shared" si="264"/>
        <v>2.4239999999999999</v>
      </c>
      <c r="M191" s="25">
        <f t="shared" si="264"/>
        <v>515.54100000000005</v>
      </c>
    </row>
    <row r="192" spans="1:13" s="11" customFormat="1" x14ac:dyDescent="0.2">
      <c r="A192" t="str">
        <f t="shared" ref="A192" si="265">A191</f>
        <v>Løbende priser (mio. kr.)</v>
      </c>
      <c r="B192" s="43" t="str">
        <f t="shared" ref="B192:F192" si="266">B91</f>
        <v>I alt (netto)</v>
      </c>
      <c r="C192" s="43" t="str">
        <f t="shared" si="266"/>
        <v>1 Driftskonti</v>
      </c>
      <c r="D192" s="43" t="str">
        <f t="shared" si="266"/>
        <v>2025</v>
      </c>
      <c r="E192" s="43">
        <f t="shared" si="266"/>
        <v>787</v>
      </c>
      <c r="F192" s="43" t="str">
        <f t="shared" si="266"/>
        <v>Thisted</v>
      </c>
      <c r="G192" s="25">
        <f t="shared" ref="G192:M192" si="267">G91/1000</f>
        <v>127.869</v>
      </c>
      <c r="H192" s="25">
        <f t="shared" si="267"/>
        <v>263.61</v>
      </c>
      <c r="I192" s="25">
        <f t="shared" si="267"/>
        <v>67.052000000000007</v>
      </c>
      <c r="J192" s="25">
        <f t="shared" si="267"/>
        <v>46.857999999999997</v>
      </c>
      <c r="K192" s="25">
        <f t="shared" si="267"/>
        <v>22.311</v>
      </c>
      <c r="L192" s="25">
        <f t="shared" si="267"/>
        <v>2.2519999999999998</v>
      </c>
      <c r="M192" s="25">
        <f t="shared" si="267"/>
        <v>529.952</v>
      </c>
    </row>
    <row r="193" spans="1:13" s="11" customFormat="1" x14ac:dyDescent="0.2">
      <c r="A193" t="str">
        <f t="shared" ref="A193" si="268">A192</f>
        <v>Løbende priser (mio. kr.)</v>
      </c>
      <c r="B193" s="43" t="str">
        <f t="shared" ref="B193:F193" si="269">B92</f>
        <v>I alt (netto)</v>
      </c>
      <c r="C193" s="43" t="str">
        <f t="shared" si="269"/>
        <v>1 Driftskonti</v>
      </c>
      <c r="D193" s="43" t="str">
        <f t="shared" si="269"/>
        <v>2025</v>
      </c>
      <c r="E193" s="43">
        <f t="shared" si="269"/>
        <v>791</v>
      </c>
      <c r="F193" s="43" t="str">
        <f t="shared" si="269"/>
        <v>Viborg</v>
      </c>
      <c r="G193" s="25">
        <f t="shared" ref="G193:M193" si="270">G92/1000</f>
        <v>227.071</v>
      </c>
      <c r="H193" s="25">
        <f t="shared" si="270"/>
        <v>419.012</v>
      </c>
      <c r="I193" s="25">
        <f t="shared" si="270"/>
        <v>181.02600000000001</v>
      </c>
      <c r="J193" s="25">
        <f t="shared" si="270"/>
        <v>92.21</v>
      </c>
      <c r="K193" s="25">
        <f t="shared" si="270"/>
        <v>31.311</v>
      </c>
      <c r="L193" s="25">
        <f t="shared" si="270"/>
        <v>8.5850000000000009</v>
      </c>
      <c r="M193" s="25">
        <f t="shared" si="270"/>
        <v>959.21500000000003</v>
      </c>
    </row>
    <row r="194" spans="1:13" s="11" customFormat="1" x14ac:dyDescent="0.2">
      <c r="A194" t="str">
        <f t="shared" ref="A194" si="271">A193</f>
        <v>Løbende priser (mio. kr.)</v>
      </c>
      <c r="B194" s="43" t="str">
        <f t="shared" ref="B194:F194" si="272">B93</f>
        <v>I alt (netto)</v>
      </c>
      <c r="C194" s="43" t="str">
        <f t="shared" si="272"/>
        <v>1 Driftskonti</v>
      </c>
      <c r="D194" s="43" t="str">
        <f t="shared" si="272"/>
        <v>2025</v>
      </c>
      <c r="E194" s="43">
        <f t="shared" si="272"/>
        <v>810</v>
      </c>
      <c r="F194" s="43" t="str">
        <f t="shared" si="272"/>
        <v>Brønderslev</v>
      </c>
      <c r="G194" s="25">
        <f t="shared" ref="G194:M194" si="273">G93/1000</f>
        <v>91.39</v>
      </c>
      <c r="H194" s="25">
        <f t="shared" si="273"/>
        <v>219.81899999999999</v>
      </c>
      <c r="I194" s="25">
        <f t="shared" si="273"/>
        <v>46.823</v>
      </c>
      <c r="J194" s="25">
        <f t="shared" si="273"/>
        <v>11.23</v>
      </c>
      <c r="K194" s="25">
        <f t="shared" si="273"/>
        <v>14.023</v>
      </c>
      <c r="L194" s="25">
        <f t="shared" si="273"/>
        <v>1.6259999999999999</v>
      </c>
      <c r="M194" s="25">
        <f t="shared" si="273"/>
        <v>384.911</v>
      </c>
    </row>
    <row r="195" spans="1:13" s="11" customFormat="1" x14ac:dyDescent="0.2">
      <c r="A195" t="str">
        <f t="shared" ref="A195" si="274">A194</f>
        <v>Løbende priser (mio. kr.)</v>
      </c>
      <c r="B195" s="43" t="str">
        <f t="shared" ref="B195:F195" si="275">B94</f>
        <v>I alt (netto)</v>
      </c>
      <c r="C195" s="43" t="str">
        <f t="shared" si="275"/>
        <v>1 Driftskonti</v>
      </c>
      <c r="D195" s="43" t="str">
        <f t="shared" si="275"/>
        <v>2025</v>
      </c>
      <c r="E195" s="43">
        <f t="shared" si="275"/>
        <v>813</v>
      </c>
      <c r="F195" s="43" t="str">
        <f t="shared" si="275"/>
        <v>Frederikshavn</v>
      </c>
      <c r="G195" s="25">
        <f t="shared" ref="G195:M195" si="276">G94/1000</f>
        <v>200.49600000000001</v>
      </c>
      <c r="H195" s="25">
        <f t="shared" si="276"/>
        <v>377.779</v>
      </c>
      <c r="I195" s="25">
        <f t="shared" si="276"/>
        <v>96.475999999999999</v>
      </c>
      <c r="J195" s="25">
        <f t="shared" si="276"/>
        <v>38.874000000000002</v>
      </c>
      <c r="K195" s="25">
        <f t="shared" si="276"/>
        <v>39.427</v>
      </c>
      <c r="L195" s="25">
        <f t="shared" si="276"/>
        <v>3.8010000000000002</v>
      </c>
      <c r="M195" s="25">
        <f t="shared" si="276"/>
        <v>756.85299999999995</v>
      </c>
    </row>
    <row r="196" spans="1:13" s="11" customFormat="1" x14ac:dyDescent="0.2">
      <c r="A196" t="str">
        <f t="shared" ref="A196" si="277">A195</f>
        <v>Løbende priser (mio. kr.)</v>
      </c>
      <c r="B196" s="43" t="str">
        <f t="shared" ref="B196:F196" si="278">B95</f>
        <v>I alt (netto)</v>
      </c>
      <c r="C196" s="43" t="str">
        <f t="shared" si="278"/>
        <v>1 Driftskonti</v>
      </c>
      <c r="D196" s="43" t="str">
        <f t="shared" si="278"/>
        <v>2025</v>
      </c>
      <c r="E196" s="43">
        <f t="shared" si="278"/>
        <v>820</v>
      </c>
      <c r="F196" s="43" t="str">
        <f t="shared" si="278"/>
        <v>Vesthimmerlands</v>
      </c>
      <c r="G196" s="25">
        <f t="shared" ref="G196:M196" si="279">G95/1000</f>
        <v>114.084</v>
      </c>
      <c r="H196" s="25">
        <f t="shared" si="279"/>
        <v>235.858</v>
      </c>
      <c r="I196" s="25">
        <f t="shared" si="279"/>
        <v>59.134999999999998</v>
      </c>
      <c r="J196" s="25">
        <f t="shared" si="279"/>
        <v>12.539</v>
      </c>
      <c r="K196" s="25">
        <f t="shared" si="279"/>
        <v>15.526</v>
      </c>
      <c r="L196" s="25">
        <f t="shared" si="279"/>
        <v>1.0900000000000001</v>
      </c>
      <c r="M196" s="25">
        <f t="shared" si="279"/>
        <v>438.23200000000003</v>
      </c>
    </row>
    <row r="197" spans="1:13" s="11" customFormat="1" x14ac:dyDescent="0.2">
      <c r="A197" t="str">
        <f t="shared" ref="A197" si="280">A196</f>
        <v>Løbende priser (mio. kr.)</v>
      </c>
      <c r="B197" s="43" t="str">
        <f t="shared" ref="B197:F197" si="281">B96</f>
        <v>I alt (netto)</v>
      </c>
      <c r="C197" s="43" t="str">
        <f t="shared" si="281"/>
        <v>1 Driftskonti</v>
      </c>
      <c r="D197" s="43" t="str">
        <f t="shared" si="281"/>
        <v>2025</v>
      </c>
      <c r="E197" s="43">
        <f t="shared" si="281"/>
        <v>825</v>
      </c>
      <c r="F197" s="43" t="str">
        <f t="shared" si="281"/>
        <v>Læsø</v>
      </c>
      <c r="G197" s="25">
        <f t="shared" ref="G197:M197" si="282">G96/1000</f>
        <v>7.7169999999999996</v>
      </c>
      <c r="H197" s="25">
        <f t="shared" si="282"/>
        <v>23.661000000000001</v>
      </c>
      <c r="I197" s="25">
        <f t="shared" si="282"/>
        <v>11.492000000000001</v>
      </c>
      <c r="J197" s="25">
        <f t="shared" si="282"/>
        <v>9.9000000000000005E-2</v>
      </c>
      <c r="K197" s="25">
        <f t="shared" si="282"/>
        <v>1.2270000000000001</v>
      </c>
      <c r="L197" s="25">
        <f t="shared" si="282"/>
        <v>0.13800000000000001</v>
      </c>
      <c r="M197" s="25">
        <f t="shared" si="282"/>
        <v>44.334000000000003</v>
      </c>
    </row>
    <row r="198" spans="1:13" s="11" customFormat="1" x14ac:dyDescent="0.2">
      <c r="A198" t="str">
        <f t="shared" ref="A198" si="283">A197</f>
        <v>Løbende priser (mio. kr.)</v>
      </c>
      <c r="B198" s="43" t="str">
        <f t="shared" ref="B198:F198" si="284">B97</f>
        <v>I alt (netto)</v>
      </c>
      <c r="C198" s="43" t="str">
        <f t="shared" si="284"/>
        <v>1 Driftskonti</v>
      </c>
      <c r="D198" s="43" t="str">
        <f t="shared" si="284"/>
        <v>2025</v>
      </c>
      <c r="E198" s="43">
        <f t="shared" si="284"/>
        <v>840</v>
      </c>
      <c r="F198" s="43" t="str">
        <f t="shared" si="284"/>
        <v>Rebild</v>
      </c>
      <c r="G198" s="25">
        <f t="shared" ref="G198:M198" si="285">G97/1000</f>
        <v>83.715999999999994</v>
      </c>
      <c r="H198" s="25">
        <f t="shared" si="285"/>
        <v>126.152</v>
      </c>
      <c r="I198" s="25">
        <f t="shared" si="285"/>
        <v>27.829000000000001</v>
      </c>
      <c r="J198" s="25">
        <f t="shared" si="285"/>
        <v>22.448</v>
      </c>
      <c r="K198" s="25">
        <f t="shared" si="285"/>
        <v>10.83</v>
      </c>
      <c r="L198" s="25">
        <f t="shared" si="285"/>
        <v>1.181</v>
      </c>
      <c r="M198" s="25">
        <f t="shared" si="285"/>
        <v>272.15600000000001</v>
      </c>
    </row>
    <row r="199" spans="1:13" s="11" customFormat="1" x14ac:dyDescent="0.2">
      <c r="A199" t="str">
        <f t="shared" ref="A199" si="286">A198</f>
        <v>Løbende priser (mio. kr.)</v>
      </c>
      <c r="B199" s="43" t="str">
        <f t="shared" ref="B199:F199" si="287">B98</f>
        <v>I alt (netto)</v>
      </c>
      <c r="C199" s="43" t="str">
        <f t="shared" si="287"/>
        <v>1 Driftskonti</v>
      </c>
      <c r="D199" s="43" t="str">
        <f t="shared" si="287"/>
        <v>2025</v>
      </c>
      <c r="E199" s="43">
        <f t="shared" si="287"/>
        <v>846</v>
      </c>
      <c r="F199" s="43" t="str">
        <f t="shared" si="287"/>
        <v>Mariagerfjord</v>
      </c>
      <c r="G199" s="25">
        <f t="shared" ref="G199:M199" si="288">G98/1000</f>
        <v>135.876</v>
      </c>
      <c r="H199" s="25">
        <f t="shared" si="288"/>
        <v>267.685</v>
      </c>
      <c r="I199" s="25">
        <f t="shared" si="288"/>
        <v>38.805999999999997</v>
      </c>
      <c r="J199" s="25">
        <f t="shared" si="288"/>
        <v>8.3979999999999997</v>
      </c>
      <c r="K199" s="25">
        <f t="shared" si="288"/>
        <v>18.606000000000002</v>
      </c>
      <c r="L199" s="25">
        <f t="shared" si="288"/>
        <v>1.427</v>
      </c>
      <c r="M199" s="25">
        <f t="shared" si="288"/>
        <v>470.798</v>
      </c>
    </row>
    <row r="200" spans="1:13" s="11" customFormat="1" x14ac:dyDescent="0.2">
      <c r="A200" t="str">
        <f t="shared" ref="A200" si="289">A199</f>
        <v>Løbende priser (mio. kr.)</v>
      </c>
      <c r="B200" s="43" t="str">
        <f t="shared" ref="B200:F200" si="290">B99</f>
        <v>I alt (netto)</v>
      </c>
      <c r="C200" s="43" t="str">
        <f t="shared" si="290"/>
        <v>1 Driftskonti</v>
      </c>
      <c r="D200" s="43" t="str">
        <f t="shared" si="290"/>
        <v>2025</v>
      </c>
      <c r="E200" s="43">
        <f t="shared" si="290"/>
        <v>849</v>
      </c>
      <c r="F200" s="43" t="str">
        <f t="shared" si="290"/>
        <v>Jammerbugt</v>
      </c>
      <c r="G200" s="25">
        <f t="shared" ref="G200:M200" si="291">G99/1000</f>
        <v>205.495</v>
      </c>
      <c r="H200" s="25">
        <f t="shared" si="291"/>
        <v>161.38399999999999</v>
      </c>
      <c r="I200" s="25">
        <f t="shared" si="291"/>
        <v>37.518000000000001</v>
      </c>
      <c r="J200" s="25">
        <f t="shared" si="291"/>
        <v>10.46</v>
      </c>
      <c r="K200" s="25">
        <f t="shared" si="291"/>
        <v>14.348000000000001</v>
      </c>
      <c r="L200" s="25">
        <f t="shared" si="291"/>
        <v>1.8</v>
      </c>
      <c r="M200" s="25">
        <f t="shared" si="291"/>
        <v>431.005</v>
      </c>
    </row>
    <row r="201" spans="1:13" s="11" customFormat="1" x14ac:dyDescent="0.2">
      <c r="A201" t="str">
        <f t="shared" ref="A201" si="292">A200</f>
        <v>Løbende priser (mio. kr.)</v>
      </c>
      <c r="B201" s="43" t="str">
        <f t="shared" ref="B201:F201" si="293">B100</f>
        <v>I alt (netto)</v>
      </c>
      <c r="C201" s="43" t="str">
        <f t="shared" si="293"/>
        <v>1 Driftskonti</v>
      </c>
      <c r="D201" s="43" t="str">
        <f t="shared" si="293"/>
        <v>2025</v>
      </c>
      <c r="E201" s="43">
        <f t="shared" si="293"/>
        <v>851</v>
      </c>
      <c r="F201" s="43" t="str">
        <f t="shared" si="293"/>
        <v>Aalborg</v>
      </c>
      <c r="G201" s="25">
        <f t="shared" ref="G201:M201" si="294">G100/1000</f>
        <v>435.71600000000001</v>
      </c>
      <c r="H201" s="25">
        <f t="shared" si="294"/>
        <v>1171.375</v>
      </c>
      <c r="I201" s="25">
        <f t="shared" si="294"/>
        <v>294.74099999999999</v>
      </c>
      <c r="J201" s="25">
        <f t="shared" si="294"/>
        <v>205.25399999999999</v>
      </c>
      <c r="K201" s="25">
        <f t="shared" si="294"/>
        <v>87.71</v>
      </c>
      <c r="L201" s="25">
        <f t="shared" si="294"/>
        <v>6.2889999999999997</v>
      </c>
      <c r="M201" s="25">
        <f t="shared" si="294"/>
        <v>2201.085</v>
      </c>
    </row>
    <row r="202" spans="1:13" s="11" customFormat="1" x14ac:dyDescent="0.2">
      <c r="A202" t="str">
        <f t="shared" ref="A202" si="295">A201</f>
        <v>Løbende priser (mio. kr.)</v>
      </c>
      <c r="B202" s="43" t="str">
        <f t="shared" ref="B202:F202" si="296">B101</f>
        <v>I alt (netto)</v>
      </c>
      <c r="C202" s="43" t="str">
        <f t="shared" si="296"/>
        <v>1 Driftskonti</v>
      </c>
      <c r="D202" s="43" t="str">
        <f t="shared" si="296"/>
        <v>2025</v>
      </c>
      <c r="E202" s="43">
        <f t="shared" si="296"/>
        <v>860</v>
      </c>
      <c r="F202" s="43" t="str">
        <f t="shared" si="296"/>
        <v>Hjørring</v>
      </c>
      <c r="G202" s="25">
        <f t="shared" ref="G202:M202" si="297">G101/1000</f>
        <v>215.12899999999999</v>
      </c>
      <c r="H202" s="25">
        <f t="shared" si="297"/>
        <v>405.69799999999998</v>
      </c>
      <c r="I202" s="25">
        <f t="shared" si="297"/>
        <v>69.114000000000004</v>
      </c>
      <c r="J202" s="25">
        <f t="shared" si="297"/>
        <v>23.510999999999999</v>
      </c>
      <c r="K202" s="25">
        <f t="shared" si="297"/>
        <v>25.988</v>
      </c>
      <c r="L202" s="25">
        <f t="shared" si="297"/>
        <v>3.2549999999999999</v>
      </c>
      <c r="M202" s="25">
        <f t="shared" si="297"/>
        <v>742.69500000000005</v>
      </c>
    </row>
    <row r="203" spans="1:13" s="11" customFormat="1" x14ac:dyDescent="0.2">
      <c r="B203" s="43"/>
      <c r="C203" s="43"/>
      <c r="D203" s="43"/>
      <c r="E203" s="43"/>
      <c r="F203" s="43" t="str">
        <f t="shared" ref="F203" si="298">F102</f>
        <v>Landsplan</v>
      </c>
      <c r="G203" s="25">
        <f t="shared" ref="G203:M203" si="299">G102/1000</f>
        <v>16740.437999999998</v>
      </c>
      <c r="H203" s="25">
        <f t="shared" si="299"/>
        <v>29868.527999999998</v>
      </c>
      <c r="I203" s="25">
        <f t="shared" si="299"/>
        <v>7310.7110000000002</v>
      </c>
      <c r="J203" s="25">
        <f t="shared" si="299"/>
        <v>3503.3290000000002</v>
      </c>
      <c r="K203" s="25">
        <f t="shared" si="299"/>
        <v>2352.8910000000001</v>
      </c>
      <c r="L203" s="25">
        <f t="shared" si="299"/>
        <v>237.535</v>
      </c>
      <c r="M203" s="25">
        <f t="shared" si="299"/>
        <v>60013.432000000001</v>
      </c>
    </row>
    <row r="204" spans="1:13" s="11" customFormat="1" x14ac:dyDescent="0.2">
      <c r="A204" t="s">
        <v>296</v>
      </c>
      <c r="D204" s="16"/>
    </row>
  </sheetData>
  <pageMargins left="0.70866141732283472" right="0.70866141732283472" top="0.74803149606299213" bottom="0.74803149606299213" header="0.31496062992125984" footer="0.31496062992125984"/>
  <pageSetup paperSize="9" scale="68" fitToHeight="4" orientation="landscape" r:id="rId1"/>
  <headerFooter>
    <oddHeader>&amp;CDataark 8a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7A973-1D46-4D88-8A60-3C78A094C3A8}">
  <sheetPr>
    <pageSetUpPr fitToPage="1"/>
  </sheetPr>
  <dimension ref="A1:K41"/>
  <sheetViews>
    <sheetView tabSelected="1" topLeftCell="A19" workbookViewId="0">
      <selection activeCell="A2" sqref="A2:K2"/>
    </sheetView>
  </sheetViews>
  <sheetFormatPr defaultRowHeight="14.25" x14ac:dyDescent="0.2"/>
  <cols>
    <col min="1" max="1" width="45.6640625" customWidth="1"/>
    <col min="2" max="2" width="9.109375" style="1"/>
    <col min="3" max="6" width="8.88671875" style="1"/>
    <col min="7" max="7" width="9.109375" style="1"/>
    <col min="8" max="8" width="8.88671875" style="1"/>
    <col min="9" max="9" width="9.109375" style="1"/>
  </cols>
  <sheetData>
    <row r="1" spans="1:11" ht="32.450000000000003" customHeight="1" x14ac:dyDescent="0.2">
      <c r="A1" s="82"/>
      <c r="B1" s="82"/>
      <c r="C1" s="82"/>
      <c r="D1" s="82"/>
      <c r="E1" s="82"/>
      <c r="F1" s="82"/>
      <c r="G1" s="82"/>
      <c r="H1" s="82"/>
      <c r="I1" s="82"/>
      <c r="J1" s="82"/>
      <c r="K1" s="82"/>
    </row>
    <row r="2" spans="1:11" ht="35.450000000000003" customHeight="1" x14ac:dyDescent="0.2">
      <c r="A2" s="94" t="s">
        <v>105</v>
      </c>
      <c r="B2" s="96"/>
      <c r="C2" s="96"/>
      <c r="D2" s="96"/>
      <c r="E2" s="96"/>
      <c r="F2" s="96"/>
      <c r="G2" s="96"/>
      <c r="H2" s="96"/>
      <c r="I2" s="96"/>
      <c r="J2" s="82"/>
      <c r="K2" s="82"/>
    </row>
    <row r="3" spans="1:11" ht="14.45" customHeight="1" x14ac:dyDescent="0.2">
      <c r="A3" s="94"/>
      <c r="B3" s="95"/>
      <c r="C3" s="95"/>
      <c r="D3" s="95"/>
      <c r="E3" s="95"/>
      <c r="F3" s="95"/>
      <c r="G3" s="95"/>
      <c r="H3" s="95"/>
      <c r="I3" s="95"/>
      <c r="J3" s="82"/>
      <c r="K3" s="82"/>
    </row>
    <row r="4" spans="1:11" x14ac:dyDescent="0.2">
      <c r="A4" s="90" t="str">
        <f>VLOOKUP(Forside!A4,Dataark1!A3:B100,2)</f>
        <v>Vordingborg</v>
      </c>
      <c r="B4" s="91"/>
      <c r="C4" s="91"/>
      <c r="D4" s="91"/>
      <c r="E4" s="91"/>
      <c r="F4" s="91"/>
      <c r="G4" s="91"/>
      <c r="H4" s="91"/>
      <c r="I4" s="91"/>
      <c r="J4" s="92"/>
      <c r="K4" s="92"/>
    </row>
    <row r="5" spans="1:11" x14ac:dyDescent="0.2">
      <c r="A5" s="86"/>
      <c r="B5" s="8">
        <v>2010</v>
      </c>
      <c r="C5" s="8">
        <v>2015</v>
      </c>
      <c r="D5" s="8">
        <v>2018</v>
      </c>
      <c r="E5" s="8">
        <v>2021</v>
      </c>
      <c r="F5" s="8">
        <v>2023</v>
      </c>
      <c r="G5" s="8">
        <v>2024</v>
      </c>
      <c r="H5" s="8">
        <v>2025</v>
      </c>
      <c r="I5" s="8">
        <v>2030</v>
      </c>
      <c r="J5" s="8">
        <v>2040</v>
      </c>
      <c r="K5" s="8">
        <v>2050</v>
      </c>
    </row>
    <row r="6" spans="1:11" x14ac:dyDescent="0.2">
      <c r="A6" s="87"/>
      <c r="B6" s="88" t="s">
        <v>106</v>
      </c>
      <c r="C6" s="88"/>
      <c r="D6" s="88"/>
      <c r="E6" s="88"/>
      <c r="F6" s="88"/>
      <c r="G6" s="88"/>
      <c r="H6" s="88"/>
      <c r="I6" s="88"/>
      <c r="J6" s="89"/>
      <c r="K6" s="89"/>
    </row>
    <row r="7" spans="1:11" x14ac:dyDescent="0.2">
      <c r="A7" s="5" t="s">
        <v>107</v>
      </c>
      <c r="B7" s="9">
        <f>VLOOKUP(Forside!$A$4,Dataark2!$A$5:$AF$103,3)</f>
        <v>46319</v>
      </c>
      <c r="C7" s="9">
        <f>VLOOKUP(Forside!$A$4,Dataark2!$A$5:$AF$103,6)</f>
        <v>45471</v>
      </c>
      <c r="D7" s="9">
        <f>VLOOKUP(Forside!$A$4,Dataark2!$A$5:$AF$103,9)</f>
        <v>46087</v>
      </c>
      <c r="E7" s="9">
        <f>VLOOKUP(Forside!$A$4,Dataark2!$A$5:$AF$103,12)</f>
        <v>45268</v>
      </c>
      <c r="F7" s="9">
        <f>VLOOKUP(Forside!$A$4,Dataark2!$A$5:$AF$103,15)</f>
        <v>45441</v>
      </c>
      <c r="G7" s="9">
        <f>VLOOKUP(Forside!$A$4,Dataark2!$A$5:$AF$103,18)</f>
        <v>45751</v>
      </c>
      <c r="H7" s="9">
        <f>VLOOKUP(Forside!$A$4,Dataark2!$A$5:$AF$103,21)</f>
        <v>45057</v>
      </c>
      <c r="I7" s="9">
        <f>VLOOKUP(Forside!$A$4,Dataark2!$A$5:$AF$103,24)</f>
        <v>44268</v>
      </c>
      <c r="J7" s="9">
        <f>VLOOKUP(Forside!$A$4,Dataark2!$A$5:$AF$103,27)</f>
        <v>43432</v>
      </c>
      <c r="K7" s="9">
        <f>VLOOKUP(Forside!$A$4,Dataark2!$A$5:$AF$103,30)</f>
        <v>42598</v>
      </c>
    </row>
    <row r="8" spans="1:11" x14ac:dyDescent="0.2">
      <c r="A8" s="5" t="s">
        <v>108</v>
      </c>
      <c r="B8" s="9">
        <f>VLOOKUP(Forside!$A$4,Dataark2!$A$5:$AF$103,4)</f>
        <v>8138</v>
      </c>
      <c r="C8" s="9">
        <f>VLOOKUP(Forside!$A$4,Dataark2!$A$5:$AF$103,7)</f>
        <v>9705</v>
      </c>
      <c r="D8" s="9">
        <f>VLOOKUP(Forside!$A$4,Dataark2!$A$5:$AF$103,10)</f>
        <v>10574</v>
      </c>
      <c r="E8" s="9">
        <f>VLOOKUP(Forside!$A$4,Dataark2!$A$5:$AF$103,13)</f>
        <v>11272</v>
      </c>
      <c r="F8" s="9">
        <f>VLOOKUP(Forside!$A$4,Dataark2!$A$5:$AF$103,16)</f>
        <v>11583</v>
      </c>
      <c r="G8" s="9">
        <f>VLOOKUP(Forside!$A$4,Dataark2!$A$5:$AF$103,19)</f>
        <v>11729</v>
      </c>
      <c r="H8" s="9">
        <f>VLOOKUP(Forside!$A$4,Dataark2!$A$5:$AF$103,22)</f>
        <v>11872</v>
      </c>
      <c r="I8" s="9">
        <f>VLOOKUP(Forside!$A$4,Dataark2!$A$5:$AF$103,25)</f>
        <v>12645</v>
      </c>
      <c r="J8" s="9">
        <f>VLOOKUP(Forside!$A$4,Dataark2!$A$5:$AF$103,28)</f>
        <v>13796</v>
      </c>
      <c r="K8" s="9">
        <f>VLOOKUP(Forside!$A$4,Dataark2!$A$5:$AF$103,31)</f>
        <v>13433</v>
      </c>
    </row>
    <row r="9" spans="1:11" x14ac:dyDescent="0.2">
      <c r="A9" s="5" t="s">
        <v>109</v>
      </c>
      <c r="B9" s="9">
        <f>VLOOKUP(Forside!$A$4,Dataark2!$A$5:$AF$103,5)</f>
        <v>2388</v>
      </c>
      <c r="C9" s="9">
        <f>VLOOKUP(Forside!$A$4,Dataark2!$A$5:$AF$103,8)</f>
        <v>2381</v>
      </c>
      <c r="D9" s="9">
        <f>VLOOKUP(Forside!$A$4,Dataark2!$A$5:$AF$103,11)</f>
        <v>2528</v>
      </c>
      <c r="E9" s="9">
        <f>VLOOKUP(Forside!$A$4,Dataark2!$A$5:$AF$103,14)</f>
        <v>2831</v>
      </c>
      <c r="F9" s="9">
        <f>VLOOKUP(Forside!$A$4,Dataark2!$A$5:$AF$103,17)</f>
        <v>3097</v>
      </c>
      <c r="G9" s="9">
        <f>VLOOKUP(Forside!$A$4,Dataark2!$A$5:$AF$103,20)</f>
        <v>3267</v>
      </c>
      <c r="H9" s="9">
        <f>VLOOKUP(Forside!$A$4,Dataark2!$A$5:$AF$103,23)</f>
        <v>3490</v>
      </c>
      <c r="I9" s="9">
        <f>VLOOKUP(Forside!$A$4,Dataark2!$A$5:$AF$103,26)</f>
        <v>4431</v>
      </c>
      <c r="J9" s="9">
        <f>VLOOKUP(Forside!$A$4,Dataark2!$A$5:$AF$103,29)</f>
        <v>5093</v>
      </c>
      <c r="K9" s="9">
        <f>VLOOKUP(Forside!$A$4,Dataark2!$A$5:$AF$103,32)</f>
        <v>5912</v>
      </c>
    </row>
    <row r="10" spans="1:11" x14ac:dyDescent="0.2">
      <c r="A10" s="5"/>
      <c r="B10" s="97" t="s">
        <v>110</v>
      </c>
      <c r="C10" s="98"/>
      <c r="D10" s="98"/>
      <c r="E10" s="98"/>
      <c r="F10" s="98"/>
      <c r="G10" s="98"/>
      <c r="H10" s="98"/>
      <c r="I10" s="98"/>
      <c r="J10" s="99"/>
      <c r="K10" s="99"/>
    </row>
    <row r="11" spans="1:11" x14ac:dyDescent="0.2">
      <c r="A11" s="5" t="s">
        <v>111</v>
      </c>
      <c r="B11" s="10">
        <f>B8/B7</f>
        <v>0.17569463934886331</v>
      </c>
      <c r="C11" s="10">
        <f t="shared" ref="C11:K11" si="0">C8/C7</f>
        <v>0.21343273734907964</v>
      </c>
      <c r="D11" s="10">
        <f t="shared" si="0"/>
        <v>0.22943563260789376</v>
      </c>
      <c r="E11" s="10">
        <f t="shared" si="0"/>
        <v>0.24900592029689847</v>
      </c>
      <c r="F11" s="10">
        <f t="shared" si="0"/>
        <v>0.25490196078431371</v>
      </c>
      <c r="G11" s="10">
        <f t="shared" si="0"/>
        <v>0.25636598107145198</v>
      </c>
      <c r="H11" s="10">
        <f t="shared" si="0"/>
        <v>0.26348847016001953</v>
      </c>
      <c r="I11" s="10">
        <f t="shared" si="0"/>
        <v>0.28564651667118462</v>
      </c>
      <c r="J11" s="10">
        <f t="shared" si="0"/>
        <v>0.31764597531773808</v>
      </c>
      <c r="K11" s="10">
        <f t="shared" si="0"/>
        <v>0.3153434433541481</v>
      </c>
    </row>
    <row r="12" spans="1:11" x14ac:dyDescent="0.2">
      <c r="A12" s="5" t="s">
        <v>112</v>
      </c>
      <c r="B12" s="10">
        <f>B9/B7</f>
        <v>5.1555517174377688E-2</v>
      </c>
      <c r="C12" s="10">
        <f t="shared" ref="C12:K12" si="1">C9/C7</f>
        <v>5.2363044577862811E-2</v>
      </c>
      <c r="D12" s="10">
        <f t="shared" si="1"/>
        <v>5.4852778440775053E-2</v>
      </c>
      <c r="E12" s="10">
        <f t="shared" si="1"/>
        <v>6.2538658655120621E-2</v>
      </c>
      <c r="F12" s="10">
        <f t="shared" si="1"/>
        <v>6.8154309984375341E-2</v>
      </c>
      <c r="G12" s="10">
        <f t="shared" si="1"/>
        <v>7.140827522895675E-2</v>
      </c>
      <c r="H12" s="10">
        <f t="shared" si="1"/>
        <v>7.7457442794682294E-2</v>
      </c>
      <c r="I12" s="10">
        <f t="shared" si="1"/>
        <v>0.10009487666034156</v>
      </c>
      <c r="J12" s="10">
        <f t="shared" si="1"/>
        <v>0.11726376864984343</v>
      </c>
      <c r="K12" s="10">
        <f t="shared" si="1"/>
        <v>0.13878585849100897</v>
      </c>
    </row>
    <row r="13" spans="1:11" x14ac:dyDescent="0.2">
      <c r="A13" s="95"/>
      <c r="B13" s="95"/>
      <c r="C13" s="95"/>
      <c r="D13" s="95"/>
      <c r="E13" s="95"/>
      <c r="F13" s="95"/>
      <c r="G13" s="95"/>
      <c r="H13" s="95"/>
      <c r="I13" s="95"/>
      <c r="J13" s="82"/>
      <c r="K13" s="82"/>
    </row>
    <row r="14" spans="1:11" x14ac:dyDescent="0.2">
      <c r="A14" s="100" t="s">
        <v>113</v>
      </c>
      <c r="B14" s="100"/>
      <c r="C14" s="100"/>
      <c r="D14" s="100"/>
      <c r="E14" s="100"/>
      <c r="F14" s="100"/>
      <c r="G14" s="100"/>
      <c r="H14" s="100"/>
      <c r="I14" s="100"/>
      <c r="J14" s="82"/>
      <c r="K14" s="82"/>
    </row>
    <row r="15" spans="1:11" x14ac:dyDescent="0.2">
      <c r="A15" s="86"/>
      <c r="B15" s="8">
        <v>2010</v>
      </c>
      <c r="C15" s="8">
        <v>2015</v>
      </c>
      <c r="D15" s="8">
        <v>2018</v>
      </c>
      <c r="E15" s="8">
        <v>2021</v>
      </c>
      <c r="F15" s="8">
        <v>2023</v>
      </c>
      <c r="G15" s="8">
        <v>2024</v>
      </c>
      <c r="H15" s="8">
        <v>2025</v>
      </c>
      <c r="I15" s="8">
        <v>2030</v>
      </c>
      <c r="J15" s="8">
        <v>2040</v>
      </c>
      <c r="K15" s="8">
        <v>2050</v>
      </c>
    </row>
    <row r="16" spans="1:11" x14ac:dyDescent="0.2">
      <c r="A16" s="87"/>
      <c r="B16" s="88" t="s">
        <v>106</v>
      </c>
      <c r="C16" s="88"/>
      <c r="D16" s="88"/>
      <c r="E16" s="88"/>
      <c r="F16" s="88"/>
      <c r="G16" s="88"/>
      <c r="H16" s="88"/>
      <c r="I16" s="88"/>
      <c r="J16" s="93"/>
      <c r="K16" s="93"/>
    </row>
    <row r="17" spans="1:11" x14ac:dyDescent="0.2">
      <c r="A17" s="5" t="s">
        <v>114</v>
      </c>
      <c r="B17" s="9">
        <f>Dataark2!C104</f>
        <v>5534738</v>
      </c>
      <c r="C17" s="9">
        <f>Dataark2!F$104</f>
        <v>5659715</v>
      </c>
      <c r="D17" s="9">
        <f>Dataark2!I$104</f>
        <v>5781190</v>
      </c>
      <c r="E17" s="9">
        <f>Dataark2!L$104</f>
        <v>5840045</v>
      </c>
      <c r="F17" s="9">
        <f>Dataark2!O$104</f>
        <v>5932654</v>
      </c>
      <c r="G17" s="9">
        <f>Dataark2!R104</f>
        <v>5961249</v>
      </c>
      <c r="H17" s="9">
        <f>Dataark2!U104</f>
        <v>5992734</v>
      </c>
      <c r="I17" s="9">
        <f>Dataark2!X104</f>
        <v>6048421</v>
      </c>
      <c r="J17" s="9">
        <f>Dataark2!AA104</f>
        <v>6167774</v>
      </c>
      <c r="K17" s="9">
        <f>Dataark2!AD104</f>
        <v>6215691</v>
      </c>
    </row>
    <row r="18" spans="1:11" x14ac:dyDescent="0.2">
      <c r="A18" s="5" t="s">
        <v>108</v>
      </c>
      <c r="B18" s="9">
        <f>Dataark2!D104</f>
        <v>767510</v>
      </c>
      <c r="C18" s="9">
        <f>Dataark2!G$104</f>
        <v>915944</v>
      </c>
      <c r="D18" s="9">
        <f>Dataark2!J$104</f>
        <v>987304</v>
      </c>
      <c r="E18" s="9">
        <f>Dataark2!M$104</f>
        <v>1045340</v>
      </c>
      <c r="F18" s="9">
        <f>Dataark2!P$104</f>
        <v>1079214</v>
      </c>
      <c r="G18" s="9">
        <f>Dataark2!S104</f>
        <v>1096976</v>
      </c>
      <c r="H18" s="9">
        <f>Dataark2!V104</f>
        <v>1115204</v>
      </c>
      <c r="I18" s="9">
        <f>Dataark2!Y104</f>
        <v>1205006</v>
      </c>
      <c r="J18" s="9">
        <f>Dataark2!AB104</f>
        <v>1393866</v>
      </c>
      <c r="K18" s="9">
        <f>Dataark2!AE104</f>
        <v>1445216</v>
      </c>
    </row>
    <row r="19" spans="1:11" x14ac:dyDescent="0.2">
      <c r="A19" s="5" t="s">
        <v>109</v>
      </c>
      <c r="B19" s="9">
        <f>Dataark2!E104</f>
        <v>227510</v>
      </c>
      <c r="C19" s="9">
        <f>Dataark2!H$104</f>
        <v>239409</v>
      </c>
      <c r="D19" s="9">
        <f>Dataark2!K$104</f>
        <v>256694</v>
      </c>
      <c r="E19" s="9">
        <f>Dataark2!N$104</f>
        <v>282106</v>
      </c>
      <c r="F19" s="9">
        <f>Dataark2!Q$104</f>
        <v>304332</v>
      </c>
      <c r="G19" s="9">
        <f>Dataark2!T104</f>
        <v>319874</v>
      </c>
      <c r="H19" s="9">
        <f>Dataark2!W104</f>
        <v>339337</v>
      </c>
      <c r="I19" s="9">
        <f>Dataark2!Z104</f>
        <v>427510</v>
      </c>
      <c r="J19" s="9">
        <f>Dataark2!AC104</f>
        <v>500051</v>
      </c>
      <c r="K19" s="9">
        <f>Dataark2!AF104</f>
        <v>616829</v>
      </c>
    </row>
    <row r="20" spans="1:11" x14ac:dyDescent="0.2">
      <c r="A20" s="5"/>
      <c r="B20" s="88" t="s">
        <v>110</v>
      </c>
      <c r="C20" s="88"/>
      <c r="D20" s="88"/>
      <c r="E20" s="88"/>
      <c r="F20" s="88"/>
      <c r="G20" s="88"/>
      <c r="H20" s="88"/>
      <c r="I20" s="88"/>
      <c r="J20" s="93"/>
      <c r="K20" s="93"/>
    </row>
    <row r="21" spans="1:11" x14ac:dyDescent="0.2">
      <c r="A21" s="5" t="s">
        <v>115</v>
      </c>
      <c r="B21" s="10">
        <f>B18/B17</f>
        <v>0.13867142401320531</v>
      </c>
      <c r="C21" s="10">
        <f t="shared" ref="C21:K21" si="2">C18/C17</f>
        <v>0.1618357108087598</v>
      </c>
      <c r="D21" s="10">
        <f t="shared" si="2"/>
        <v>0.17077868051387343</v>
      </c>
      <c r="E21" s="10">
        <f t="shared" si="2"/>
        <v>0.17899519609866019</v>
      </c>
      <c r="F21" s="10">
        <f t="shared" si="2"/>
        <v>0.18191082776780848</v>
      </c>
      <c r="G21" s="10">
        <f t="shared" si="2"/>
        <v>0.18401781237455439</v>
      </c>
      <c r="H21" s="10">
        <f t="shared" si="2"/>
        <v>0.18609269158284014</v>
      </c>
      <c r="I21" s="10">
        <f t="shared" si="2"/>
        <v>0.19922654193549028</v>
      </c>
      <c r="J21" s="10">
        <f t="shared" si="2"/>
        <v>0.22599174353664708</v>
      </c>
      <c r="K21" s="10">
        <f t="shared" si="2"/>
        <v>0.23251091471567684</v>
      </c>
    </row>
    <row r="22" spans="1:11" x14ac:dyDescent="0.2">
      <c r="A22" s="5" t="s">
        <v>116</v>
      </c>
      <c r="B22" s="10">
        <f>B19/B17</f>
        <v>4.110583012240146E-2</v>
      </c>
      <c r="C22" s="10">
        <f t="shared" ref="C22:K22" si="3">C19/C17</f>
        <v>4.2300539868173573E-2</v>
      </c>
      <c r="D22" s="10">
        <f t="shared" si="3"/>
        <v>4.4401585140775517E-2</v>
      </c>
      <c r="E22" s="10">
        <f t="shared" si="3"/>
        <v>4.8305449701158125E-2</v>
      </c>
      <c r="F22" s="10">
        <f t="shared" si="3"/>
        <v>5.129778342037139E-2</v>
      </c>
      <c r="G22" s="10">
        <f t="shared" si="3"/>
        <v>5.365888926968157E-2</v>
      </c>
      <c r="H22" s="10">
        <f t="shared" si="3"/>
        <v>5.6624739225869192E-2</v>
      </c>
      <c r="I22" s="10">
        <f t="shared" si="3"/>
        <v>7.0681257141326642E-2</v>
      </c>
      <c r="J22" s="10">
        <f t="shared" si="3"/>
        <v>8.1074792947990637E-2</v>
      </c>
      <c r="K22" s="10">
        <f t="shared" si="3"/>
        <v>9.9237397740653446E-2</v>
      </c>
    </row>
    <row r="23" spans="1:11" x14ac:dyDescent="0.2">
      <c r="A23" s="82"/>
      <c r="B23" s="82"/>
      <c r="C23" s="82"/>
      <c r="D23" s="82"/>
      <c r="E23" s="82"/>
      <c r="F23" s="82"/>
      <c r="G23" s="82"/>
      <c r="H23" s="82"/>
      <c r="I23" s="82"/>
      <c r="J23" s="82"/>
      <c r="K23" s="82"/>
    </row>
    <row r="24" spans="1:11" x14ac:dyDescent="0.2">
      <c r="A24" s="16" t="s">
        <v>117</v>
      </c>
      <c r="B24" s="85" t="str">
        <f>A4</f>
        <v>Vordingborg</v>
      </c>
      <c r="C24" s="82"/>
      <c r="D24" s="82"/>
      <c r="E24" s="82"/>
      <c r="F24" s="82"/>
      <c r="G24" s="82"/>
      <c r="H24" s="82"/>
      <c r="I24" s="82"/>
      <c r="J24" s="82"/>
      <c r="K24" s="82"/>
    </row>
    <row r="41" spans="1:11" x14ac:dyDescent="0.2">
      <c r="A41" s="82" t="s">
        <v>118</v>
      </c>
      <c r="B41" s="82"/>
      <c r="C41" s="82"/>
      <c r="D41" s="82"/>
      <c r="E41" s="82"/>
      <c r="F41" s="82"/>
      <c r="G41" s="82"/>
      <c r="H41" s="82"/>
      <c r="I41" s="82"/>
      <c r="J41" s="82"/>
      <c r="K41" s="82"/>
    </row>
  </sheetData>
  <sheetProtection algorithmName="SHA-512" hashValue="gSMwF1edKD7hfVnJ/0KKLZyB5wPr9rqB2wk/Afbcyklj/RYfowE/yIy5v1ml99EfopDwBmOf8GI4BhuamRPPyw==" saltValue="18CtR/cRVFUzsRkwNPVSVg==" spinCount="100000" sheet="1" objects="1" scenarios="1"/>
  <mergeCells count="15">
    <mergeCell ref="A3:K3"/>
    <mergeCell ref="A2:K2"/>
    <mergeCell ref="A1:K1"/>
    <mergeCell ref="B10:K10"/>
    <mergeCell ref="A15:A16"/>
    <mergeCell ref="B16:K16"/>
    <mergeCell ref="A13:K13"/>
    <mergeCell ref="A14:K14"/>
    <mergeCell ref="A41:K41"/>
    <mergeCell ref="B24:K24"/>
    <mergeCell ref="A5:A6"/>
    <mergeCell ref="B6:K6"/>
    <mergeCell ref="A4:K4"/>
    <mergeCell ref="B20:K20"/>
    <mergeCell ref="A23:K23"/>
  </mergeCells>
  <pageMargins left="0.70866141732283472" right="0.70866141732283472" top="0.74803149606299213" bottom="0.74803149606299213" header="0.31496062992125984" footer="0.31496062992125984"/>
  <pageSetup paperSize="9" scale="81"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7B5DB-903B-4A3E-A1C1-D4A0F6D90648}">
  <sheetPr>
    <pageSetUpPr fitToPage="1"/>
  </sheetPr>
  <dimension ref="A1:G204"/>
  <sheetViews>
    <sheetView topLeftCell="A169" zoomScaleNormal="100" workbookViewId="0">
      <selection activeCell="G202" sqref="G202"/>
    </sheetView>
  </sheetViews>
  <sheetFormatPr defaultRowHeight="14.25" x14ac:dyDescent="0.2"/>
  <cols>
    <col min="1" max="1" width="31.6640625" style="11" customWidth="1"/>
    <col min="2" max="2" width="10.109375" style="11" customWidth="1"/>
    <col min="3" max="3" width="10.77734375" style="11" customWidth="1"/>
    <col min="4" max="5" width="16" style="11" customWidth="1"/>
    <col min="6" max="6" width="14.88671875" style="11" customWidth="1"/>
    <col min="7" max="7" width="11.44140625" style="11" customWidth="1"/>
    <col min="8" max="16384" width="8.88671875" style="11"/>
  </cols>
  <sheetData>
    <row r="1" spans="1:7" x14ac:dyDescent="0.2">
      <c r="A1" s="27" t="s">
        <v>297</v>
      </c>
    </row>
    <row r="2" spans="1:7" x14ac:dyDescent="0.2">
      <c r="A2" s="12" t="s">
        <v>288</v>
      </c>
    </row>
    <row r="3" spans="1:7" x14ac:dyDescent="0.2">
      <c r="G3" s="13" t="s">
        <v>294</v>
      </c>
    </row>
    <row r="4" spans="1:7" x14ac:dyDescent="0.2">
      <c r="A4" s="3" t="s">
        <v>276</v>
      </c>
      <c r="B4" s="3" t="s">
        <v>277</v>
      </c>
      <c r="C4" s="3" t="s">
        <v>278</v>
      </c>
      <c r="D4" s="3" t="s">
        <v>289</v>
      </c>
      <c r="E4" s="2">
        <v>101</v>
      </c>
      <c r="F4" s="13" t="s">
        <v>101</v>
      </c>
      <c r="G4" s="71">
        <v>48567303</v>
      </c>
    </row>
    <row r="5" spans="1:7" x14ac:dyDescent="0.2">
      <c r="A5" s="11" t="str">
        <f>A4</f>
        <v>Løbende priser (1.000 kr.)</v>
      </c>
      <c r="B5" s="11" t="str">
        <f>B4</f>
        <v>I alt (netto)</v>
      </c>
      <c r="C5" s="11" t="str">
        <f t="shared" ref="C5:D20" si="0">C4</f>
        <v>1 Driftskonti</v>
      </c>
      <c r="D5" s="11" t="str">
        <f t="shared" si="0"/>
        <v>I alt hovedkonto 0-8</v>
      </c>
      <c r="E5" s="2">
        <v>147</v>
      </c>
      <c r="F5" s="13" t="s">
        <v>39</v>
      </c>
      <c r="G5" s="71">
        <v>7198962</v>
      </c>
    </row>
    <row r="6" spans="1:7" x14ac:dyDescent="0.2">
      <c r="A6" s="11" t="str">
        <f t="shared" ref="A6:D69" si="1">A5</f>
        <v>Løbende priser (1.000 kr.)</v>
      </c>
      <c r="B6" s="11" t="str">
        <f t="shared" si="1"/>
        <v>I alt (netto)</v>
      </c>
      <c r="C6" s="11" t="str">
        <f t="shared" si="0"/>
        <v>1 Driftskonti</v>
      </c>
      <c r="D6" s="11" t="str">
        <f t="shared" si="0"/>
        <v>I alt hovedkonto 0-8</v>
      </c>
      <c r="E6" s="2">
        <v>151</v>
      </c>
      <c r="F6" s="13" t="s">
        <v>13</v>
      </c>
      <c r="G6" s="71">
        <v>5024147</v>
      </c>
    </row>
    <row r="7" spans="1:7" x14ac:dyDescent="0.2">
      <c r="A7" s="11" t="str">
        <f t="shared" si="1"/>
        <v>Løbende priser (1.000 kr.)</v>
      </c>
      <c r="B7" s="11" t="str">
        <f t="shared" si="1"/>
        <v>I alt (netto)</v>
      </c>
      <c r="C7" s="11" t="str">
        <f t="shared" si="0"/>
        <v>1 Driftskonti</v>
      </c>
      <c r="D7" s="11" t="str">
        <f t="shared" si="0"/>
        <v>I alt hovedkonto 0-8</v>
      </c>
      <c r="E7" s="2">
        <v>153</v>
      </c>
      <c r="F7" s="13" t="s">
        <v>19</v>
      </c>
      <c r="G7" s="71">
        <v>3783489</v>
      </c>
    </row>
    <row r="8" spans="1:7" x14ac:dyDescent="0.2">
      <c r="A8" s="11" t="str">
        <f t="shared" si="1"/>
        <v>Løbende priser (1.000 kr.)</v>
      </c>
      <c r="B8" s="11" t="str">
        <f t="shared" si="1"/>
        <v>I alt (netto)</v>
      </c>
      <c r="C8" s="11" t="str">
        <f t="shared" si="0"/>
        <v>1 Driftskonti</v>
      </c>
      <c r="D8" s="11" t="str">
        <f t="shared" si="0"/>
        <v>I alt hovedkonto 0-8</v>
      </c>
      <c r="E8" s="2">
        <v>155</v>
      </c>
      <c r="F8" s="13" t="s">
        <v>23</v>
      </c>
      <c r="G8" s="71">
        <v>1045927</v>
      </c>
    </row>
    <row r="9" spans="1:7" x14ac:dyDescent="0.2">
      <c r="A9" s="11" t="str">
        <f t="shared" si="1"/>
        <v>Løbende priser (1.000 kr.)</v>
      </c>
      <c r="B9" s="11" t="str">
        <f t="shared" si="1"/>
        <v>I alt (netto)</v>
      </c>
      <c r="C9" s="11" t="str">
        <f t="shared" si="0"/>
        <v>1 Driftskonti</v>
      </c>
      <c r="D9" s="11" t="str">
        <f t="shared" si="0"/>
        <v>I alt hovedkonto 0-8</v>
      </c>
      <c r="E9" s="2">
        <v>157</v>
      </c>
      <c r="F9" s="13" t="s">
        <v>49</v>
      </c>
      <c r="G9" s="71">
        <v>5410638</v>
      </c>
    </row>
    <row r="10" spans="1:7" x14ac:dyDescent="0.2">
      <c r="A10" s="11" t="str">
        <f t="shared" si="1"/>
        <v>Løbende priser (1.000 kr.)</v>
      </c>
      <c r="B10" s="11" t="str">
        <f t="shared" si="1"/>
        <v>I alt (netto)</v>
      </c>
      <c r="C10" s="11" t="str">
        <f t="shared" si="0"/>
        <v>1 Driftskonti</v>
      </c>
      <c r="D10" s="11" t="str">
        <f t="shared" si="0"/>
        <v>I alt hovedkonto 0-8</v>
      </c>
      <c r="E10" s="2">
        <v>159</v>
      </c>
      <c r="F10" s="13" t="s">
        <v>51</v>
      </c>
      <c r="G10" s="71">
        <v>5807870</v>
      </c>
    </row>
    <row r="11" spans="1:7" x14ac:dyDescent="0.2">
      <c r="A11" s="11" t="str">
        <f t="shared" si="1"/>
        <v>Løbende priser (1.000 kr.)</v>
      </c>
      <c r="B11" s="11" t="str">
        <f t="shared" si="1"/>
        <v>I alt (netto)</v>
      </c>
      <c r="C11" s="11" t="str">
        <f t="shared" si="0"/>
        <v>1 Driftskonti</v>
      </c>
      <c r="D11" s="11" t="str">
        <f t="shared" si="0"/>
        <v>I alt hovedkonto 0-8</v>
      </c>
      <c r="E11" s="2">
        <v>161</v>
      </c>
      <c r="F11" s="13" t="s">
        <v>53</v>
      </c>
      <c r="G11" s="71">
        <v>2043736</v>
      </c>
    </row>
    <row r="12" spans="1:7" x14ac:dyDescent="0.2">
      <c r="A12" s="11" t="str">
        <f t="shared" si="1"/>
        <v>Løbende priser (1.000 kr.)</v>
      </c>
      <c r="B12" s="11" t="str">
        <f t="shared" si="1"/>
        <v>I alt (netto)</v>
      </c>
      <c r="C12" s="11" t="str">
        <f t="shared" si="0"/>
        <v>1 Driftskonti</v>
      </c>
      <c r="D12" s="11" t="str">
        <f t="shared" si="0"/>
        <v>I alt hovedkonto 0-8</v>
      </c>
      <c r="E12" s="2">
        <v>163</v>
      </c>
      <c r="F12" s="13" t="s">
        <v>69</v>
      </c>
      <c r="G12" s="71">
        <v>2541401</v>
      </c>
    </row>
    <row r="13" spans="1:7" x14ac:dyDescent="0.2">
      <c r="A13" s="11" t="str">
        <f t="shared" si="1"/>
        <v>Løbende priser (1.000 kr.)</v>
      </c>
      <c r="B13" s="11" t="str">
        <f t="shared" si="1"/>
        <v>I alt (netto)</v>
      </c>
      <c r="C13" s="11" t="str">
        <f t="shared" si="0"/>
        <v>1 Driftskonti</v>
      </c>
      <c r="D13" s="11" t="str">
        <f t="shared" si="0"/>
        <v>I alt hovedkonto 0-8</v>
      </c>
      <c r="E13" s="2">
        <v>165</v>
      </c>
      <c r="F13" s="13" t="s">
        <v>7</v>
      </c>
      <c r="G13" s="71">
        <v>2825344</v>
      </c>
    </row>
    <row r="14" spans="1:7" x14ac:dyDescent="0.2">
      <c r="A14" s="11" t="str">
        <f t="shared" si="1"/>
        <v>Løbende priser (1.000 kr.)</v>
      </c>
      <c r="B14" s="11" t="str">
        <f t="shared" si="1"/>
        <v>I alt (netto)</v>
      </c>
      <c r="C14" s="11" t="str">
        <f t="shared" si="0"/>
        <v>1 Driftskonti</v>
      </c>
      <c r="D14" s="11" t="str">
        <f t="shared" si="0"/>
        <v>I alt hovedkonto 0-8</v>
      </c>
      <c r="E14" s="2">
        <v>167</v>
      </c>
      <c r="F14" s="13" t="s">
        <v>83</v>
      </c>
      <c r="G14" s="71">
        <v>4842797</v>
      </c>
    </row>
    <row r="15" spans="1:7" x14ac:dyDescent="0.2">
      <c r="A15" s="11" t="str">
        <f t="shared" si="1"/>
        <v>Løbende priser (1.000 kr.)</v>
      </c>
      <c r="B15" s="11" t="str">
        <f t="shared" si="1"/>
        <v>I alt (netto)</v>
      </c>
      <c r="C15" s="11" t="str">
        <f t="shared" si="0"/>
        <v>1 Driftskonti</v>
      </c>
      <c r="D15" s="11" t="str">
        <f t="shared" si="0"/>
        <v>I alt hovedkonto 0-8</v>
      </c>
      <c r="E15" s="2">
        <v>169</v>
      </c>
      <c r="F15" s="13" t="s">
        <v>85</v>
      </c>
      <c r="G15" s="71">
        <v>5027259</v>
      </c>
    </row>
    <row r="16" spans="1:7" x14ac:dyDescent="0.2">
      <c r="A16" s="11" t="str">
        <f t="shared" si="1"/>
        <v>Løbende priser (1.000 kr.)</v>
      </c>
      <c r="B16" s="11" t="str">
        <f t="shared" si="1"/>
        <v>I alt (netto)</v>
      </c>
      <c r="C16" s="11" t="str">
        <f t="shared" si="0"/>
        <v>1 Driftskonti</v>
      </c>
      <c r="D16" s="11" t="str">
        <f t="shared" si="0"/>
        <v>I alt hovedkonto 0-8</v>
      </c>
      <c r="E16" s="2">
        <v>173</v>
      </c>
      <c r="F16" s="13" t="s">
        <v>16</v>
      </c>
      <c r="G16" s="71">
        <v>4381411</v>
      </c>
    </row>
    <row r="17" spans="1:7" x14ac:dyDescent="0.2">
      <c r="A17" s="11" t="str">
        <f t="shared" si="1"/>
        <v>Løbende priser (1.000 kr.)</v>
      </c>
      <c r="B17" s="11" t="str">
        <f t="shared" si="1"/>
        <v>I alt (netto)</v>
      </c>
      <c r="C17" s="11" t="str">
        <f t="shared" si="0"/>
        <v>1 Driftskonti</v>
      </c>
      <c r="D17" s="11" t="str">
        <f t="shared" si="0"/>
        <v>I alt hovedkonto 0-8</v>
      </c>
      <c r="E17" s="2">
        <v>175</v>
      </c>
      <c r="F17" s="13" t="s">
        <v>52</v>
      </c>
      <c r="G17" s="71">
        <v>3795436</v>
      </c>
    </row>
    <row r="18" spans="1:7" x14ac:dyDescent="0.2">
      <c r="A18" s="11" t="str">
        <f t="shared" si="1"/>
        <v>Løbende priser (1.000 kr.)</v>
      </c>
      <c r="B18" s="11" t="str">
        <f t="shared" si="1"/>
        <v>I alt (netto)</v>
      </c>
      <c r="C18" s="11" t="str">
        <f t="shared" si="0"/>
        <v>1 Driftskonti</v>
      </c>
      <c r="D18" s="11" t="str">
        <f t="shared" si="0"/>
        <v>I alt hovedkonto 0-8</v>
      </c>
      <c r="E18" s="2">
        <v>183</v>
      </c>
      <c r="F18" s="13" t="s">
        <v>91</v>
      </c>
      <c r="G18" s="71">
        <v>2323538</v>
      </c>
    </row>
    <row r="19" spans="1:7" x14ac:dyDescent="0.2">
      <c r="A19" s="11" t="str">
        <f t="shared" si="1"/>
        <v>Løbende priser (1.000 kr.)</v>
      </c>
      <c r="B19" s="11" t="str">
        <f t="shared" si="1"/>
        <v>I alt (netto)</v>
      </c>
      <c r="C19" s="11" t="str">
        <f t="shared" si="0"/>
        <v>1 Driftskonti</v>
      </c>
      <c r="D19" s="11" t="str">
        <f t="shared" si="0"/>
        <v>I alt hovedkonto 0-8</v>
      </c>
      <c r="E19" s="2">
        <v>185</v>
      </c>
      <c r="F19" s="13" t="s">
        <v>82</v>
      </c>
      <c r="G19" s="71">
        <v>3535830</v>
      </c>
    </row>
    <row r="20" spans="1:7" x14ac:dyDescent="0.2">
      <c r="A20" s="11" t="str">
        <f t="shared" si="1"/>
        <v>Løbende priser (1.000 kr.)</v>
      </c>
      <c r="B20" s="11" t="str">
        <f t="shared" si="1"/>
        <v>I alt (netto)</v>
      </c>
      <c r="C20" s="11" t="str">
        <f t="shared" si="0"/>
        <v>1 Driftskonti</v>
      </c>
      <c r="D20" s="11" t="str">
        <f t="shared" si="0"/>
        <v>I alt hovedkonto 0-8</v>
      </c>
      <c r="E20" s="2">
        <v>187</v>
      </c>
      <c r="F20" s="13" t="s">
        <v>84</v>
      </c>
      <c r="G20" s="71">
        <v>1362997</v>
      </c>
    </row>
    <row r="21" spans="1:7" x14ac:dyDescent="0.2">
      <c r="A21" s="11" t="str">
        <f t="shared" si="1"/>
        <v>Løbende priser (1.000 kr.)</v>
      </c>
      <c r="B21" s="11" t="str">
        <f t="shared" si="1"/>
        <v>I alt (netto)</v>
      </c>
      <c r="C21" s="11" t="str">
        <f t="shared" si="1"/>
        <v>1 Driftskonti</v>
      </c>
      <c r="D21" s="11" t="str">
        <f t="shared" si="1"/>
        <v>I alt hovedkonto 0-8</v>
      </c>
      <c r="E21" s="2">
        <v>190</v>
      </c>
      <c r="F21" s="13" t="s">
        <v>45</v>
      </c>
      <c r="G21" s="71">
        <v>3267870</v>
      </c>
    </row>
    <row r="22" spans="1:7" x14ac:dyDescent="0.2">
      <c r="A22" s="11" t="str">
        <f t="shared" si="1"/>
        <v>Løbende priser (1.000 kr.)</v>
      </c>
      <c r="B22" s="11" t="str">
        <f t="shared" si="1"/>
        <v>I alt (netto)</v>
      </c>
      <c r="C22" s="11" t="str">
        <f t="shared" si="1"/>
        <v>1 Driftskonti</v>
      </c>
      <c r="D22" s="11" t="str">
        <f t="shared" si="1"/>
        <v>I alt hovedkonto 0-8</v>
      </c>
      <c r="E22" s="2">
        <v>201</v>
      </c>
      <c r="F22" s="13" t="s">
        <v>9</v>
      </c>
      <c r="G22" s="71">
        <v>1930009</v>
      </c>
    </row>
    <row r="23" spans="1:7" x14ac:dyDescent="0.2">
      <c r="A23" s="11" t="str">
        <f t="shared" si="1"/>
        <v>Løbende priser (1.000 kr.)</v>
      </c>
      <c r="B23" s="11" t="str">
        <f t="shared" si="1"/>
        <v>I alt (netto)</v>
      </c>
      <c r="C23" s="11" t="str">
        <f t="shared" si="1"/>
        <v>1 Driftskonti</v>
      </c>
      <c r="D23" s="11" t="str">
        <f t="shared" si="1"/>
        <v>I alt hovedkonto 0-8</v>
      </c>
      <c r="E23" s="2">
        <v>210</v>
      </c>
      <c r="F23" s="13" t="s">
        <v>35</v>
      </c>
      <c r="G23" s="71">
        <v>3355475</v>
      </c>
    </row>
    <row r="24" spans="1:7" x14ac:dyDescent="0.2">
      <c r="A24" s="11" t="str">
        <f t="shared" si="1"/>
        <v>Løbende priser (1.000 kr.)</v>
      </c>
      <c r="B24" s="11" t="str">
        <f t="shared" si="1"/>
        <v>I alt (netto)</v>
      </c>
      <c r="C24" s="11" t="str">
        <f t="shared" si="1"/>
        <v>1 Driftskonti</v>
      </c>
      <c r="D24" s="11" t="str">
        <f t="shared" si="1"/>
        <v>I alt hovedkonto 0-8</v>
      </c>
      <c r="E24" s="2">
        <v>217</v>
      </c>
      <c r="F24" s="13" t="s">
        <v>67</v>
      </c>
      <c r="G24" s="71">
        <v>5347060</v>
      </c>
    </row>
    <row r="25" spans="1:7" x14ac:dyDescent="0.2">
      <c r="A25" s="11" t="str">
        <f t="shared" si="1"/>
        <v>Løbende priser (1.000 kr.)</v>
      </c>
      <c r="B25" s="11" t="str">
        <f t="shared" si="1"/>
        <v>I alt (netto)</v>
      </c>
      <c r="C25" s="11" t="str">
        <f t="shared" si="1"/>
        <v>1 Driftskonti</v>
      </c>
      <c r="D25" s="11" t="str">
        <f t="shared" si="1"/>
        <v>I alt hovedkonto 0-8</v>
      </c>
      <c r="E25" s="2">
        <v>219</v>
      </c>
      <c r="F25" s="13" t="s">
        <v>73</v>
      </c>
      <c r="G25" s="71">
        <v>4167502</v>
      </c>
    </row>
    <row r="26" spans="1:7" x14ac:dyDescent="0.2">
      <c r="A26" s="11" t="str">
        <f t="shared" si="1"/>
        <v>Løbende priser (1.000 kr.)</v>
      </c>
      <c r="B26" s="11" t="str">
        <f t="shared" si="1"/>
        <v>I alt (netto)</v>
      </c>
      <c r="C26" s="11" t="str">
        <f t="shared" si="1"/>
        <v>1 Driftskonti</v>
      </c>
      <c r="D26" s="11" t="str">
        <f t="shared" si="1"/>
        <v>I alt hovedkonto 0-8</v>
      </c>
      <c r="E26" s="2">
        <v>223</v>
      </c>
      <c r="F26" s="13" t="s">
        <v>87</v>
      </c>
      <c r="G26" s="71">
        <v>1813860</v>
      </c>
    </row>
    <row r="27" spans="1:7" x14ac:dyDescent="0.2">
      <c r="A27" s="11" t="str">
        <f t="shared" si="1"/>
        <v>Løbende priser (1.000 kr.)</v>
      </c>
      <c r="B27" s="11" t="str">
        <f t="shared" si="1"/>
        <v>I alt (netto)</v>
      </c>
      <c r="C27" s="11" t="str">
        <f t="shared" si="1"/>
        <v>1 Driftskonti</v>
      </c>
      <c r="D27" s="11" t="str">
        <f t="shared" si="1"/>
        <v>I alt hovedkonto 0-8</v>
      </c>
      <c r="E27" s="2">
        <v>230</v>
      </c>
      <c r="F27" s="13" t="s">
        <v>50</v>
      </c>
      <c r="G27" s="71">
        <v>4197986</v>
      </c>
    </row>
    <row r="28" spans="1:7" x14ac:dyDescent="0.2">
      <c r="A28" s="11" t="str">
        <f t="shared" si="1"/>
        <v>Løbende priser (1.000 kr.)</v>
      </c>
      <c r="B28" s="11" t="str">
        <f t="shared" si="1"/>
        <v>I alt (netto)</v>
      </c>
      <c r="C28" s="11" t="str">
        <f t="shared" si="1"/>
        <v>1 Driftskonti</v>
      </c>
      <c r="D28" s="11" t="str">
        <f t="shared" si="1"/>
        <v>I alt hovedkonto 0-8</v>
      </c>
      <c r="E28" s="2">
        <v>240</v>
      </c>
      <c r="F28" s="13" t="s">
        <v>25</v>
      </c>
      <c r="G28" s="71">
        <v>3268205</v>
      </c>
    </row>
    <row r="29" spans="1:7" x14ac:dyDescent="0.2">
      <c r="A29" s="11" t="str">
        <f t="shared" si="1"/>
        <v>Løbende priser (1.000 kr.)</v>
      </c>
      <c r="B29" s="11" t="str">
        <f t="shared" si="1"/>
        <v>I alt (netto)</v>
      </c>
      <c r="C29" s="11" t="str">
        <f t="shared" si="1"/>
        <v>1 Driftskonti</v>
      </c>
      <c r="D29" s="11" t="str">
        <f t="shared" si="1"/>
        <v>I alt hovedkonto 0-8</v>
      </c>
      <c r="E29" s="2">
        <v>250</v>
      </c>
      <c r="F29" s="13" t="s">
        <v>43</v>
      </c>
      <c r="G29" s="71">
        <v>3775042</v>
      </c>
    </row>
    <row r="30" spans="1:7" x14ac:dyDescent="0.2">
      <c r="A30" s="11" t="str">
        <f t="shared" si="1"/>
        <v>Løbende priser (1.000 kr.)</v>
      </c>
      <c r="B30" s="11" t="str">
        <f t="shared" si="1"/>
        <v>I alt (netto)</v>
      </c>
      <c r="C30" s="11" t="str">
        <f t="shared" si="1"/>
        <v>1 Driftskonti</v>
      </c>
      <c r="D30" s="11" t="str">
        <f t="shared" si="1"/>
        <v>I alt hovedkonto 0-8</v>
      </c>
      <c r="E30" s="2">
        <v>253</v>
      </c>
      <c r="F30" s="13" t="s">
        <v>55</v>
      </c>
      <c r="G30" s="71">
        <v>3960940</v>
      </c>
    </row>
    <row r="31" spans="1:7" x14ac:dyDescent="0.2">
      <c r="A31" s="11" t="str">
        <f t="shared" si="1"/>
        <v>Løbende priser (1.000 kr.)</v>
      </c>
      <c r="B31" s="11" t="str">
        <f t="shared" si="1"/>
        <v>I alt (netto)</v>
      </c>
      <c r="C31" s="11" t="str">
        <f t="shared" si="1"/>
        <v>1 Driftskonti</v>
      </c>
      <c r="D31" s="11" t="str">
        <f t="shared" si="1"/>
        <v>I alt hovedkonto 0-8</v>
      </c>
      <c r="E31" s="2">
        <v>259</v>
      </c>
      <c r="F31" s="13" t="s">
        <v>103</v>
      </c>
      <c r="G31" s="71">
        <v>5276880</v>
      </c>
    </row>
    <row r="32" spans="1:7" x14ac:dyDescent="0.2">
      <c r="A32" s="11" t="str">
        <f t="shared" si="1"/>
        <v>Løbende priser (1.000 kr.)</v>
      </c>
      <c r="B32" s="11" t="str">
        <f t="shared" si="1"/>
        <v>I alt (netto)</v>
      </c>
      <c r="C32" s="11" t="str">
        <f t="shared" si="1"/>
        <v>1 Driftskonti</v>
      </c>
      <c r="D32" s="11" t="str">
        <f t="shared" si="1"/>
        <v>I alt hovedkonto 0-8</v>
      </c>
      <c r="E32" s="2">
        <v>260</v>
      </c>
      <c r="F32" s="13" t="s">
        <v>63</v>
      </c>
      <c r="G32" s="71">
        <v>2844231</v>
      </c>
    </row>
    <row r="33" spans="1:7" x14ac:dyDescent="0.2">
      <c r="A33" s="11" t="str">
        <f t="shared" si="1"/>
        <v>Løbende priser (1.000 kr.)</v>
      </c>
      <c r="B33" s="11" t="str">
        <f t="shared" si="1"/>
        <v>I alt (netto)</v>
      </c>
      <c r="C33" s="11" t="str">
        <f t="shared" si="1"/>
        <v>1 Driftskonti</v>
      </c>
      <c r="D33" s="11" t="str">
        <f t="shared" si="1"/>
        <v>I alt hovedkonto 0-8</v>
      </c>
      <c r="E33" s="2">
        <v>265</v>
      </c>
      <c r="F33" s="13" t="s">
        <v>48</v>
      </c>
      <c r="G33" s="71">
        <v>6902428</v>
      </c>
    </row>
    <row r="34" spans="1:7" x14ac:dyDescent="0.2">
      <c r="A34" s="11" t="str">
        <f t="shared" si="1"/>
        <v>Løbende priser (1.000 kr.)</v>
      </c>
      <c r="B34" s="11" t="str">
        <f t="shared" si="1"/>
        <v>I alt (netto)</v>
      </c>
      <c r="C34" s="11" t="str">
        <f t="shared" si="1"/>
        <v>1 Driftskonti</v>
      </c>
      <c r="D34" s="11" t="str">
        <f t="shared" si="1"/>
        <v>I alt hovedkonto 0-8</v>
      </c>
      <c r="E34" s="2">
        <v>269</v>
      </c>
      <c r="F34" s="13" t="s">
        <v>64</v>
      </c>
      <c r="G34" s="71">
        <v>1783573</v>
      </c>
    </row>
    <row r="35" spans="1:7" x14ac:dyDescent="0.2">
      <c r="A35" s="11" t="str">
        <f t="shared" si="1"/>
        <v>Løbende priser (1.000 kr.)</v>
      </c>
      <c r="B35" s="11" t="str">
        <f t="shared" si="1"/>
        <v>I alt (netto)</v>
      </c>
      <c r="C35" s="11" t="str">
        <f t="shared" si="1"/>
        <v>1 Driftskonti</v>
      </c>
      <c r="D35" s="11" t="str">
        <f t="shared" si="1"/>
        <v>I alt hovedkonto 0-8</v>
      </c>
      <c r="E35" s="2">
        <v>270</v>
      </c>
      <c r="F35" s="13" t="s">
        <v>57</v>
      </c>
      <c r="G35" s="71">
        <v>3409505</v>
      </c>
    </row>
    <row r="36" spans="1:7" x14ac:dyDescent="0.2">
      <c r="A36" s="11" t="str">
        <f t="shared" si="1"/>
        <v>Løbende priser (1.000 kr.)</v>
      </c>
      <c r="B36" s="11" t="str">
        <f t="shared" si="1"/>
        <v>I alt (netto)</v>
      </c>
      <c r="C36" s="11" t="str">
        <f t="shared" si="1"/>
        <v>1 Driftskonti</v>
      </c>
      <c r="D36" s="11" t="str">
        <f t="shared" si="1"/>
        <v>I alt hovedkonto 0-8</v>
      </c>
      <c r="E36" s="2">
        <v>306</v>
      </c>
      <c r="F36" s="13" t="s">
        <v>38</v>
      </c>
      <c r="G36" s="71">
        <v>3069806</v>
      </c>
    </row>
    <row r="37" spans="1:7" x14ac:dyDescent="0.2">
      <c r="A37" s="11" t="str">
        <f t="shared" si="1"/>
        <v>Løbende priser (1.000 kr.)</v>
      </c>
      <c r="B37" s="11" t="str">
        <f t="shared" si="1"/>
        <v>I alt (netto)</v>
      </c>
      <c r="C37" s="11" t="str">
        <f t="shared" si="1"/>
        <v>1 Driftskonti</v>
      </c>
      <c r="D37" s="11" t="str">
        <f t="shared" si="1"/>
        <v>I alt hovedkonto 0-8</v>
      </c>
      <c r="E37" s="2">
        <v>316</v>
      </c>
      <c r="F37" s="13" t="s">
        <v>77</v>
      </c>
      <c r="G37" s="71">
        <v>5916238</v>
      </c>
    </row>
    <row r="38" spans="1:7" x14ac:dyDescent="0.2">
      <c r="A38" s="11" t="str">
        <f t="shared" si="1"/>
        <v>Løbende priser (1.000 kr.)</v>
      </c>
      <c r="B38" s="11" t="str">
        <f t="shared" si="1"/>
        <v>I alt (netto)</v>
      </c>
      <c r="C38" s="11" t="str">
        <f t="shared" si="1"/>
        <v>1 Driftskonti</v>
      </c>
      <c r="D38" s="11" t="str">
        <f t="shared" si="1"/>
        <v>I alt hovedkonto 0-8</v>
      </c>
      <c r="E38" s="2">
        <v>320</v>
      </c>
      <c r="F38" s="13" t="s">
        <v>33</v>
      </c>
      <c r="G38" s="71">
        <v>3141658</v>
      </c>
    </row>
    <row r="39" spans="1:7" x14ac:dyDescent="0.2">
      <c r="A39" s="11" t="str">
        <f t="shared" si="1"/>
        <v>Løbende priser (1.000 kr.)</v>
      </c>
      <c r="B39" s="11" t="str">
        <f t="shared" si="1"/>
        <v>I alt (netto)</v>
      </c>
      <c r="C39" s="11" t="str">
        <f t="shared" si="1"/>
        <v>1 Driftskonti</v>
      </c>
      <c r="D39" s="11" t="str">
        <f t="shared" si="1"/>
        <v>I alt hovedkonto 0-8</v>
      </c>
      <c r="E39" s="2">
        <v>326</v>
      </c>
      <c r="F39" s="13" t="s">
        <v>95</v>
      </c>
      <c r="G39" s="71">
        <v>4388712</v>
      </c>
    </row>
    <row r="40" spans="1:7" x14ac:dyDescent="0.2">
      <c r="A40" s="11" t="str">
        <f t="shared" si="1"/>
        <v>Løbende priser (1.000 kr.)</v>
      </c>
      <c r="B40" s="11" t="str">
        <f t="shared" si="1"/>
        <v>I alt (netto)</v>
      </c>
      <c r="C40" s="11" t="str">
        <f t="shared" si="1"/>
        <v>1 Driftskonti</v>
      </c>
      <c r="D40" s="11" t="str">
        <f t="shared" si="1"/>
        <v>I alt hovedkonto 0-8</v>
      </c>
      <c r="E40" s="2">
        <v>329</v>
      </c>
      <c r="F40" s="13" t="s">
        <v>46</v>
      </c>
      <c r="G40" s="71">
        <v>2983418</v>
      </c>
    </row>
    <row r="41" spans="1:7" x14ac:dyDescent="0.2">
      <c r="A41" s="11" t="str">
        <f t="shared" si="1"/>
        <v>Løbende priser (1.000 kr.)</v>
      </c>
      <c r="B41" s="11" t="str">
        <f t="shared" si="1"/>
        <v>I alt (netto)</v>
      </c>
      <c r="C41" s="11" t="str">
        <f t="shared" si="1"/>
        <v>1 Driftskonti</v>
      </c>
      <c r="D41" s="11" t="str">
        <f t="shared" si="1"/>
        <v>I alt hovedkonto 0-8</v>
      </c>
      <c r="E41" s="2">
        <v>330</v>
      </c>
      <c r="F41" s="13" t="s">
        <v>62</v>
      </c>
      <c r="G41" s="71">
        <v>6932121</v>
      </c>
    </row>
    <row r="42" spans="1:7" x14ac:dyDescent="0.2">
      <c r="A42" s="11" t="str">
        <f t="shared" si="1"/>
        <v>Løbende priser (1.000 kr.)</v>
      </c>
      <c r="B42" s="11" t="str">
        <f t="shared" si="1"/>
        <v>I alt (netto)</v>
      </c>
      <c r="C42" s="11" t="str">
        <f t="shared" si="1"/>
        <v>1 Driftskonti</v>
      </c>
      <c r="D42" s="11" t="str">
        <f t="shared" si="1"/>
        <v>I alt hovedkonto 0-8</v>
      </c>
      <c r="E42" s="2">
        <v>336</v>
      </c>
      <c r="F42" s="13" t="s">
        <v>68</v>
      </c>
      <c r="G42" s="71">
        <v>1894720</v>
      </c>
    </row>
    <row r="43" spans="1:7" x14ac:dyDescent="0.2">
      <c r="A43" s="11" t="str">
        <f t="shared" si="1"/>
        <v>Løbende priser (1.000 kr.)</v>
      </c>
      <c r="B43" s="11" t="str">
        <f t="shared" si="1"/>
        <v>I alt (netto)</v>
      </c>
      <c r="C43" s="11" t="str">
        <f t="shared" si="1"/>
        <v>1 Driftskonti</v>
      </c>
      <c r="D43" s="11" t="str">
        <f t="shared" si="1"/>
        <v>I alt hovedkonto 0-8</v>
      </c>
      <c r="E43" s="2">
        <v>340</v>
      </c>
      <c r="F43" s="13" t="s">
        <v>66</v>
      </c>
      <c r="G43" s="71">
        <v>2508834</v>
      </c>
    </row>
    <row r="44" spans="1:7" x14ac:dyDescent="0.2">
      <c r="A44" s="11" t="str">
        <f t="shared" si="1"/>
        <v>Løbende priser (1.000 kr.)</v>
      </c>
      <c r="B44" s="11" t="str">
        <f t="shared" si="1"/>
        <v>I alt (netto)</v>
      </c>
      <c r="C44" s="11" t="str">
        <f t="shared" si="1"/>
        <v>1 Driftskonti</v>
      </c>
      <c r="D44" s="11" t="str">
        <f t="shared" si="1"/>
        <v>I alt hovedkonto 0-8</v>
      </c>
      <c r="E44" s="2">
        <v>350</v>
      </c>
      <c r="F44" s="13" t="s">
        <v>10</v>
      </c>
      <c r="G44" s="71">
        <v>2180183</v>
      </c>
    </row>
    <row r="45" spans="1:7" x14ac:dyDescent="0.2">
      <c r="A45" s="11" t="str">
        <f t="shared" si="1"/>
        <v>Løbende priser (1.000 kr.)</v>
      </c>
      <c r="B45" s="11" t="str">
        <f t="shared" si="1"/>
        <v>I alt (netto)</v>
      </c>
      <c r="C45" s="11" t="str">
        <f t="shared" si="1"/>
        <v>1 Driftskonti</v>
      </c>
      <c r="D45" s="11" t="str">
        <f t="shared" si="1"/>
        <v>I alt hovedkonto 0-8</v>
      </c>
      <c r="E45" s="2">
        <v>360</v>
      </c>
      <c r="F45" s="13" t="s">
        <v>14</v>
      </c>
      <c r="G45" s="71">
        <v>4446893</v>
      </c>
    </row>
    <row r="46" spans="1:7" x14ac:dyDescent="0.2">
      <c r="A46" s="11" t="str">
        <f t="shared" si="1"/>
        <v>Løbende priser (1.000 kr.)</v>
      </c>
      <c r="B46" s="11" t="str">
        <f t="shared" si="1"/>
        <v>I alt (netto)</v>
      </c>
      <c r="C46" s="11" t="str">
        <f t="shared" si="1"/>
        <v>1 Driftskonti</v>
      </c>
      <c r="D46" s="11" t="str">
        <f t="shared" si="1"/>
        <v>I alt hovedkonto 0-8</v>
      </c>
      <c r="E46" s="2">
        <v>370</v>
      </c>
      <c r="F46" s="13" t="s">
        <v>32</v>
      </c>
      <c r="G46" s="71">
        <v>6816115</v>
      </c>
    </row>
    <row r="47" spans="1:7" x14ac:dyDescent="0.2">
      <c r="A47" s="11" t="str">
        <f t="shared" si="1"/>
        <v>Løbende priser (1.000 kr.)</v>
      </c>
      <c r="B47" s="11" t="str">
        <f t="shared" si="1"/>
        <v>I alt (netto)</v>
      </c>
      <c r="C47" s="11" t="str">
        <f t="shared" si="1"/>
        <v>1 Driftskonti</v>
      </c>
      <c r="D47" s="11" t="str">
        <f t="shared" si="1"/>
        <v>I alt hovedkonto 0-8</v>
      </c>
      <c r="E47" s="2">
        <v>376</v>
      </c>
      <c r="F47" s="13" t="s">
        <v>59</v>
      </c>
      <c r="G47" s="71">
        <v>5498077</v>
      </c>
    </row>
    <row r="48" spans="1:7" x14ac:dyDescent="0.2">
      <c r="A48" s="11" t="str">
        <f t="shared" si="1"/>
        <v>Løbende priser (1.000 kr.)</v>
      </c>
      <c r="B48" s="11" t="str">
        <f t="shared" si="1"/>
        <v>I alt (netto)</v>
      </c>
      <c r="C48" s="11" t="str">
        <f t="shared" si="1"/>
        <v>1 Driftskonti</v>
      </c>
      <c r="D48" s="11" t="str">
        <f t="shared" si="1"/>
        <v>I alt hovedkonto 0-8</v>
      </c>
      <c r="E48" s="2">
        <v>390</v>
      </c>
      <c r="F48" s="13" t="s">
        <v>96</v>
      </c>
      <c r="G48" s="71">
        <v>3968469</v>
      </c>
    </row>
    <row r="49" spans="1:7" x14ac:dyDescent="0.2">
      <c r="A49" s="11" t="str">
        <f t="shared" si="1"/>
        <v>Løbende priser (1.000 kr.)</v>
      </c>
      <c r="B49" s="11" t="str">
        <f t="shared" si="1"/>
        <v>I alt (netto)</v>
      </c>
      <c r="C49" s="11" t="str">
        <f t="shared" si="1"/>
        <v>1 Driftskonti</v>
      </c>
      <c r="D49" s="11" t="str">
        <f t="shared" si="1"/>
        <v>I alt hovedkonto 0-8</v>
      </c>
      <c r="E49" s="2">
        <v>400</v>
      </c>
      <c r="F49" s="13" t="s">
        <v>17</v>
      </c>
      <c r="G49" s="71">
        <v>3642927</v>
      </c>
    </row>
    <row r="50" spans="1:7" x14ac:dyDescent="0.2">
      <c r="A50" s="11" t="str">
        <f t="shared" si="1"/>
        <v>Løbende priser (1.000 kr.)</v>
      </c>
      <c r="B50" s="11" t="str">
        <f t="shared" si="1"/>
        <v>I alt (netto)</v>
      </c>
      <c r="C50" s="11" t="str">
        <f t="shared" si="1"/>
        <v>1 Driftskonti</v>
      </c>
      <c r="D50" s="11" t="str">
        <f t="shared" si="1"/>
        <v>I alt hovedkonto 0-8</v>
      </c>
      <c r="E50" s="2">
        <v>410</v>
      </c>
      <c r="F50" s="13" t="s">
        <v>22</v>
      </c>
      <c r="G50" s="71">
        <v>3096489</v>
      </c>
    </row>
    <row r="51" spans="1:7" x14ac:dyDescent="0.2">
      <c r="A51" s="11" t="str">
        <f t="shared" si="1"/>
        <v>Løbende priser (1.000 kr.)</v>
      </c>
      <c r="B51" s="11" t="str">
        <f t="shared" si="1"/>
        <v>I alt (netto)</v>
      </c>
      <c r="C51" s="11" t="str">
        <f t="shared" si="1"/>
        <v>1 Driftskonti</v>
      </c>
      <c r="D51" s="11" t="str">
        <f t="shared" si="1"/>
        <v>I alt hovedkonto 0-8</v>
      </c>
      <c r="E51" s="2">
        <v>420</v>
      </c>
      <c r="F51" s="13" t="s">
        <v>11</v>
      </c>
      <c r="G51" s="71">
        <v>3506311</v>
      </c>
    </row>
    <row r="52" spans="1:7" x14ac:dyDescent="0.2">
      <c r="A52" s="11" t="str">
        <f t="shared" si="1"/>
        <v>Løbende priser (1.000 kr.)</v>
      </c>
      <c r="B52" s="11" t="str">
        <f t="shared" si="1"/>
        <v>I alt (netto)</v>
      </c>
      <c r="C52" s="11" t="str">
        <f t="shared" si="1"/>
        <v>1 Driftskonti</v>
      </c>
      <c r="D52" s="11" t="str">
        <f t="shared" si="1"/>
        <v>I alt hovedkonto 0-8</v>
      </c>
      <c r="E52" s="2">
        <v>430</v>
      </c>
      <c r="F52" s="13" t="s">
        <v>47</v>
      </c>
      <c r="G52" s="71">
        <v>4416851</v>
      </c>
    </row>
    <row r="53" spans="1:7" x14ac:dyDescent="0.2">
      <c r="A53" s="11" t="str">
        <f t="shared" si="1"/>
        <v>Løbende priser (1.000 kr.)</v>
      </c>
      <c r="B53" s="11" t="str">
        <f t="shared" si="1"/>
        <v>I alt (netto)</v>
      </c>
      <c r="C53" s="11" t="str">
        <f t="shared" si="1"/>
        <v>1 Driftskonti</v>
      </c>
      <c r="D53" s="11" t="str">
        <f t="shared" si="1"/>
        <v>I alt hovedkonto 0-8</v>
      </c>
      <c r="E53" s="2">
        <v>440</v>
      </c>
      <c r="F53" s="13" t="s">
        <v>97</v>
      </c>
      <c r="G53" s="71">
        <v>2013352</v>
      </c>
    </row>
    <row r="54" spans="1:7" x14ac:dyDescent="0.2">
      <c r="A54" s="11" t="str">
        <f t="shared" si="1"/>
        <v>Løbende priser (1.000 kr.)</v>
      </c>
      <c r="B54" s="11" t="str">
        <f t="shared" si="1"/>
        <v>I alt (netto)</v>
      </c>
      <c r="C54" s="11" t="str">
        <f t="shared" si="1"/>
        <v>1 Driftskonti</v>
      </c>
      <c r="D54" s="11" t="str">
        <f t="shared" si="1"/>
        <v>I alt hovedkonto 0-8</v>
      </c>
      <c r="E54" s="2">
        <v>450</v>
      </c>
      <c r="F54" s="13" t="s">
        <v>30</v>
      </c>
      <c r="G54" s="71">
        <v>2824497</v>
      </c>
    </row>
    <row r="55" spans="1:7" x14ac:dyDescent="0.2">
      <c r="A55" s="11" t="str">
        <f t="shared" si="1"/>
        <v>Løbende priser (1.000 kr.)</v>
      </c>
      <c r="B55" s="11" t="str">
        <f t="shared" si="1"/>
        <v>I alt (netto)</v>
      </c>
      <c r="C55" s="11" t="str">
        <f t="shared" si="1"/>
        <v>1 Driftskonti</v>
      </c>
      <c r="D55" s="11" t="str">
        <f t="shared" si="1"/>
        <v>I alt hovedkonto 0-8</v>
      </c>
      <c r="E55" s="2">
        <v>461</v>
      </c>
      <c r="F55" s="13" t="s">
        <v>36</v>
      </c>
      <c r="G55" s="71">
        <v>16894617</v>
      </c>
    </row>
    <row r="56" spans="1:7" x14ac:dyDescent="0.2">
      <c r="A56" s="11" t="str">
        <f t="shared" si="1"/>
        <v>Løbende priser (1.000 kr.)</v>
      </c>
      <c r="B56" s="11" t="str">
        <f t="shared" si="1"/>
        <v>I alt (netto)</v>
      </c>
      <c r="C56" s="11" t="str">
        <f t="shared" si="1"/>
        <v>1 Driftskonti</v>
      </c>
      <c r="D56" s="11" t="str">
        <f t="shared" si="1"/>
        <v>I alt hovedkonto 0-8</v>
      </c>
      <c r="E56" s="2">
        <v>479</v>
      </c>
      <c r="F56" s="13" t="s">
        <v>72</v>
      </c>
      <c r="G56" s="71">
        <v>4960109</v>
      </c>
    </row>
    <row r="57" spans="1:7" x14ac:dyDescent="0.2">
      <c r="A57" s="11" t="str">
        <f t="shared" si="1"/>
        <v>Løbende priser (1.000 kr.)</v>
      </c>
      <c r="B57" s="11" t="str">
        <f t="shared" si="1"/>
        <v>I alt (netto)</v>
      </c>
      <c r="C57" s="11" t="str">
        <f t="shared" si="1"/>
        <v>1 Driftskonti</v>
      </c>
      <c r="D57" s="11" t="str">
        <f t="shared" si="1"/>
        <v>I alt hovedkonto 0-8</v>
      </c>
      <c r="E57" s="2">
        <v>480</v>
      </c>
      <c r="F57" s="13" t="s">
        <v>226</v>
      </c>
      <c r="G57" s="71">
        <v>2512977</v>
      </c>
    </row>
    <row r="58" spans="1:7" x14ac:dyDescent="0.2">
      <c r="A58" s="11" t="str">
        <f t="shared" si="1"/>
        <v>Løbende priser (1.000 kr.)</v>
      </c>
      <c r="B58" s="11" t="str">
        <f t="shared" si="1"/>
        <v>I alt (netto)</v>
      </c>
      <c r="C58" s="11" t="str">
        <f t="shared" si="1"/>
        <v>1 Driftskonti</v>
      </c>
      <c r="D58" s="11" t="str">
        <f t="shared" si="1"/>
        <v>I alt hovedkonto 0-8</v>
      </c>
      <c r="E58" s="2">
        <v>482</v>
      </c>
      <c r="F58" s="13" t="s">
        <v>8</v>
      </c>
      <c r="G58" s="71">
        <v>1283582</v>
      </c>
    </row>
    <row r="59" spans="1:7" x14ac:dyDescent="0.2">
      <c r="A59" s="11" t="str">
        <f t="shared" si="1"/>
        <v>Løbende priser (1.000 kr.)</v>
      </c>
      <c r="B59" s="11" t="str">
        <f t="shared" si="1"/>
        <v>I alt (netto)</v>
      </c>
      <c r="C59" s="11" t="str">
        <f t="shared" si="1"/>
        <v>1 Driftskonti</v>
      </c>
      <c r="D59" s="11" t="str">
        <f t="shared" si="1"/>
        <v>I alt hovedkonto 0-8</v>
      </c>
      <c r="E59" s="2">
        <v>492</v>
      </c>
      <c r="F59" s="13" t="s">
        <v>98</v>
      </c>
      <c r="G59" s="71">
        <v>573681</v>
      </c>
    </row>
    <row r="60" spans="1:7" x14ac:dyDescent="0.2">
      <c r="A60" s="11" t="str">
        <f t="shared" si="1"/>
        <v>Løbende priser (1.000 kr.)</v>
      </c>
      <c r="B60" s="11" t="str">
        <f t="shared" si="1"/>
        <v>I alt (netto)</v>
      </c>
      <c r="C60" s="11" t="str">
        <f t="shared" si="1"/>
        <v>1 Driftskonti</v>
      </c>
      <c r="D60" s="11" t="str">
        <f t="shared" si="1"/>
        <v>I alt hovedkonto 0-8</v>
      </c>
      <c r="E60" s="2">
        <v>510</v>
      </c>
      <c r="F60" s="13" t="s">
        <v>61</v>
      </c>
      <c r="G60" s="71">
        <v>4846334</v>
      </c>
    </row>
    <row r="61" spans="1:7" x14ac:dyDescent="0.2">
      <c r="A61" s="11" t="str">
        <f t="shared" si="1"/>
        <v>Løbende priser (1.000 kr.)</v>
      </c>
      <c r="B61" s="11" t="str">
        <f t="shared" si="1"/>
        <v>I alt (netto)</v>
      </c>
      <c r="C61" s="11" t="str">
        <f t="shared" si="1"/>
        <v>1 Driftskonti</v>
      </c>
      <c r="D61" s="11" t="str">
        <f t="shared" si="1"/>
        <v>I alt hovedkonto 0-8</v>
      </c>
      <c r="E61" s="2">
        <v>530</v>
      </c>
      <c r="F61" s="13" t="s">
        <v>15</v>
      </c>
      <c r="G61" s="71">
        <v>2334265</v>
      </c>
    </row>
    <row r="62" spans="1:7" x14ac:dyDescent="0.2">
      <c r="A62" s="11" t="str">
        <f t="shared" si="1"/>
        <v>Løbende priser (1.000 kr.)</v>
      </c>
      <c r="B62" s="11" t="str">
        <f t="shared" si="1"/>
        <v>I alt (netto)</v>
      </c>
      <c r="C62" s="11" t="str">
        <f t="shared" si="1"/>
        <v>1 Driftskonti</v>
      </c>
      <c r="D62" s="11" t="str">
        <f t="shared" si="1"/>
        <v>I alt hovedkonto 0-8</v>
      </c>
      <c r="E62" s="2">
        <v>540</v>
      </c>
      <c r="F62" s="13" t="s">
        <v>76</v>
      </c>
      <c r="G62" s="71">
        <v>6414859</v>
      </c>
    </row>
    <row r="63" spans="1:7" x14ac:dyDescent="0.2">
      <c r="A63" s="11" t="str">
        <f t="shared" si="1"/>
        <v>Løbende priser (1.000 kr.)</v>
      </c>
      <c r="B63" s="11" t="str">
        <f t="shared" si="1"/>
        <v>I alt (netto)</v>
      </c>
      <c r="C63" s="11" t="str">
        <f t="shared" si="1"/>
        <v>1 Driftskonti</v>
      </c>
      <c r="D63" s="11" t="str">
        <f t="shared" si="1"/>
        <v>I alt hovedkonto 0-8</v>
      </c>
      <c r="E63" s="2">
        <v>550</v>
      </c>
      <c r="F63" s="13" t="s">
        <v>80</v>
      </c>
      <c r="G63" s="71">
        <v>3214087</v>
      </c>
    </row>
    <row r="64" spans="1:7" x14ac:dyDescent="0.2">
      <c r="A64" s="11" t="str">
        <f t="shared" si="1"/>
        <v>Løbende priser (1.000 kr.)</v>
      </c>
      <c r="B64" s="11" t="str">
        <f t="shared" si="1"/>
        <v>I alt (netto)</v>
      </c>
      <c r="C64" s="11" t="str">
        <f t="shared" si="1"/>
        <v>1 Driftskonti</v>
      </c>
      <c r="D64" s="11" t="str">
        <f t="shared" si="1"/>
        <v>I alt hovedkonto 0-8</v>
      </c>
      <c r="E64" s="2">
        <v>561</v>
      </c>
      <c r="F64" s="13" t="s">
        <v>27</v>
      </c>
      <c r="G64" s="71">
        <v>9665522</v>
      </c>
    </row>
    <row r="65" spans="1:7" x14ac:dyDescent="0.2">
      <c r="A65" s="11" t="str">
        <f t="shared" si="1"/>
        <v>Løbende priser (1.000 kr.)</v>
      </c>
      <c r="B65" s="11" t="str">
        <f t="shared" si="1"/>
        <v>I alt (netto)</v>
      </c>
      <c r="C65" s="11" t="str">
        <f t="shared" si="1"/>
        <v>1 Driftskonti</v>
      </c>
      <c r="D65" s="11" t="str">
        <f t="shared" si="1"/>
        <v>I alt hovedkonto 0-8</v>
      </c>
      <c r="E65" s="2">
        <v>563</v>
      </c>
      <c r="F65" s="13" t="s">
        <v>29</v>
      </c>
      <c r="G65" s="71">
        <v>286901</v>
      </c>
    </row>
    <row r="66" spans="1:7" x14ac:dyDescent="0.2">
      <c r="A66" s="11" t="str">
        <f t="shared" si="1"/>
        <v>Løbende priser (1.000 kr.)</v>
      </c>
      <c r="B66" s="11" t="str">
        <f t="shared" si="1"/>
        <v>I alt (netto)</v>
      </c>
      <c r="C66" s="11" t="str">
        <f t="shared" si="1"/>
        <v>1 Driftskonti</v>
      </c>
      <c r="D66" s="11" t="str">
        <f t="shared" si="1"/>
        <v>I alt hovedkonto 0-8</v>
      </c>
      <c r="E66" s="2">
        <v>573</v>
      </c>
      <c r="F66" s="13" t="s">
        <v>86</v>
      </c>
      <c r="G66" s="71">
        <v>4083347</v>
      </c>
    </row>
    <row r="67" spans="1:7" x14ac:dyDescent="0.2">
      <c r="A67" s="11" t="str">
        <f t="shared" si="1"/>
        <v>Løbende priser (1.000 kr.)</v>
      </c>
      <c r="B67" s="11" t="str">
        <f t="shared" si="1"/>
        <v>I alt (netto)</v>
      </c>
      <c r="C67" s="11" t="str">
        <f t="shared" si="1"/>
        <v>1 Driftskonti</v>
      </c>
      <c r="D67" s="11" t="str">
        <f t="shared" si="1"/>
        <v>I alt hovedkonto 0-8</v>
      </c>
      <c r="E67" s="2">
        <v>575</v>
      </c>
      <c r="F67" s="13" t="s">
        <v>88</v>
      </c>
      <c r="G67" s="71">
        <v>3492044</v>
      </c>
    </row>
    <row r="68" spans="1:7" x14ac:dyDescent="0.2">
      <c r="A68" s="11" t="str">
        <f t="shared" si="1"/>
        <v>Løbende priser (1.000 kr.)</v>
      </c>
      <c r="B68" s="11" t="str">
        <f t="shared" si="1"/>
        <v>I alt (netto)</v>
      </c>
      <c r="C68" s="11" t="str">
        <f t="shared" si="1"/>
        <v>1 Driftskonti</v>
      </c>
      <c r="D68" s="11" t="str">
        <f t="shared" si="1"/>
        <v>I alt hovedkonto 0-8</v>
      </c>
      <c r="E68" s="2">
        <v>580</v>
      </c>
      <c r="F68" s="13" t="s">
        <v>100</v>
      </c>
      <c r="G68" s="71">
        <v>4989405</v>
      </c>
    </row>
    <row r="69" spans="1:7" x14ac:dyDescent="0.2">
      <c r="A69" s="11" t="str">
        <f t="shared" si="1"/>
        <v>Løbende priser (1.000 kr.)</v>
      </c>
      <c r="B69" s="11" t="str">
        <f t="shared" si="1"/>
        <v>I alt (netto)</v>
      </c>
      <c r="C69" s="11" t="str">
        <f t="shared" si="1"/>
        <v>1 Driftskonti</v>
      </c>
      <c r="D69" s="11" t="str">
        <f t="shared" si="1"/>
        <v>I alt hovedkonto 0-8</v>
      </c>
      <c r="E69" s="2">
        <v>607</v>
      </c>
      <c r="F69" s="13" t="s">
        <v>37</v>
      </c>
      <c r="G69" s="71">
        <v>4733721</v>
      </c>
    </row>
    <row r="70" spans="1:7" x14ac:dyDescent="0.2">
      <c r="A70" s="11" t="str">
        <f t="shared" ref="A70:D101" si="2">A69</f>
        <v>Løbende priser (1.000 kr.)</v>
      </c>
      <c r="B70" s="11" t="str">
        <f t="shared" si="2"/>
        <v>I alt (netto)</v>
      </c>
      <c r="C70" s="11" t="str">
        <f t="shared" si="2"/>
        <v>1 Driftskonti</v>
      </c>
      <c r="D70" s="11" t="str">
        <f t="shared" si="2"/>
        <v>I alt hovedkonto 0-8</v>
      </c>
      <c r="E70" s="2">
        <v>615</v>
      </c>
      <c r="F70" s="13" t="s">
        <v>81</v>
      </c>
      <c r="G70" s="71">
        <v>7715365</v>
      </c>
    </row>
    <row r="71" spans="1:7" x14ac:dyDescent="0.2">
      <c r="A71" s="11" t="str">
        <f t="shared" si="2"/>
        <v>Løbende priser (1.000 kr.)</v>
      </c>
      <c r="B71" s="11" t="str">
        <f t="shared" si="2"/>
        <v>I alt (netto)</v>
      </c>
      <c r="C71" s="11" t="str">
        <f t="shared" si="2"/>
        <v>1 Driftskonti</v>
      </c>
      <c r="D71" s="11" t="str">
        <f t="shared" si="2"/>
        <v>I alt hovedkonto 0-8</v>
      </c>
      <c r="E71" s="2">
        <v>621</v>
      </c>
      <c r="F71" s="13" t="s">
        <v>99</v>
      </c>
      <c r="G71" s="71">
        <v>7492449</v>
      </c>
    </row>
    <row r="72" spans="1:7" x14ac:dyDescent="0.2">
      <c r="A72" s="11" t="str">
        <f t="shared" si="2"/>
        <v>Løbende priser (1.000 kr.)</v>
      </c>
      <c r="B72" s="11" t="str">
        <f t="shared" si="2"/>
        <v>I alt (netto)</v>
      </c>
      <c r="C72" s="11" t="str">
        <f t="shared" si="2"/>
        <v>1 Driftskonti</v>
      </c>
      <c r="D72" s="11" t="str">
        <f t="shared" si="2"/>
        <v>I alt hovedkonto 0-8</v>
      </c>
      <c r="E72" s="2">
        <v>630</v>
      </c>
      <c r="F72" s="13" t="s">
        <v>90</v>
      </c>
      <c r="G72" s="71">
        <v>8950379</v>
      </c>
    </row>
    <row r="73" spans="1:7" x14ac:dyDescent="0.2">
      <c r="A73" s="11" t="str">
        <f t="shared" si="2"/>
        <v>Løbende priser (1.000 kr.)</v>
      </c>
      <c r="B73" s="11" t="str">
        <f t="shared" si="2"/>
        <v>I alt (netto)</v>
      </c>
      <c r="C73" s="11" t="str">
        <f t="shared" si="2"/>
        <v>1 Driftskonti</v>
      </c>
      <c r="D73" s="11" t="str">
        <f t="shared" si="2"/>
        <v>I alt hovedkonto 0-8</v>
      </c>
      <c r="E73" s="2">
        <v>657</v>
      </c>
      <c r="F73" s="13" t="s">
        <v>71</v>
      </c>
      <c r="G73" s="71">
        <v>6995492</v>
      </c>
    </row>
    <row r="74" spans="1:7" x14ac:dyDescent="0.2">
      <c r="A74" s="11" t="str">
        <f t="shared" si="2"/>
        <v>Løbende priser (1.000 kr.)</v>
      </c>
      <c r="B74" s="11" t="str">
        <f t="shared" si="2"/>
        <v>I alt (netto)</v>
      </c>
      <c r="C74" s="11" t="str">
        <f t="shared" si="2"/>
        <v>1 Driftskonti</v>
      </c>
      <c r="D74" s="11" t="str">
        <f t="shared" si="2"/>
        <v>I alt hovedkonto 0-8</v>
      </c>
      <c r="E74" s="2">
        <v>661</v>
      </c>
      <c r="F74" s="13" t="s">
        <v>79</v>
      </c>
      <c r="G74" s="71">
        <v>4583144</v>
      </c>
    </row>
    <row r="75" spans="1:7" x14ac:dyDescent="0.2">
      <c r="A75" s="11" t="str">
        <f t="shared" si="2"/>
        <v>Løbende priser (1.000 kr.)</v>
      </c>
      <c r="B75" s="11" t="str">
        <f t="shared" si="2"/>
        <v>I alt (netto)</v>
      </c>
      <c r="C75" s="11" t="str">
        <f t="shared" si="2"/>
        <v>1 Driftskonti</v>
      </c>
      <c r="D75" s="11" t="str">
        <f t="shared" si="2"/>
        <v>I alt hovedkonto 0-8</v>
      </c>
      <c r="E75" s="2">
        <v>665</v>
      </c>
      <c r="F75" s="13" t="s">
        <v>12</v>
      </c>
      <c r="G75" s="71">
        <v>1634673</v>
      </c>
    </row>
    <row r="76" spans="1:7" x14ac:dyDescent="0.2">
      <c r="A76" s="11" t="str">
        <f t="shared" si="2"/>
        <v>Løbende priser (1.000 kr.)</v>
      </c>
      <c r="B76" s="11" t="str">
        <f t="shared" si="2"/>
        <v>I alt (netto)</v>
      </c>
      <c r="C76" s="11" t="str">
        <f t="shared" si="2"/>
        <v>1 Driftskonti</v>
      </c>
      <c r="D76" s="11" t="str">
        <f t="shared" si="2"/>
        <v>I alt hovedkonto 0-8</v>
      </c>
      <c r="E76" s="2">
        <v>671</v>
      </c>
      <c r="F76" s="13" t="s">
        <v>70</v>
      </c>
      <c r="G76" s="71">
        <v>1747489</v>
      </c>
    </row>
    <row r="77" spans="1:7" x14ac:dyDescent="0.2">
      <c r="A77" s="11" t="str">
        <f t="shared" si="2"/>
        <v>Løbende priser (1.000 kr.)</v>
      </c>
      <c r="B77" s="11" t="str">
        <f t="shared" si="2"/>
        <v>I alt (netto)</v>
      </c>
      <c r="C77" s="11" t="str">
        <f t="shared" si="2"/>
        <v>1 Driftskonti</v>
      </c>
      <c r="D77" s="11" t="str">
        <f t="shared" si="2"/>
        <v>I alt hovedkonto 0-8</v>
      </c>
      <c r="E77" s="2">
        <v>706</v>
      </c>
      <c r="F77" s="13" t="s">
        <v>74</v>
      </c>
      <c r="G77" s="71">
        <v>3500855</v>
      </c>
    </row>
    <row r="78" spans="1:7" x14ac:dyDescent="0.2">
      <c r="A78" s="11" t="str">
        <f t="shared" si="2"/>
        <v>Løbende priser (1.000 kr.)</v>
      </c>
      <c r="B78" s="11" t="str">
        <f t="shared" si="2"/>
        <v>I alt (netto)</v>
      </c>
      <c r="C78" s="11" t="str">
        <f t="shared" si="2"/>
        <v>1 Driftskonti</v>
      </c>
      <c r="D78" s="11" t="str">
        <f t="shared" si="2"/>
        <v>I alt hovedkonto 0-8</v>
      </c>
      <c r="E78" s="2">
        <v>707</v>
      </c>
      <c r="F78" s="13" t="s">
        <v>26</v>
      </c>
      <c r="G78" s="71">
        <v>3320034</v>
      </c>
    </row>
    <row r="79" spans="1:7" x14ac:dyDescent="0.2">
      <c r="A79" s="11" t="str">
        <f t="shared" si="2"/>
        <v>Løbende priser (1.000 kr.)</v>
      </c>
      <c r="B79" s="11" t="str">
        <f t="shared" si="2"/>
        <v>I alt (netto)</v>
      </c>
      <c r="C79" s="11" t="str">
        <f t="shared" si="2"/>
        <v>1 Driftskonti</v>
      </c>
      <c r="D79" s="11" t="str">
        <f t="shared" si="2"/>
        <v>I alt hovedkonto 0-8</v>
      </c>
      <c r="E79" s="2">
        <v>710</v>
      </c>
      <c r="F79" s="13" t="s">
        <v>31</v>
      </c>
      <c r="G79" s="71">
        <v>3644525</v>
      </c>
    </row>
    <row r="80" spans="1:7" x14ac:dyDescent="0.2">
      <c r="A80" s="11" t="str">
        <f t="shared" si="2"/>
        <v>Løbende priser (1.000 kr.)</v>
      </c>
      <c r="B80" s="11" t="str">
        <f t="shared" si="2"/>
        <v>I alt (netto)</v>
      </c>
      <c r="C80" s="11" t="str">
        <f t="shared" si="2"/>
        <v>1 Driftskonti</v>
      </c>
      <c r="D80" s="11" t="str">
        <f t="shared" si="2"/>
        <v>I alt hovedkonto 0-8</v>
      </c>
      <c r="E80" s="2">
        <v>727</v>
      </c>
      <c r="F80" s="13" t="s">
        <v>34</v>
      </c>
      <c r="G80" s="71">
        <v>1835542</v>
      </c>
    </row>
    <row r="81" spans="1:7" x14ac:dyDescent="0.2">
      <c r="A81" s="11" t="str">
        <f t="shared" si="2"/>
        <v>Løbende priser (1.000 kr.)</v>
      </c>
      <c r="B81" s="11" t="str">
        <f t="shared" si="2"/>
        <v>I alt (netto)</v>
      </c>
      <c r="C81" s="11" t="str">
        <f t="shared" si="2"/>
        <v>1 Driftskonti</v>
      </c>
      <c r="D81" s="11" t="str">
        <f t="shared" si="2"/>
        <v>I alt hovedkonto 0-8</v>
      </c>
      <c r="E81" s="2">
        <v>730</v>
      </c>
      <c r="F81" s="13" t="s">
        <v>40</v>
      </c>
      <c r="G81" s="71">
        <v>8469754</v>
      </c>
    </row>
    <row r="82" spans="1:7" x14ac:dyDescent="0.2">
      <c r="A82" s="11" t="str">
        <f t="shared" si="2"/>
        <v>Løbende priser (1.000 kr.)</v>
      </c>
      <c r="B82" s="11" t="str">
        <f t="shared" si="2"/>
        <v>I alt (netto)</v>
      </c>
      <c r="C82" s="11" t="str">
        <f t="shared" si="2"/>
        <v>1 Driftskonti</v>
      </c>
      <c r="D82" s="11" t="str">
        <f t="shared" si="2"/>
        <v>I alt hovedkonto 0-8</v>
      </c>
      <c r="E82" s="2">
        <v>740</v>
      </c>
      <c r="F82" s="13" t="s">
        <v>56</v>
      </c>
      <c r="G82" s="71">
        <v>7683758</v>
      </c>
    </row>
    <row r="83" spans="1:7" x14ac:dyDescent="0.2">
      <c r="A83" s="11" t="str">
        <f t="shared" si="2"/>
        <v>Løbende priser (1.000 kr.)</v>
      </c>
      <c r="B83" s="11" t="str">
        <f t="shared" si="2"/>
        <v>I alt (netto)</v>
      </c>
      <c r="C83" s="11" t="str">
        <f t="shared" si="2"/>
        <v>1 Driftskonti</v>
      </c>
      <c r="D83" s="11" t="str">
        <f t="shared" si="2"/>
        <v>I alt hovedkonto 0-8</v>
      </c>
      <c r="E83" s="2">
        <v>741</v>
      </c>
      <c r="F83" s="13" t="s">
        <v>54</v>
      </c>
      <c r="G83" s="71">
        <v>377294</v>
      </c>
    </row>
    <row r="84" spans="1:7" x14ac:dyDescent="0.2">
      <c r="A84" s="11" t="str">
        <f t="shared" si="2"/>
        <v>Løbende priser (1.000 kr.)</v>
      </c>
      <c r="B84" s="11" t="str">
        <f t="shared" si="2"/>
        <v>I alt (netto)</v>
      </c>
      <c r="C84" s="11" t="str">
        <f t="shared" si="2"/>
        <v>1 Driftskonti</v>
      </c>
      <c r="D84" s="11" t="str">
        <f t="shared" si="2"/>
        <v>I alt hovedkonto 0-8</v>
      </c>
      <c r="E84" s="2">
        <v>746</v>
      </c>
      <c r="F84" s="13" t="s">
        <v>58</v>
      </c>
      <c r="G84" s="71">
        <v>4827451</v>
      </c>
    </row>
    <row r="85" spans="1:7" x14ac:dyDescent="0.2">
      <c r="A85" s="11" t="str">
        <f t="shared" si="2"/>
        <v>Løbende priser (1.000 kr.)</v>
      </c>
      <c r="B85" s="11" t="str">
        <f t="shared" si="2"/>
        <v>I alt (netto)</v>
      </c>
      <c r="C85" s="11" t="str">
        <f t="shared" si="2"/>
        <v>1 Driftskonti</v>
      </c>
      <c r="D85" s="11" t="str">
        <f t="shared" si="2"/>
        <v>I alt hovedkonto 0-8</v>
      </c>
      <c r="E85" s="2">
        <v>751</v>
      </c>
      <c r="F85" s="13" t="s">
        <v>104</v>
      </c>
      <c r="G85" s="71">
        <v>27491861</v>
      </c>
    </row>
    <row r="86" spans="1:7" x14ac:dyDescent="0.2">
      <c r="A86" s="11" t="str">
        <f t="shared" si="2"/>
        <v>Løbende priser (1.000 kr.)</v>
      </c>
      <c r="B86" s="11" t="str">
        <f t="shared" si="2"/>
        <v>I alt (netto)</v>
      </c>
      <c r="C86" s="11" t="str">
        <f t="shared" si="2"/>
        <v>1 Driftskonti</v>
      </c>
      <c r="D86" s="11" t="str">
        <f t="shared" si="2"/>
        <v>I alt hovedkonto 0-8</v>
      </c>
      <c r="E86" s="2">
        <v>756</v>
      </c>
      <c r="F86" s="13" t="s">
        <v>89</v>
      </c>
      <c r="G86" s="71">
        <v>3293129</v>
      </c>
    </row>
    <row r="87" spans="1:7" x14ac:dyDescent="0.2">
      <c r="A87" s="11" t="str">
        <f t="shared" si="2"/>
        <v>Løbende priser (1.000 kr.)</v>
      </c>
      <c r="B87" s="11" t="str">
        <f t="shared" si="2"/>
        <v>I alt (netto)</v>
      </c>
      <c r="C87" s="11" t="str">
        <f t="shared" si="2"/>
        <v>1 Driftskonti</v>
      </c>
      <c r="D87" s="11" t="str">
        <f t="shared" si="2"/>
        <v>I alt hovedkonto 0-8</v>
      </c>
      <c r="E87" s="2">
        <v>760</v>
      </c>
      <c r="F87" s="13" t="s">
        <v>44</v>
      </c>
      <c r="G87" s="71">
        <v>4507951</v>
      </c>
    </row>
    <row r="88" spans="1:7" x14ac:dyDescent="0.2">
      <c r="A88" s="11" t="str">
        <f t="shared" si="2"/>
        <v>Løbende priser (1.000 kr.)</v>
      </c>
      <c r="B88" s="11" t="str">
        <f t="shared" si="2"/>
        <v>I alt (netto)</v>
      </c>
      <c r="C88" s="11" t="str">
        <f t="shared" si="2"/>
        <v>1 Driftskonti</v>
      </c>
      <c r="D88" s="11" t="str">
        <f t="shared" si="2"/>
        <v>I alt hovedkonto 0-8</v>
      </c>
      <c r="E88" s="2">
        <v>766</v>
      </c>
      <c r="F88" s="13" t="s">
        <v>65</v>
      </c>
      <c r="G88" s="71">
        <v>3632652</v>
      </c>
    </row>
    <row r="89" spans="1:7" x14ac:dyDescent="0.2">
      <c r="A89" s="11" t="str">
        <f t="shared" si="2"/>
        <v>Løbende priser (1.000 kr.)</v>
      </c>
      <c r="B89" s="11" t="str">
        <f t="shared" si="2"/>
        <v>I alt (netto)</v>
      </c>
      <c r="C89" s="11" t="str">
        <f t="shared" si="2"/>
        <v>1 Driftskonti</v>
      </c>
      <c r="D89" s="11" t="str">
        <f t="shared" si="2"/>
        <v>I alt hovedkonto 0-8</v>
      </c>
      <c r="E89" s="2">
        <v>773</v>
      </c>
      <c r="F89" s="13" t="s">
        <v>24</v>
      </c>
      <c r="G89" s="71">
        <v>1831744</v>
      </c>
    </row>
    <row r="90" spans="1:7" x14ac:dyDescent="0.2">
      <c r="A90" s="11" t="str">
        <f t="shared" si="2"/>
        <v>Løbende priser (1.000 kr.)</v>
      </c>
      <c r="B90" s="11" t="str">
        <f t="shared" si="2"/>
        <v>I alt (netto)</v>
      </c>
      <c r="C90" s="11" t="str">
        <f t="shared" si="2"/>
        <v>1 Driftskonti</v>
      </c>
      <c r="D90" s="11" t="str">
        <f t="shared" si="2"/>
        <v>I alt hovedkonto 0-8</v>
      </c>
      <c r="E90" s="2">
        <v>779</v>
      </c>
      <c r="F90" s="13" t="s">
        <v>60</v>
      </c>
      <c r="G90" s="71">
        <v>3889792</v>
      </c>
    </row>
    <row r="91" spans="1:7" x14ac:dyDescent="0.2">
      <c r="A91" s="11" t="str">
        <f t="shared" si="2"/>
        <v>Løbende priser (1.000 kr.)</v>
      </c>
      <c r="B91" s="11" t="str">
        <f t="shared" si="2"/>
        <v>I alt (netto)</v>
      </c>
      <c r="C91" s="11" t="str">
        <f t="shared" si="2"/>
        <v>1 Driftskonti</v>
      </c>
      <c r="D91" s="11" t="str">
        <f t="shared" si="2"/>
        <v>I alt hovedkonto 0-8</v>
      </c>
      <c r="E91" s="2">
        <v>787</v>
      </c>
      <c r="F91" s="13" t="s">
        <v>78</v>
      </c>
      <c r="G91" s="71">
        <v>3576115</v>
      </c>
    </row>
    <row r="92" spans="1:7" x14ac:dyDescent="0.2">
      <c r="A92" s="11" t="str">
        <f t="shared" si="2"/>
        <v>Løbende priser (1.000 kr.)</v>
      </c>
      <c r="B92" s="11" t="str">
        <f t="shared" si="2"/>
        <v>I alt (netto)</v>
      </c>
      <c r="C92" s="11" t="str">
        <f t="shared" si="2"/>
        <v>1 Driftskonti</v>
      </c>
      <c r="D92" s="11" t="str">
        <f t="shared" si="2"/>
        <v>I alt hovedkonto 0-8</v>
      </c>
      <c r="E92" s="2">
        <v>791</v>
      </c>
      <c r="F92" s="13" t="s">
        <v>94</v>
      </c>
      <c r="G92" s="71">
        <v>7724226</v>
      </c>
    </row>
    <row r="93" spans="1:7" x14ac:dyDescent="0.2">
      <c r="A93" s="11" t="str">
        <f t="shared" si="2"/>
        <v>Løbende priser (1.000 kr.)</v>
      </c>
      <c r="B93" s="11" t="str">
        <f t="shared" si="2"/>
        <v>I alt (netto)</v>
      </c>
      <c r="C93" s="11" t="str">
        <f t="shared" si="2"/>
        <v>1 Driftskonti</v>
      </c>
      <c r="D93" s="11" t="str">
        <f t="shared" si="2"/>
        <v>I alt hovedkonto 0-8</v>
      </c>
      <c r="E93" s="2">
        <v>810</v>
      </c>
      <c r="F93" s="13" t="s">
        <v>21</v>
      </c>
      <c r="G93" s="71">
        <v>3136723</v>
      </c>
    </row>
    <row r="94" spans="1:7" x14ac:dyDescent="0.2">
      <c r="A94" s="11" t="str">
        <f t="shared" si="2"/>
        <v>Løbende priser (1.000 kr.)</v>
      </c>
      <c r="B94" s="11" t="str">
        <f t="shared" si="2"/>
        <v>I alt (netto)</v>
      </c>
      <c r="C94" s="11" t="str">
        <f t="shared" si="2"/>
        <v>1 Driftskonti</v>
      </c>
      <c r="D94" s="11" t="str">
        <f t="shared" si="2"/>
        <v>I alt hovedkonto 0-8</v>
      </c>
      <c r="E94" s="2">
        <v>813</v>
      </c>
      <c r="F94" s="13" t="s">
        <v>41</v>
      </c>
      <c r="G94" s="71">
        <v>5153552</v>
      </c>
    </row>
    <row r="95" spans="1:7" x14ac:dyDescent="0.2">
      <c r="A95" s="11" t="str">
        <f t="shared" si="2"/>
        <v>Løbende priser (1.000 kr.)</v>
      </c>
      <c r="B95" s="11" t="str">
        <f t="shared" si="2"/>
        <v>I alt (netto)</v>
      </c>
      <c r="C95" s="11" t="str">
        <f t="shared" si="2"/>
        <v>1 Driftskonti</v>
      </c>
      <c r="D95" s="11" t="str">
        <f t="shared" si="2"/>
        <v>I alt hovedkonto 0-8</v>
      </c>
      <c r="E95" s="2">
        <v>820</v>
      </c>
      <c r="F95" s="13" t="s">
        <v>227</v>
      </c>
      <c r="G95" s="71">
        <v>3230928</v>
      </c>
    </row>
    <row r="96" spans="1:7" x14ac:dyDescent="0.2">
      <c r="A96" s="11" t="str">
        <f t="shared" si="2"/>
        <v>Løbende priser (1.000 kr.)</v>
      </c>
      <c r="B96" s="11" t="str">
        <f t="shared" si="2"/>
        <v>I alt (netto)</v>
      </c>
      <c r="C96" s="11" t="str">
        <f t="shared" si="2"/>
        <v>1 Driftskonti</v>
      </c>
      <c r="D96" s="11" t="str">
        <f t="shared" si="2"/>
        <v>I alt hovedkonto 0-8</v>
      </c>
      <c r="E96" s="2">
        <v>825</v>
      </c>
      <c r="F96" s="13" t="s">
        <v>18</v>
      </c>
      <c r="G96" s="71">
        <v>211499</v>
      </c>
    </row>
    <row r="97" spans="1:7" x14ac:dyDescent="0.2">
      <c r="A97" s="11" t="str">
        <f t="shared" si="2"/>
        <v>Løbende priser (1.000 kr.)</v>
      </c>
      <c r="B97" s="11" t="str">
        <f t="shared" si="2"/>
        <v>I alt (netto)</v>
      </c>
      <c r="C97" s="11" t="str">
        <f t="shared" si="2"/>
        <v>1 Driftskonti</v>
      </c>
      <c r="D97" s="11" t="str">
        <f t="shared" si="2"/>
        <v>I alt hovedkonto 0-8</v>
      </c>
      <c r="E97" s="2">
        <v>840</v>
      </c>
      <c r="F97" s="13" t="s">
        <v>42</v>
      </c>
      <c r="G97" s="71">
        <v>2296525</v>
      </c>
    </row>
    <row r="98" spans="1:7" x14ac:dyDescent="0.2">
      <c r="A98" s="11" t="str">
        <f t="shared" si="2"/>
        <v>Løbende priser (1.000 kr.)</v>
      </c>
      <c r="B98" s="11" t="str">
        <f t="shared" si="2"/>
        <v>I alt (netto)</v>
      </c>
      <c r="C98" s="11" t="str">
        <f t="shared" si="2"/>
        <v>1 Driftskonti</v>
      </c>
      <c r="D98" s="11" t="str">
        <f t="shared" si="2"/>
        <v>I alt hovedkonto 0-8</v>
      </c>
      <c r="E98" s="2">
        <v>846</v>
      </c>
      <c r="F98" s="13" t="s">
        <v>20</v>
      </c>
      <c r="G98" s="71">
        <v>3502820</v>
      </c>
    </row>
    <row r="99" spans="1:7" x14ac:dyDescent="0.2">
      <c r="A99" s="11" t="str">
        <f t="shared" si="2"/>
        <v>Løbende priser (1.000 kr.)</v>
      </c>
      <c r="B99" s="11" t="str">
        <f t="shared" si="2"/>
        <v>I alt (netto)</v>
      </c>
      <c r="C99" s="11" t="str">
        <f t="shared" si="2"/>
        <v>1 Driftskonti</v>
      </c>
      <c r="D99" s="11" t="str">
        <f t="shared" si="2"/>
        <v>I alt hovedkonto 0-8</v>
      </c>
      <c r="E99" s="2">
        <v>849</v>
      </c>
      <c r="F99" s="13" t="s">
        <v>93</v>
      </c>
      <c r="G99" s="71">
        <v>3160329</v>
      </c>
    </row>
    <row r="100" spans="1:7" x14ac:dyDescent="0.2">
      <c r="A100" s="11" t="str">
        <f t="shared" si="2"/>
        <v>Løbende priser (1.000 kr.)</v>
      </c>
      <c r="B100" s="11" t="str">
        <f t="shared" si="2"/>
        <v>I alt (netto)</v>
      </c>
      <c r="C100" s="11" t="str">
        <f t="shared" si="2"/>
        <v>1 Driftskonti</v>
      </c>
      <c r="D100" s="11" t="str">
        <f t="shared" si="2"/>
        <v>I alt hovedkonto 0-8</v>
      </c>
      <c r="E100" s="2">
        <v>851</v>
      </c>
      <c r="F100" s="13" t="s">
        <v>102</v>
      </c>
      <c r="G100" s="71">
        <v>17206524</v>
      </c>
    </row>
    <row r="101" spans="1:7" x14ac:dyDescent="0.2">
      <c r="A101" s="11" t="str">
        <f t="shared" si="2"/>
        <v>Løbende priser (1.000 kr.)</v>
      </c>
      <c r="B101" s="11" t="str">
        <f t="shared" si="2"/>
        <v>I alt (netto)</v>
      </c>
      <c r="C101" s="11" t="str">
        <f t="shared" si="2"/>
        <v>1 Driftskonti</v>
      </c>
      <c r="D101" s="11" t="str">
        <f t="shared" si="2"/>
        <v>I alt hovedkonto 0-8</v>
      </c>
      <c r="E101" s="2">
        <v>860</v>
      </c>
      <c r="F101" s="13" t="s">
        <v>75</v>
      </c>
      <c r="G101" s="71">
        <v>5735828</v>
      </c>
    </row>
    <row r="102" spans="1:7" x14ac:dyDescent="0.2">
      <c r="E102" s="2"/>
      <c r="F102" s="13"/>
      <c r="G102" s="71"/>
    </row>
    <row r="103" spans="1:7" x14ac:dyDescent="0.2">
      <c r="G103" s="13" t="s">
        <v>294</v>
      </c>
    </row>
    <row r="104" spans="1:7" x14ac:dyDescent="0.2">
      <c r="A104" s="3" t="s">
        <v>295</v>
      </c>
      <c r="B104" s="3" t="str">
        <f>B4</f>
        <v>I alt (netto)</v>
      </c>
      <c r="C104" s="3" t="str">
        <f t="shared" ref="C104:F104" si="3">C4</f>
        <v>1 Driftskonti</v>
      </c>
      <c r="D104" s="3" t="str">
        <f t="shared" si="3"/>
        <v>I alt hovedkonto 0-8</v>
      </c>
      <c r="E104" s="3">
        <f t="shared" si="3"/>
        <v>101</v>
      </c>
      <c r="F104" s="30" t="str">
        <f t="shared" si="3"/>
        <v>København</v>
      </c>
      <c r="G104" s="71">
        <f>G4/1000</f>
        <v>48567.303</v>
      </c>
    </row>
    <row r="105" spans="1:7" x14ac:dyDescent="0.2">
      <c r="A105" s="11" t="str">
        <f>A104</f>
        <v>Løbende priser (mio. kr.)</v>
      </c>
      <c r="B105" s="3" t="str">
        <f t="shared" ref="B105:F105" si="4">B5</f>
        <v>I alt (netto)</v>
      </c>
      <c r="C105" s="3" t="str">
        <f t="shared" si="4"/>
        <v>1 Driftskonti</v>
      </c>
      <c r="D105" s="3" t="str">
        <f t="shared" si="4"/>
        <v>I alt hovedkonto 0-8</v>
      </c>
      <c r="E105" s="3">
        <f t="shared" si="4"/>
        <v>147</v>
      </c>
      <c r="F105" s="30" t="str">
        <f t="shared" si="4"/>
        <v>Frederiksberg</v>
      </c>
      <c r="G105" s="71">
        <f t="shared" ref="G105:G168" si="5">G5/1000</f>
        <v>7198.9620000000004</v>
      </c>
    </row>
    <row r="106" spans="1:7" x14ac:dyDescent="0.2">
      <c r="A106" s="11" t="str">
        <f t="shared" ref="A106:A169" si="6">A105</f>
        <v>Løbende priser (mio. kr.)</v>
      </c>
      <c r="B106" s="3" t="str">
        <f t="shared" ref="B106:F106" si="7">B6</f>
        <v>I alt (netto)</v>
      </c>
      <c r="C106" s="3" t="str">
        <f t="shared" si="7"/>
        <v>1 Driftskonti</v>
      </c>
      <c r="D106" s="3" t="str">
        <f t="shared" si="7"/>
        <v>I alt hovedkonto 0-8</v>
      </c>
      <c r="E106" s="3">
        <f t="shared" si="7"/>
        <v>151</v>
      </c>
      <c r="F106" s="30" t="str">
        <f t="shared" si="7"/>
        <v>Ballerup</v>
      </c>
      <c r="G106" s="71">
        <f t="shared" si="5"/>
        <v>5024.1469999999999</v>
      </c>
    </row>
    <row r="107" spans="1:7" x14ac:dyDescent="0.2">
      <c r="A107" s="11" t="str">
        <f t="shared" si="6"/>
        <v>Løbende priser (mio. kr.)</v>
      </c>
      <c r="B107" s="3" t="str">
        <f t="shared" ref="B107:F107" si="8">B7</f>
        <v>I alt (netto)</v>
      </c>
      <c r="C107" s="3" t="str">
        <f t="shared" si="8"/>
        <v>1 Driftskonti</v>
      </c>
      <c r="D107" s="3" t="str">
        <f t="shared" si="8"/>
        <v>I alt hovedkonto 0-8</v>
      </c>
      <c r="E107" s="3">
        <f t="shared" si="8"/>
        <v>153</v>
      </c>
      <c r="F107" s="30" t="str">
        <f t="shared" si="8"/>
        <v>Brøndby</v>
      </c>
      <c r="G107" s="71">
        <f t="shared" si="5"/>
        <v>3783.489</v>
      </c>
    </row>
    <row r="108" spans="1:7" x14ac:dyDescent="0.2">
      <c r="A108" s="11" t="str">
        <f t="shared" si="6"/>
        <v>Løbende priser (mio. kr.)</v>
      </c>
      <c r="B108" s="3" t="str">
        <f t="shared" ref="B108:F108" si="9">B8</f>
        <v>I alt (netto)</v>
      </c>
      <c r="C108" s="3" t="str">
        <f t="shared" si="9"/>
        <v>1 Driftskonti</v>
      </c>
      <c r="D108" s="3" t="str">
        <f t="shared" si="9"/>
        <v>I alt hovedkonto 0-8</v>
      </c>
      <c r="E108" s="3">
        <f t="shared" si="9"/>
        <v>155</v>
      </c>
      <c r="F108" s="30" t="str">
        <f t="shared" si="9"/>
        <v>Dragør</v>
      </c>
      <c r="G108" s="71">
        <f t="shared" si="5"/>
        <v>1045.9269999999999</v>
      </c>
    </row>
    <row r="109" spans="1:7" x14ac:dyDescent="0.2">
      <c r="A109" s="11" t="str">
        <f t="shared" si="6"/>
        <v>Løbende priser (mio. kr.)</v>
      </c>
      <c r="B109" s="3" t="str">
        <f t="shared" ref="B109:F109" si="10">B9</f>
        <v>I alt (netto)</v>
      </c>
      <c r="C109" s="3" t="str">
        <f t="shared" si="10"/>
        <v>1 Driftskonti</v>
      </c>
      <c r="D109" s="3" t="str">
        <f t="shared" si="10"/>
        <v>I alt hovedkonto 0-8</v>
      </c>
      <c r="E109" s="3">
        <f t="shared" si="10"/>
        <v>157</v>
      </c>
      <c r="F109" s="30" t="str">
        <f t="shared" si="10"/>
        <v>Gentofte</v>
      </c>
      <c r="G109" s="71">
        <f t="shared" si="5"/>
        <v>5410.6379999999999</v>
      </c>
    </row>
    <row r="110" spans="1:7" x14ac:dyDescent="0.2">
      <c r="A110" s="11" t="str">
        <f t="shared" si="6"/>
        <v>Løbende priser (mio. kr.)</v>
      </c>
      <c r="B110" s="3" t="str">
        <f t="shared" ref="B110:F110" si="11">B10</f>
        <v>I alt (netto)</v>
      </c>
      <c r="C110" s="3" t="str">
        <f t="shared" si="11"/>
        <v>1 Driftskonti</v>
      </c>
      <c r="D110" s="3" t="str">
        <f t="shared" si="11"/>
        <v>I alt hovedkonto 0-8</v>
      </c>
      <c r="E110" s="3">
        <f t="shared" si="11"/>
        <v>159</v>
      </c>
      <c r="F110" s="30" t="str">
        <f t="shared" si="11"/>
        <v>Gladsaxe</v>
      </c>
      <c r="G110" s="71">
        <f t="shared" si="5"/>
        <v>5807.87</v>
      </c>
    </row>
    <row r="111" spans="1:7" x14ac:dyDescent="0.2">
      <c r="A111" s="11" t="str">
        <f t="shared" si="6"/>
        <v>Løbende priser (mio. kr.)</v>
      </c>
      <c r="B111" s="3" t="str">
        <f t="shared" ref="B111:F111" si="12">B11</f>
        <v>I alt (netto)</v>
      </c>
      <c r="C111" s="3" t="str">
        <f t="shared" si="12"/>
        <v>1 Driftskonti</v>
      </c>
      <c r="D111" s="3" t="str">
        <f t="shared" si="12"/>
        <v>I alt hovedkonto 0-8</v>
      </c>
      <c r="E111" s="3">
        <f t="shared" si="12"/>
        <v>161</v>
      </c>
      <c r="F111" s="30" t="str">
        <f t="shared" si="12"/>
        <v>Glostrup</v>
      </c>
      <c r="G111" s="71">
        <f t="shared" si="5"/>
        <v>2043.7360000000001</v>
      </c>
    </row>
    <row r="112" spans="1:7" x14ac:dyDescent="0.2">
      <c r="A112" s="11" t="str">
        <f t="shared" si="6"/>
        <v>Løbende priser (mio. kr.)</v>
      </c>
      <c r="B112" s="3" t="str">
        <f t="shared" ref="B112:F112" si="13">B12</f>
        <v>I alt (netto)</v>
      </c>
      <c r="C112" s="3" t="str">
        <f t="shared" si="13"/>
        <v>1 Driftskonti</v>
      </c>
      <c r="D112" s="3" t="str">
        <f t="shared" si="13"/>
        <v>I alt hovedkonto 0-8</v>
      </c>
      <c r="E112" s="3">
        <f t="shared" si="13"/>
        <v>163</v>
      </c>
      <c r="F112" s="30" t="str">
        <f t="shared" si="13"/>
        <v>Herlev</v>
      </c>
      <c r="G112" s="71">
        <f t="shared" si="5"/>
        <v>2541.4009999999998</v>
      </c>
    </row>
    <row r="113" spans="1:7" x14ac:dyDescent="0.2">
      <c r="A113" s="11" t="str">
        <f t="shared" si="6"/>
        <v>Løbende priser (mio. kr.)</v>
      </c>
      <c r="B113" s="3" t="str">
        <f t="shared" ref="B113:F113" si="14">B13</f>
        <v>I alt (netto)</v>
      </c>
      <c r="C113" s="3" t="str">
        <f t="shared" si="14"/>
        <v>1 Driftskonti</v>
      </c>
      <c r="D113" s="3" t="str">
        <f t="shared" si="14"/>
        <v>I alt hovedkonto 0-8</v>
      </c>
      <c r="E113" s="3">
        <f t="shared" si="14"/>
        <v>165</v>
      </c>
      <c r="F113" s="30" t="str">
        <f t="shared" si="14"/>
        <v>Albertslund</v>
      </c>
      <c r="G113" s="71">
        <f t="shared" si="5"/>
        <v>2825.3440000000001</v>
      </c>
    </row>
    <row r="114" spans="1:7" x14ac:dyDescent="0.2">
      <c r="A114" s="11" t="str">
        <f t="shared" si="6"/>
        <v>Løbende priser (mio. kr.)</v>
      </c>
      <c r="B114" s="3" t="str">
        <f t="shared" ref="B114:F114" si="15">B14</f>
        <v>I alt (netto)</v>
      </c>
      <c r="C114" s="3" t="str">
        <f t="shared" si="15"/>
        <v>1 Driftskonti</v>
      </c>
      <c r="D114" s="3" t="str">
        <f t="shared" si="15"/>
        <v>I alt hovedkonto 0-8</v>
      </c>
      <c r="E114" s="3">
        <f t="shared" si="15"/>
        <v>167</v>
      </c>
      <c r="F114" s="30" t="str">
        <f t="shared" si="15"/>
        <v>Hvidovre</v>
      </c>
      <c r="G114" s="71">
        <f t="shared" si="5"/>
        <v>4842.7969999999996</v>
      </c>
    </row>
    <row r="115" spans="1:7" x14ac:dyDescent="0.2">
      <c r="A115" s="11" t="str">
        <f t="shared" si="6"/>
        <v>Løbende priser (mio. kr.)</v>
      </c>
      <c r="B115" s="3" t="str">
        <f t="shared" ref="B115:F115" si="16">B15</f>
        <v>I alt (netto)</v>
      </c>
      <c r="C115" s="3" t="str">
        <f t="shared" si="16"/>
        <v>1 Driftskonti</v>
      </c>
      <c r="D115" s="3" t="str">
        <f t="shared" si="16"/>
        <v>I alt hovedkonto 0-8</v>
      </c>
      <c r="E115" s="3">
        <f t="shared" si="16"/>
        <v>169</v>
      </c>
      <c r="F115" s="30" t="str">
        <f t="shared" si="16"/>
        <v>Høje-Taastrup</v>
      </c>
      <c r="G115" s="71">
        <f t="shared" si="5"/>
        <v>5027.259</v>
      </c>
    </row>
    <row r="116" spans="1:7" x14ac:dyDescent="0.2">
      <c r="A116" s="11" t="str">
        <f t="shared" si="6"/>
        <v>Løbende priser (mio. kr.)</v>
      </c>
      <c r="B116" s="3" t="str">
        <f t="shared" ref="B116:F116" si="17">B16</f>
        <v>I alt (netto)</v>
      </c>
      <c r="C116" s="3" t="str">
        <f t="shared" si="17"/>
        <v>1 Driftskonti</v>
      </c>
      <c r="D116" s="3" t="str">
        <f t="shared" si="17"/>
        <v>I alt hovedkonto 0-8</v>
      </c>
      <c r="E116" s="3">
        <f t="shared" si="17"/>
        <v>173</v>
      </c>
      <c r="F116" s="30" t="str">
        <f t="shared" si="17"/>
        <v>Lyngby-Taarbæk</v>
      </c>
      <c r="G116" s="71">
        <f t="shared" si="5"/>
        <v>4381.4110000000001</v>
      </c>
    </row>
    <row r="117" spans="1:7" x14ac:dyDescent="0.2">
      <c r="A117" s="11" t="str">
        <f t="shared" si="6"/>
        <v>Løbende priser (mio. kr.)</v>
      </c>
      <c r="B117" s="3" t="str">
        <f t="shared" ref="B117:F117" si="18">B17</f>
        <v>I alt (netto)</v>
      </c>
      <c r="C117" s="3" t="str">
        <f t="shared" si="18"/>
        <v>1 Driftskonti</v>
      </c>
      <c r="D117" s="3" t="str">
        <f t="shared" si="18"/>
        <v>I alt hovedkonto 0-8</v>
      </c>
      <c r="E117" s="3">
        <f t="shared" si="18"/>
        <v>175</v>
      </c>
      <c r="F117" s="30" t="str">
        <f t="shared" si="18"/>
        <v>Rødovre</v>
      </c>
      <c r="G117" s="71">
        <f t="shared" si="5"/>
        <v>3795.4360000000001</v>
      </c>
    </row>
    <row r="118" spans="1:7" x14ac:dyDescent="0.2">
      <c r="A118" s="11" t="str">
        <f t="shared" si="6"/>
        <v>Løbende priser (mio. kr.)</v>
      </c>
      <c r="B118" s="3" t="str">
        <f t="shared" ref="B118:F118" si="19">B18</f>
        <v>I alt (netto)</v>
      </c>
      <c r="C118" s="3" t="str">
        <f t="shared" si="19"/>
        <v>1 Driftskonti</v>
      </c>
      <c r="D118" s="3" t="str">
        <f t="shared" si="19"/>
        <v>I alt hovedkonto 0-8</v>
      </c>
      <c r="E118" s="3">
        <f t="shared" si="19"/>
        <v>183</v>
      </c>
      <c r="F118" s="30" t="str">
        <f t="shared" si="19"/>
        <v>Ishøj</v>
      </c>
      <c r="G118" s="71">
        <f t="shared" si="5"/>
        <v>2323.538</v>
      </c>
    </row>
    <row r="119" spans="1:7" x14ac:dyDescent="0.2">
      <c r="A119" s="11" t="str">
        <f t="shared" si="6"/>
        <v>Løbende priser (mio. kr.)</v>
      </c>
      <c r="B119" s="3" t="str">
        <f t="shared" ref="B119:F119" si="20">B19</f>
        <v>I alt (netto)</v>
      </c>
      <c r="C119" s="3" t="str">
        <f t="shared" si="20"/>
        <v>1 Driftskonti</v>
      </c>
      <c r="D119" s="3" t="str">
        <f t="shared" si="20"/>
        <v>I alt hovedkonto 0-8</v>
      </c>
      <c r="E119" s="3">
        <f t="shared" si="20"/>
        <v>185</v>
      </c>
      <c r="F119" s="30" t="str">
        <f t="shared" si="20"/>
        <v>Tårnby</v>
      </c>
      <c r="G119" s="71">
        <f t="shared" si="5"/>
        <v>3535.83</v>
      </c>
    </row>
    <row r="120" spans="1:7" x14ac:dyDescent="0.2">
      <c r="A120" s="11" t="str">
        <f t="shared" si="6"/>
        <v>Løbende priser (mio. kr.)</v>
      </c>
      <c r="B120" s="3" t="str">
        <f t="shared" ref="B120:F120" si="21">B20</f>
        <v>I alt (netto)</v>
      </c>
      <c r="C120" s="3" t="str">
        <f t="shared" si="21"/>
        <v>1 Driftskonti</v>
      </c>
      <c r="D120" s="3" t="str">
        <f t="shared" si="21"/>
        <v>I alt hovedkonto 0-8</v>
      </c>
      <c r="E120" s="3">
        <f t="shared" si="21"/>
        <v>187</v>
      </c>
      <c r="F120" s="30" t="str">
        <f t="shared" si="21"/>
        <v>Vallensbæk</v>
      </c>
      <c r="G120" s="71">
        <f t="shared" si="5"/>
        <v>1362.9970000000001</v>
      </c>
    </row>
    <row r="121" spans="1:7" x14ac:dyDescent="0.2">
      <c r="A121" s="11" t="str">
        <f t="shared" si="6"/>
        <v>Løbende priser (mio. kr.)</v>
      </c>
      <c r="B121" s="3" t="str">
        <f t="shared" ref="B121:F121" si="22">B21</f>
        <v>I alt (netto)</v>
      </c>
      <c r="C121" s="3" t="str">
        <f t="shared" si="22"/>
        <v>1 Driftskonti</v>
      </c>
      <c r="D121" s="3" t="str">
        <f t="shared" si="22"/>
        <v>I alt hovedkonto 0-8</v>
      </c>
      <c r="E121" s="3">
        <f t="shared" si="22"/>
        <v>190</v>
      </c>
      <c r="F121" s="30" t="str">
        <f t="shared" si="22"/>
        <v>Furesø</v>
      </c>
      <c r="G121" s="71">
        <f t="shared" si="5"/>
        <v>3267.87</v>
      </c>
    </row>
    <row r="122" spans="1:7" x14ac:dyDescent="0.2">
      <c r="A122" s="11" t="str">
        <f t="shared" si="6"/>
        <v>Løbende priser (mio. kr.)</v>
      </c>
      <c r="B122" s="3" t="str">
        <f t="shared" ref="B122:F122" si="23">B22</f>
        <v>I alt (netto)</v>
      </c>
      <c r="C122" s="3" t="str">
        <f t="shared" si="23"/>
        <v>1 Driftskonti</v>
      </c>
      <c r="D122" s="3" t="str">
        <f t="shared" si="23"/>
        <v>I alt hovedkonto 0-8</v>
      </c>
      <c r="E122" s="3">
        <f t="shared" si="23"/>
        <v>201</v>
      </c>
      <c r="F122" s="30" t="str">
        <f t="shared" si="23"/>
        <v>Allerød</v>
      </c>
      <c r="G122" s="71">
        <f t="shared" si="5"/>
        <v>1930.009</v>
      </c>
    </row>
    <row r="123" spans="1:7" x14ac:dyDescent="0.2">
      <c r="A123" s="11" t="str">
        <f t="shared" si="6"/>
        <v>Løbende priser (mio. kr.)</v>
      </c>
      <c r="B123" s="3" t="str">
        <f t="shared" ref="B123:F123" si="24">B23</f>
        <v>I alt (netto)</v>
      </c>
      <c r="C123" s="3" t="str">
        <f t="shared" si="24"/>
        <v>1 Driftskonti</v>
      </c>
      <c r="D123" s="3" t="str">
        <f t="shared" si="24"/>
        <v>I alt hovedkonto 0-8</v>
      </c>
      <c r="E123" s="3">
        <f t="shared" si="24"/>
        <v>210</v>
      </c>
      <c r="F123" s="30" t="str">
        <f t="shared" si="24"/>
        <v>Fredensborg</v>
      </c>
      <c r="G123" s="71">
        <f t="shared" si="5"/>
        <v>3355.4749999999999</v>
      </c>
    </row>
    <row r="124" spans="1:7" x14ac:dyDescent="0.2">
      <c r="A124" s="11" t="str">
        <f t="shared" si="6"/>
        <v>Løbende priser (mio. kr.)</v>
      </c>
      <c r="B124" s="3" t="str">
        <f t="shared" ref="B124:F124" si="25">B24</f>
        <v>I alt (netto)</v>
      </c>
      <c r="C124" s="3" t="str">
        <f t="shared" si="25"/>
        <v>1 Driftskonti</v>
      </c>
      <c r="D124" s="3" t="str">
        <f t="shared" si="25"/>
        <v>I alt hovedkonto 0-8</v>
      </c>
      <c r="E124" s="3">
        <f t="shared" si="25"/>
        <v>217</v>
      </c>
      <c r="F124" s="30" t="str">
        <f t="shared" si="25"/>
        <v>Helsingør</v>
      </c>
      <c r="G124" s="71">
        <f t="shared" si="5"/>
        <v>5347.06</v>
      </c>
    </row>
    <row r="125" spans="1:7" x14ac:dyDescent="0.2">
      <c r="A125" s="11" t="str">
        <f t="shared" si="6"/>
        <v>Løbende priser (mio. kr.)</v>
      </c>
      <c r="B125" s="3" t="str">
        <f t="shared" ref="B125:F125" si="26">B25</f>
        <v>I alt (netto)</v>
      </c>
      <c r="C125" s="3" t="str">
        <f t="shared" si="26"/>
        <v>1 Driftskonti</v>
      </c>
      <c r="D125" s="3" t="str">
        <f t="shared" si="26"/>
        <v>I alt hovedkonto 0-8</v>
      </c>
      <c r="E125" s="3">
        <f t="shared" si="26"/>
        <v>219</v>
      </c>
      <c r="F125" s="30" t="str">
        <f t="shared" si="26"/>
        <v>Hillerød</v>
      </c>
      <c r="G125" s="71">
        <f t="shared" si="5"/>
        <v>4167.5020000000004</v>
      </c>
    </row>
    <row r="126" spans="1:7" x14ac:dyDescent="0.2">
      <c r="A126" s="11" t="str">
        <f t="shared" si="6"/>
        <v>Løbende priser (mio. kr.)</v>
      </c>
      <c r="B126" s="3" t="str">
        <f t="shared" ref="B126:F126" si="27">B26</f>
        <v>I alt (netto)</v>
      </c>
      <c r="C126" s="3" t="str">
        <f t="shared" si="27"/>
        <v>1 Driftskonti</v>
      </c>
      <c r="D126" s="3" t="str">
        <f t="shared" si="27"/>
        <v>I alt hovedkonto 0-8</v>
      </c>
      <c r="E126" s="3">
        <f t="shared" si="27"/>
        <v>223</v>
      </c>
      <c r="F126" s="30" t="str">
        <f t="shared" si="27"/>
        <v>Hørsholm</v>
      </c>
      <c r="G126" s="71">
        <f t="shared" si="5"/>
        <v>1813.86</v>
      </c>
    </row>
    <row r="127" spans="1:7" x14ac:dyDescent="0.2">
      <c r="A127" s="11" t="str">
        <f t="shared" si="6"/>
        <v>Løbende priser (mio. kr.)</v>
      </c>
      <c r="B127" s="3" t="str">
        <f t="shared" ref="B127:F127" si="28">B27</f>
        <v>I alt (netto)</v>
      </c>
      <c r="C127" s="3" t="str">
        <f t="shared" si="28"/>
        <v>1 Driftskonti</v>
      </c>
      <c r="D127" s="3" t="str">
        <f t="shared" si="28"/>
        <v>I alt hovedkonto 0-8</v>
      </c>
      <c r="E127" s="3">
        <f t="shared" si="28"/>
        <v>230</v>
      </c>
      <c r="F127" s="30" t="str">
        <f t="shared" si="28"/>
        <v>Rudersdal</v>
      </c>
      <c r="G127" s="71">
        <f t="shared" si="5"/>
        <v>4197.9859999999999</v>
      </c>
    </row>
    <row r="128" spans="1:7" x14ac:dyDescent="0.2">
      <c r="A128" s="11" t="str">
        <f t="shared" si="6"/>
        <v>Løbende priser (mio. kr.)</v>
      </c>
      <c r="B128" s="3" t="str">
        <f t="shared" ref="B128:F128" si="29">B28</f>
        <v>I alt (netto)</v>
      </c>
      <c r="C128" s="3" t="str">
        <f t="shared" si="29"/>
        <v>1 Driftskonti</v>
      </c>
      <c r="D128" s="3" t="str">
        <f t="shared" si="29"/>
        <v>I alt hovedkonto 0-8</v>
      </c>
      <c r="E128" s="3">
        <f t="shared" si="29"/>
        <v>240</v>
      </c>
      <c r="F128" s="30" t="str">
        <f t="shared" si="29"/>
        <v>Egedal</v>
      </c>
      <c r="G128" s="71">
        <f t="shared" si="5"/>
        <v>3268.2049999999999</v>
      </c>
    </row>
    <row r="129" spans="1:7" x14ac:dyDescent="0.2">
      <c r="A129" s="11" t="str">
        <f t="shared" si="6"/>
        <v>Løbende priser (mio. kr.)</v>
      </c>
      <c r="B129" s="3" t="str">
        <f t="shared" ref="B129:F129" si="30">B29</f>
        <v>I alt (netto)</v>
      </c>
      <c r="C129" s="3" t="str">
        <f t="shared" si="30"/>
        <v>1 Driftskonti</v>
      </c>
      <c r="D129" s="3" t="str">
        <f t="shared" si="30"/>
        <v>I alt hovedkonto 0-8</v>
      </c>
      <c r="E129" s="3">
        <f t="shared" si="30"/>
        <v>250</v>
      </c>
      <c r="F129" s="30" t="str">
        <f t="shared" si="30"/>
        <v>Frederikssund</v>
      </c>
      <c r="G129" s="71">
        <f t="shared" si="5"/>
        <v>3775.0419999999999</v>
      </c>
    </row>
    <row r="130" spans="1:7" x14ac:dyDescent="0.2">
      <c r="A130" s="11" t="str">
        <f t="shared" si="6"/>
        <v>Løbende priser (mio. kr.)</v>
      </c>
      <c r="B130" s="3" t="str">
        <f t="shared" ref="B130:F130" si="31">B30</f>
        <v>I alt (netto)</v>
      </c>
      <c r="C130" s="3" t="str">
        <f t="shared" si="31"/>
        <v>1 Driftskonti</v>
      </c>
      <c r="D130" s="3" t="str">
        <f t="shared" si="31"/>
        <v>I alt hovedkonto 0-8</v>
      </c>
      <c r="E130" s="3">
        <f t="shared" si="31"/>
        <v>253</v>
      </c>
      <c r="F130" s="30" t="str">
        <f t="shared" si="31"/>
        <v>Greve</v>
      </c>
      <c r="G130" s="71">
        <f t="shared" si="5"/>
        <v>3960.94</v>
      </c>
    </row>
    <row r="131" spans="1:7" x14ac:dyDescent="0.2">
      <c r="A131" s="11" t="str">
        <f t="shared" si="6"/>
        <v>Løbende priser (mio. kr.)</v>
      </c>
      <c r="B131" s="3" t="str">
        <f t="shared" ref="B131:F131" si="32">B31</f>
        <v>I alt (netto)</v>
      </c>
      <c r="C131" s="3" t="str">
        <f t="shared" si="32"/>
        <v>1 Driftskonti</v>
      </c>
      <c r="D131" s="3" t="str">
        <f t="shared" si="32"/>
        <v>I alt hovedkonto 0-8</v>
      </c>
      <c r="E131" s="3">
        <f t="shared" si="32"/>
        <v>259</v>
      </c>
      <c r="F131" s="30" t="str">
        <f t="shared" si="32"/>
        <v>Køge</v>
      </c>
      <c r="G131" s="71">
        <f t="shared" si="5"/>
        <v>5276.88</v>
      </c>
    </row>
    <row r="132" spans="1:7" x14ac:dyDescent="0.2">
      <c r="A132" s="11" t="str">
        <f t="shared" si="6"/>
        <v>Løbende priser (mio. kr.)</v>
      </c>
      <c r="B132" s="3" t="str">
        <f t="shared" ref="B132:F132" si="33">B32</f>
        <v>I alt (netto)</v>
      </c>
      <c r="C132" s="3" t="str">
        <f t="shared" si="33"/>
        <v>1 Driftskonti</v>
      </c>
      <c r="D132" s="3" t="str">
        <f t="shared" si="33"/>
        <v>I alt hovedkonto 0-8</v>
      </c>
      <c r="E132" s="3">
        <f t="shared" si="33"/>
        <v>260</v>
      </c>
      <c r="F132" s="30" t="str">
        <f t="shared" si="33"/>
        <v>Halsnæs</v>
      </c>
      <c r="G132" s="71">
        <f t="shared" si="5"/>
        <v>2844.2310000000002</v>
      </c>
    </row>
    <row r="133" spans="1:7" x14ac:dyDescent="0.2">
      <c r="A133" s="11" t="str">
        <f t="shared" si="6"/>
        <v>Løbende priser (mio. kr.)</v>
      </c>
      <c r="B133" s="3" t="str">
        <f t="shared" ref="B133:F133" si="34">B33</f>
        <v>I alt (netto)</v>
      </c>
      <c r="C133" s="3" t="str">
        <f t="shared" si="34"/>
        <v>1 Driftskonti</v>
      </c>
      <c r="D133" s="3" t="str">
        <f t="shared" si="34"/>
        <v>I alt hovedkonto 0-8</v>
      </c>
      <c r="E133" s="3">
        <f t="shared" si="34"/>
        <v>265</v>
      </c>
      <c r="F133" s="30" t="str">
        <f t="shared" si="34"/>
        <v>Roskilde</v>
      </c>
      <c r="G133" s="71">
        <f t="shared" si="5"/>
        <v>6902.4279999999999</v>
      </c>
    </row>
    <row r="134" spans="1:7" x14ac:dyDescent="0.2">
      <c r="A134" s="11" t="str">
        <f t="shared" si="6"/>
        <v>Løbende priser (mio. kr.)</v>
      </c>
      <c r="B134" s="3" t="str">
        <f t="shared" ref="B134:F134" si="35">B34</f>
        <v>I alt (netto)</v>
      </c>
      <c r="C134" s="3" t="str">
        <f t="shared" si="35"/>
        <v>1 Driftskonti</v>
      </c>
      <c r="D134" s="3" t="str">
        <f t="shared" si="35"/>
        <v>I alt hovedkonto 0-8</v>
      </c>
      <c r="E134" s="3">
        <f t="shared" si="35"/>
        <v>269</v>
      </c>
      <c r="F134" s="30" t="str">
        <f t="shared" si="35"/>
        <v>Solrød</v>
      </c>
      <c r="G134" s="71">
        <f t="shared" si="5"/>
        <v>1783.5730000000001</v>
      </c>
    </row>
    <row r="135" spans="1:7" x14ac:dyDescent="0.2">
      <c r="A135" s="11" t="str">
        <f t="shared" si="6"/>
        <v>Løbende priser (mio. kr.)</v>
      </c>
      <c r="B135" s="3" t="str">
        <f t="shared" ref="B135:F135" si="36">B35</f>
        <v>I alt (netto)</v>
      </c>
      <c r="C135" s="3" t="str">
        <f t="shared" si="36"/>
        <v>1 Driftskonti</v>
      </c>
      <c r="D135" s="3" t="str">
        <f t="shared" si="36"/>
        <v>I alt hovedkonto 0-8</v>
      </c>
      <c r="E135" s="3">
        <f t="shared" si="36"/>
        <v>270</v>
      </c>
      <c r="F135" s="30" t="str">
        <f t="shared" si="36"/>
        <v>Gribskov</v>
      </c>
      <c r="G135" s="71">
        <f t="shared" si="5"/>
        <v>3409.5050000000001</v>
      </c>
    </row>
    <row r="136" spans="1:7" x14ac:dyDescent="0.2">
      <c r="A136" s="11" t="str">
        <f t="shared" si="6"/>
        <v>Løbende priser (mio. kr.)</v>
      </c>
      <c r="B136" s="3" t="str">
        <f t="shared" ref="B136:F136" si="37">B36</f>
        <v>I alt (netto)</v>
      </c>
      <c r="C136" s="3" t="str">
        <f t="shared" si="37"/>
        <v>1 Driftskonti</v>
      </c>
      <c r="D136" s="3" t="str">
        <f t="shared" si="37"/>
        <v>I alt hovedkonto 0-8</v>
      </c>
      <c r="E136" s="3">
        <f t="shared" si="37"/>
        <v>306</v>
      </c>
      <c r="F136" s="30" t="str">
        <f t="shared" si="37"/>
        <v>Odsherred</v>
      </c>
      <c r="G136" s="71">
        <f t="shared" si="5"/>
        <v>3069.806</v>
      </c>
    </row>
    <row r="137" spans="1:7" x14ac:dyDescent="0.2">
      <c r="A137" s="11" t="str">
        <f t="shared" si="6"/>
        <v>Løbende priser (mio. kr.)</v>
      </c>
      <c r="B137" s="3" t="str">
        <f t="shared" ref="B137:F137" si="38">B37</f>
        <v>I alt (netto)</v>
      </c>
      <c r="C137" s="3" t="str">
        <f t="shared" si="38"/>
        <v>1 Driftskonti</v>
      </c>
      <c r="D137" s="3" t="str">
        <f t="shared" si="38"/>
        <v>I alt hovedkonto 0-8</v>
      </c>
      <c r="E137" s="3">
        <f t="shared" si="38"/>
        <v>316</v>
      </c>
      <c r="F137" s="30" t="str">
        <f t="shared" si="38"/>
        <v>Holbæk</v>
      </c>
      <c r="G137" s="71">
        <f t="shared" si="5"/>
        <v>5916.2380000000003</v>
      </c>
    </row>
    <row r="138" spans="1:7" x14ac:dyDescent="0.2">
      <c r="A138" s="11" t="str">
        <f t="shared" si="6"/>
        <v>Løbende priser (mio. kr.)</v>
      </c>
      <c r="B138" s="3" t="str">
        <f t="shared" ref="B138:F138" si="39">B38</f>
        <v>I alt (netto)</v>
      </c>
      <c r="C138" s="3" t="str">
        <f t="shared" si="39"/>
        <v>1 Driftskonti</v>
      </c>
      <c r="D138" s="3" t="str">
        <f t="shared" si="39"/>
        <v>I alt hovedkonto 0-8</v>
      </c>
      <c r="E138" s="3">
        <f t="shared" si="39"/>
        <v>320</v>
      </c>
      <c r="F138" s="30" t="str">
        <f t="shared" si="39"/>
        <v>Faxe</v>
      </c>
      <c r="G138" s="71">
        <f t="shared" si="5"/>
        <v>3141.6579999999999</v>
      </c>
    </row>
    <row r="139" spans="1:7" x14ac:dyDescent="0.2">
      <c r="A139" s="11" t="str">
        <f t="shared" si="6"/>
        <v>Løbende priser (mio. kr.)</v>
      </c>
      <c r="B139" s="3" t="str">
        <f t="shared" ref="B139:F139" si="40">B39</f>
        <v>I alt (netto)</v>
      </c>
      <c r="C139" s="3" t="str">
        <f t="shared" si="40"/>
        <v>1 Driftskonti</v>
      </c>
      <c r="D139" s="3" t="str">
        <f t="shared" si="40"/>
        <v>I alt hovedkonto 0-8</v>
      </c>
      <c r="E139" s="3">
        <f t="shared" si="40"/>
        <v>326</v>
      </c>
      <c r="F139" s="30" t="str">
        <f t="shared" si="40"/>
        <v>Kalundborg</v>
      </c>
      <c r="G139" s="71">
        <f t="shared" si="5"/>
        <v>4388.7120000000004</v>
      </c>
    </row>
    <row r="140" spans="1:7" x14ac:dyDescent="0.2">
      <c r="A140" s="11" t="str">
        <f t="shared" si="6"/>
        <v>Løbende priser (mio. kr.)</v>
      </c>
      <c r="B140" s="3" t="str">
        <f t="shared" ref="B140:F140" si="41">B40</f>
        <v>I alt (netto)</v>
      </c>
      <c r="C140" s="3" t="str">
        <f t="shared" si="41"/>
        <v>1 Driftskonti</v>
      </c>
      <c r="D140" s="3" t="str">
        <f t="shared" si="41"/>
        <v>I alt hovedkonto 0-8</v>
      </c>
      <c r="E140" s="3">
        <f t="shared" si="41"/>
        <v>329</v>
      </c>
      <c r="F140" s="30" t="str">
        <f t="shared" si="41"/>
        <v>Ringsted</v>
      </c>
      <c r="G140" s="71">
        <f t="shared" si="5"/>
        <v>2983.4180000000001</v>
      </c>
    </row>
    <row r="141" spans="1:7" x14ac:dyDescent="0.2">
      <c r="A141" s="11" t="str">
        <f t="shared" si="6"/>
        <v>Løbende priser (mio. kr.)</v>
      </c>
      <c r="B141" s="3" t="str">
        <f t="shared" ref="B141:F141" si="42">B41</f>
        <v>I alt (netto)</v>
      </c>
      <c r="C141" s="3" t="str">
        <f t="shared" si="42"/>
        <v>1 Driftskonti</v>
      </c>
      <c r="D141" s="3" t="str">
        <f t="shared" si="42"/>
        <v>I alt hovedkonto 0-8</v>
      </c>
      <c r="E141" s="3">
        <f t="shared" si="42"/>
        <v>330</v>
      </c>
      <c r="F141" s="30" t="str">
        <f t="shared" si="42"/>
        <v>Slagelse</v>
      </c>
      <c r="G141" s="71">
        <f t="shared" si="5"/>
        <v>6932.1210000000001</v>
      </c>
    </row>
    <row r="142" spans="1:7" x14ac:dyDescent="0.2">
      <c r="A142" s="11" t="str">
        <f t="shared" si="6"/>
        <v>Løbende priser (mio. kr.)</v>
      </c>
      <c r="B142" s="3" t="str">
        <f t="shared" ref="B142:F142" si="43">B42</f>
        <v>I alt (netto)</v>
      </c>
      <c r="C142" s="3" t="str">
        <f t="shared" si="43"/>
        <v>1 Driftskonti</v>
      </c>
      <c r="D142" s="3" t="str">
        <f t="shared" si="43"/>
        <v>I alt hovedkonto 0-8</v>
      </c>
      <c r="E142" s="3">
        <f t="shared" si="43"/>
        <v>336</v>
      </c>
      <c r="F142" s="30" t="str">
        <f t="shared" si="43"/>
        <v>Stevns</v>
      </c>
      <c r="G142" s="71">
        <f t="shared" si="5"/>
        <v>1894.72</v>
      </c>
    </row>
    <row r="143" spans="1:7" x14ac:dyDescent="0.2">
      <c r="A143" s="11" t="str">
        <f t="shared" si="6"/>
        <v>Løbende priser (mio. kr.)</v>
      </c>
      <c r="B143" s="3" t="str">
        <f t="shared" ref="B143:F143" si="44">B43</f>
        <v>I alt (netto)</v>
      </c>
      <c r="C143" s="3" t="str">
        <f t="shared" si="44"/>
        <v>1 Driftskonti</v>
      </c>
      <c r="D143" s="3" t="str">
        <f t="shared" si="44"/>
        <v>I alt hovedkonto 0-8</v>
      </c>
      <c r="E143" s="3">
        <f t="shared" si="44"/>
        <v>340</v>
      </c>
      <c r="F143" s="30" t="str">
        <f t="shared" si="44"/>
        <v>Sorø</v>
      </c>
      <c r="G143" s="71">
        <f t="shared" si="5"/>
        <v>2508.8339999999998</v>
      </c>
    </row>
    <row r="144" spans="1:7" x14ac:dyDescent="0.2">
      <c r="A144" s="11" t="str">
        <f t="shared" si="6"/>
        <v>Løbende priser (mio. kr.)</v>
      </c>
      <c r="B144" s="3" t="str">
        <f t="shared" ref="B144:F144" si="45">B44</f>
        <v>I alt (netto)</v>
      </c>
      <c r="C144" s="3" t="str">
        <f t="shared" si="45"/>
        <v>1 Driftskonti</v>
      </c>
      <c r="D144" s="3" t="str">
        <f t="shared" si="45"/>
        <v>I alt hovedkonto 0-8</v>
      </c>
      <c r="E144" s="3">
        <f t="shared" si="45"/>
        <v>350</v>
      </c>
      <c r="F144" s="30" t="str">
        <f t="shared" si="45"/>
        <v>Lejre</v>
      </c>
      <c r="G144" s="71">
        <f t="shared" si="5"/>
        <v>2180.183</v>
      </c>
    </row>
    <row r="145" spans="1:7" x14ac:dyDescent="0.2">
      <c r="A145" s="11" t="str">
        <f t="shared" si="6"/>
        <v>Løbende priser (mio. kr.)</v>
      </c>
      <c r="B145" s="3" t="str">
        <f t="shared" ref="B145:F145" si="46">B45</f>
        <v>I alt (netto)</v>
      </c>
      <c r="C145" s="3" t="str">
        <f t="shared" si="46"/>
        <v>1 Driftskonti</v>
      </c>
      <c r="D145" s="3" t="str">
        <f t="shared" si="46"/>
        <v>I alt hovedkonto 0-8</v>
      </c>
      <c r="E145" s="3">
        <f t="shared" si="46"/>
        <v>360</v>
      </c>
      <c r="F145" s="30" t="str">
        <f t="shared" si="46"/>
        <v>Lolland</v>
      </c>
      <c r="G145" s="71">
        <f t="shared" si="5"/>
        <v>4446.893</v>
      </c>
    </row>
    <row r="146" spans="1:7" x14ac:dyDescent="0.2">
      <c r="A146" s="11" t="str">
        <f t="shared" si="6"/>
        <v>Løbende priser (mio. kr.)</v>
      </c>
      <c r="B146" s="3" t="str">
        <f t="shared" ref="B146:F146" si="47">B46</f>
        <v>I alt (netto)</v>
      </c>
      <c r="C146" s="3" t="str">
        <f t="shared" si="47"/>
        <v>1 Driftskonti</v>
      </c>
      <c r="D146" s="3" t="str">
        <f t="shared" si="47"/>
        <v>I alt hovedkonto 0-8</v>
      </c>
      <c r="E146" s="3">
        <f t="shared" si="47"/>
        <v>370</v>
      </c>
      <c r="F146" s="30" t="str">
        <f t="shared" si="47"/>
        <v>Næstved</v>
      </c>
      <c r="G146" s="71">
        <f t="shared" si="5"/>
        <v>6816.1149999999998</v>
      </c>
    </row>
    <row r="147" spans="1:7" x14ac:dyDescent="0.2">
      <c r="A147" s="11" t="str">
        <f t="shared" si="6"/>
        <v>Løbende priser (mio. kr.)</v>
      </c>
      <c r="B147" s="3" t="str">
        <f t="shared" ref="B147:F147" si="48">B47</f>
        <v>I alt (netto)</v>
      </c>
      <c r="C147" s="3" t="str">
        <f t="shared" si="48"/>
        <v>1 Driftskonti</v>
      </c>
      <c r="D147" s="3" t="str">
        <f t="shared" si="48"/>
        <v>I alt hovedkonto 0-8</v>
      </c>
      <c r="E147" s="3">
        <f t="shared" si="48"/>
        <v>376</v>
      </c>
      <c r="F147" s="30" t="str">
        <f t="shared" si="48"/>
        <v>Guldborgsund</v>
      </c>
      <c r="G147" s="71">
        <f t="shared" si="5"/>
        <v>5498.0770000000002</v>
      </c>
    </row>
    <row r="148" spans="1:7" x14ac:dyDescent="0.2">
      <c r="A148" s="11" t="str">
        <f t="shared" si="6"/>
        <v>Løbende priser (mio. kr.)</v>
      </c>
      <c r="B148" s="3" t="str">
        <f t="shared" ref="B148:F148" si="49">B48</f>
        <v>I alt (netto)</v>
      </c>
      <c r="C148" s="3" t="str">
        <f t="shared" si="49"/>
        <v>1 Driftskonti</v>
      </c>
      <c r="D148" s="3" t="str">
        <f t="shared" si="49"/>
        <v>I alt hovedkonto 0-8</v>
      </c>
      <c r="E148" s="3">
        <f t="shared" si="49"/>
        <v>390</v>
      </c>
      <c r="F148" s="30" t="str">
        <f t="shared" si="49"/>
        <v>Vordingborg</v>
      </c>
      <c r="G148" s="71">
        <f t="shared" si="5"/>
        <v>3968.4690000000001</v>
      </c>
    </row>
    <row r="149" spans="1:7" x14ac:dyDescent="0.2">
      <c r="A149" s="11" t="str">
        <f t="shared" si="6"/>
        <v>Løbende priser (mio. kr.)</v>
      </c>
      <c r="B149" s="3" t="str">
        <f t="shared" ref="B149:F149" si="50">B49</f>
        <v>I alt (netto)</v>
      </c>
      <c r="C149" s="3" t="str">
        <f t="shared" si="50"/>
        <v>1 Driftskonti</v>
      </c>
      <c r="D149" s="3" t="str">
        <f t="shared" si="50"/>
        <v>I alt hovedkonto 0-8</v>
      </c>
      <c r="E149" s="3">
        <f t="shared" si="50"/>
        <v>400</v>
      </c>
      <c r="F149" s="30" t="str">
        <f t="shared" si="50"/>
        <v>Bornholm</v>
      </c>
      <c r="G149" s="71">
        <f t="shared" si="5"/>
        <v>3642.9270000000001</v>
      </c>
    </row>
    <row r="150" spans="1:7" x14ac:dyDescent="0.2">
      <c r="A150" s="11" t="str">
        <f t="shared" si="6"/>
        <v>Løbende priser (mio. kr.)</v>
      </c>
      <c r="B150" s="3" t="str">
        <f t="shared" ref="B150:F150" si="51">B50</f>
        <v>I alt (netto)</v>
      </c>
      <c r="C150" s="3" t="str">
        <f t="shared" si="51"/>
        <v>1 Driftskonti</v>
      </c>
      <c r="D150" s="3" t="str">
        <f t="shared" si="51"/>
        <v>I alt hovedkonto 0-8</v>
      </c>
      <c r="E150" s="3">
        <f t="shared" si="51"/>
        <v>410</v>
      </c>
      <c r="F150" s="30" t="str">
        <f t="shared" si="51"/>
        <v>Middelfart</v>
      </c>
      <c r="G150" s="71">
        <f t="shared" si="5"/>
        <v>3096.489</v>
      </c>
    </row>
    <row r="151" spans="1:7" x14ac:dyDescent="0.2">
      <c r="A151" s="11" t="str">
        <f t="shared" si="6"/>
        <v>Løbende priser (mio. kr.)</v>
      </c>
      <c r="B151" s="3" t="str">
        <f t="shared" ref="B151:F151" si="52">B51</f>
        <v>I alt (netto)</v>
      </c>
      <c r="C151" s="3" t="str">
        <f t="shared" si="52"/>
        <v>1 Driftskonti</v>
      </c>
      <c r="D151" s="3" t="str">
        <f t="shared" si="52"/>
        <v>I alt hovedkonto 0-8</v>
      </c>
      <c r="E151" s="3">
        <f t="shared" si="52"/>
        <v>420</v>
      </c>
      <c r="F151" s="30" t="str">
        <f t="shared" si="52"/>
        <v>Assens</v>
      </c>
      <c r="G151" s="71">
        <f t="shared" si="5"/>
        <v>3506.3110000000001</v>
      </c>
    </row>
    <row r="152" spans="1:7" x14ac:dyDescent="0.2">
      <c r="A152" s="11" t="str">
        <f t="shared" si="6"/>
        <v>Løbende priser (mio. kr.)</v>
      </c>
      <c r="B152" s="3" t="str">
        <f t="shared" ref="B152:F152" si="53">B52</f>
        <v>I alt (netto)</v>
      </c>
      <c r="C152" s="3" t="str">
        <f t="shared" si="53"/>
        <v>1 Driftskonti</v>
      </c>
      <c r="D152" s="3" t="str">
        <f t="shared" si="53"/>
        <v>I alt hovedkonto 0-8</v>
      </c>
      <c r="E152" s="3">
        <f t="shared" si="53"/>
        <v>430</v>
      </c>
      <c r="F152" s="30" t="str">
        <f t="shared" si="53"/>
        <v>Faaborg-Midtfyn</v>
      </c>
      <c r="G152" s="71">
        <f t="shared" si="5"/>
        <v>4416.8509999999997</v>
      </c>
    </row>
    <row r="153" spans="1:7" x14ac:dyDescent="0.2">
      <c r="A153" s="11" t="str">
        <f t="shared" si="6"/>
        <v>Løbende priser (mio. kr.)</v>
      </c>
      <c r="B153" s="3" t="str">
        <f t="shared" ref="B153:F153" si="54">B53</f>
        <v>I alt (netto)</v>
      </c>
      <c r="C153" s="3" t="str">
        <f t="shared" si="54"/>
        <v>1 Driftskonti</v>
      </c>
      <c r="D153" s="3" t="str">
        <f t="shared" si="54"/>
        <v>I alt hovedkonto 0-8</v>
      </c>
      <c r="E153" s="3">
        <f t="shared" si="54"/>
        <v>440</v>
      </c>
      <c r="F153" s="30" t="str">
        <f t="shared" si="54"/>
        <v>Kerteminde</v>
      </c>
      <c r="G153" s="71">
        <f t="shared" si="5"/>
        <v>2013.3520000000001</v>
      </c>
    </row>
    <row r="154" spans="1:7" x14ac:dyDescent="0.2">
      <c r="A154" s="11" t="str">
        <f t="shared" si="6"/>
        <v>Løbende priser (mio. kr.)</v>
      </c>
      <c r="B154" s="3" t="str">
        <f t="shared" ref="B154:F154" si="55">B54</f>
        <v>I alt (netto)</v>
      </c>
      <c r="C154" s="3" t="str">
        <f t="shared" si="55"/>
        <v>1 Driftskonti</v>
      </c>
      <c r="D154" s="3" t="str">
        <f t="shared" si="55"/>
        <v>I alt hovedkonto 0-8</v>
      </c>
      <c r="E154" s="3">
        <f t="shared" si="55"/>
        <v>450</v>
      </c>
      <c r="F154" s="30" t="str">
        <f t="shared" si="55"/>
        <v>Nyborg</v>
      </c>
      <c r="G154" s="71">
        <f t="shared" si="5"/>
        <v>2824.4969999999998</v>
      </c>
    </row>
    <row r="155" spans="1:7" x14ac:dyDescent="0.2">
      <c r="A155" s="11" t="str">
        <f t="shared" si="6"/>
        <v>Løbende priser (mio. kr.)</v>
      </c>
      <c r="B155" s="3" t="str">
        <f t="shared" ref="B155:F155" si="56">B55</f>
        <v>I alt (netto)</v>
      </c>
      <c r="C155" s="3" t="str">
        <f t="shared" si="56"/>
        <v>1 Driftskonti</v>
      </c>
      <c r="D155" s="3" t="str">
        <f t="shared" si="56"/>
        <v>I alt hovedkonto 0-8</v>
      </c>
      <c r="E155" s="3">
        <f t="shared" si="56"/>
        <v>461</v>
      </c>
      <c r="F155" s="30" t="str">
        <f t="shared" si="56"/>
        <v>Odense</v>
      </c>
      <c r="G155" s="71">
        <f t="shared" si="5"/>
        <v>16894.616999999998</v>
      </c>
    </row>
    <row r="156" spans="1:7" x14ac:dyDescent="0.2">
      <c r="A156" s="11" t="str">
        <f t="shared" si="6"/>
        <v>Løbende priser (mio. kr.)</v>
      </c>
      <c r="B156" s="3" t="str">
        <f t="shared" ref="B156:F156" si="57">B56</f>
        <v>I alt (netto)</v>
      </c>
      <c r="C156" s="3" t="str">
        <f t="shared" si="57"/>
        <v>1 Driftskonti</v>
      </c>
      <c r="D156" s="3" t="str">
        <f t="shared" si="57"/>
        <v>I alt hovedkonto 0-8</v>
      </c>
      <c r="E156" s="3">
        <f t="shared" si="57"/>
        <v>479</v>
      </c>
      <c r="F156" s="30" t="str">
        <f t="shared" si="57"/>
        <v>Svendborg</v>
      </c>
      <c r="G156" s="71">
        <f t="shared" si="5"/>
        <v>4960.1090000000004</v>
      </c>
    </row>
    <row r="157" spans="1:7" x14ac:dyDescent="0.2">
      <c r="A157" s="11" t="str">
        <f t="shared" si="6"/>
        <v>Løbende priser (mio. kr.)</v>
      </c>
      <c r="B157" s="3" t="str">
        <f t="shared" ref="B157:F157" si="58">B57</f>
        <v>I alt (netto)</v>
      </c>
      <c r="C157" s="3" t="str">
        <f t="shared" si="58"/>
        <v>1 Driftskonti</v>
      </c>
      <c r="D157" s="3" t="str">
        <f t="shared" si="58"/>
        <v>I alt hovedkonto 0-8</v>
      </c>
      <c r="E157" s="3">
        <f t="shared" si="58"/>
        <v>480</v>
      </c>
      <c r="F157" s="30" t="str">
        <f t="shared" si="58"/>
        <v>Nordfyns</v>
      </c>
      <c r="G157" s="71">
        <f t="shared" si="5"/>
        <v>2512.9769999999999</v>
      </c>
    </row>
    <row r="158" spans="1:7" x14ac:dyDescent="0.2">
      <c r="A158" s="11" t="str">
        <f t="shared" si="6"/>
        <v>Løbende priser (mio. kr.)</v>
      </c>
      <c r="B158" s="3" t="str">
        <f t="shared" ref="B158:F158" si="59">B58</f>
        <v>I alt (netto)</v>
      </c>
      <c r="C158" s="3" t="str">
        <f t="shared" si="59"/>
        <v>1 Driftskonti</v>
      </c>
      <c r="D158" s="3" t="str">
        <f t="shared" si="59"/>
        <v>I alt hovedkonto 0-8</v>
      </c>
      <c r="E158" s="3">
        <f t="shared" si="59"/>
        <v>482</v>
      </c>
      <c r="F158" s="30" t="str">
        <f t="shared" si="59"/>
        <v>Langeland</v>
      </c>
      <c r="G158" s="71">
        <f t="shared" si="5"/>
        <v>1283.5820000000001</v>
      </c>
    </row>
    <row r="159" spans="1:7" x14ac:dyDescent="0.2">
      <c r="A159" s="11" t="str">
        <f t="shared" si="6"/>
        <v>Løbende priser (mio. kr.)</v>
      </c>
      <c r="B159" s="3" t="str">
        <f t="shared" ref="B159:F159" si="60">B59</f>
        <v>I alt (netto)</v>
      </c>
      <c r="C159" s="3" t="str">
        <f t="shared" si="60"/>
        <v>1 Driftskonti</v>
      </c>
      <c r="D159" s="3" t="str">
        <f t="shared" si="60"/>
        <v>I alt hovedkonto 0-8</v>
      </c>
      <c r="E159" s="3">
        <f t="shared" si="60"/>
        <v>492</v>
      </c>
      <c r="F159" s="30" t="str">
        <f t="shared" si="60"/>
        <v>Ærø</v>
      </c>
      <c r="G159" s="71">
        <f t="shared" si="5"/>
        <v>573.68100000000004</v>
      </c>
    </row>
    <row r="160" spans="1:7" x14ac:dyDescent="0.2">
      <c r="A160" s="11" t="str">
        <f t="shared" si="6"/>
        <v>Løbende priser (mio. kr.)</v>
      </c>
      <c r="B160" s="3" t="str">
        <f t="shared" ref="B160:F160" si="61">B60</f>
        <v>I alt (netto)</v>
      </c>
      <c r="C160" s="3" t="str">
        <f t="shared" si="61"/>
        <v>1 Driftskonti</v>
      </c>
      <c r="D160" s="3" t="str">
        <f t="shared" si="61"/>
        <v>I alt hovedkonto 0-8</v>
      </c>
      <c r="E160" s="3">
        <f t="shared" si="61"/>
        <v>510</v>
      </c>
      <c r="F160" s="30" t="str">
        <f t="shared" si="61"/>
        <v>Haderslev</v>
      </c>
      <c r="G160" s="71">
        <f t="shared" si="5"/>
        <v>4846.3339999999998</v>
      </c>
    </row>
    <row r="161" spans="1:7" x14ac:dyDescent="0.2">
      <c r="A161" s="11" t="str">
        <f t="shared" si="6"/>
        <v>Løbende priser (mio. kr.)</v>
      </c>
      <c r="B161" s="3" t="str">
        <f t="shared" ref="B161:F161" si="62">B61</f>
        <v>I alt (netto)</v>
      </c>
      <c r="C161" s="3" t="str">
        <f t="shared" si="62"/>
        <v>1 Driftskonti</v>
      </c>
      <c r="D161" s="3" t="str">
        <f t="shared" si="62"/>
        <v>I alt hovedkonto 0-8</v>
      </c>
      <c r="E161" s="3">
        <f t="shared" si="62"/>
        <v>530</v>
      </c>
      <c r="F161" s="30" t="str">
        <f t="shared" si="62"/>
        <v>Billund</v>
      </c>
      <c r="G161" s="71">
        <f t="shared" si="5"/>
        <v>2334.2649999999999</v>
      </c>
    </row>
    <row r="162" spans="1:7" x14ac:dyDescent="0.2">
      <c r="A162" s="11" t="str">
        <f t="shared" si="6"/>
        <v>Løbende priser (mio. kr.)</v>
      </c>
      <c r="B162" s="3" t="str">
        <f t="shared" ref="B162:F162" si="63">B62</f>
        <v>I alt (netto)</v>
      </c>
      <c r="C162" s="3" t="str">
        <f t="shared" si="63"/>
        <v>1 Driftskonti</v>
      </c>
      <c r="D162" s="3" t="str">
        <f t="shared" si="63"/>
        <v>I alt hovedkonto 0-8</v>
      </c>
      <c r="E162" s="3">
        <f t="shared" si="63"/>
        <v>540</v>
      </c>
      <c r="F162" s="30" t="str">
        <f t="shared" si="63"/>
        <v>Sønderborg</v>
      </c>
      <c r="G162" s="71">
        <f t="shared" si="5"/>
        <v>6414.8590000000004</v>
      </c>
    </row>
    <row r="163" spans="1:7" x14ac:dyDescent="0.2">
      <c r="A163" s="11" t="str">
        <f t="shared" si="6"/>
        <v>Løbende priser (mio. kr.)</v>
      </c>
      <c r="B163" s="3" t="str">
        <f t="shared" ref="B163:F163" si="64">B63</f>
        <v>I alt (netto)</v>
      </c>
      <c r="C163" s="3" t="str">
        <f t="shared" si="64"/>
        <v>1 Driftskonti</v>
      </c>
      <c r="D163" s="3" t="str">
        <f t="shared" si="64"/>
        <v>I alt hovedkonto 0-8</v>
      </c>
      <c r="E163" s="3">
        <f t="shared" si="64"/>
        <v>550</v>
      </c>
      <c r="F163" s="30" t="str">
        <f t="shared" si="64"/>
        <v>Tønder</v>
      </c>
      <c r="G163" s="71">
        <f t="shared" si="5"/>
        <v>3214.087</v>
      </c>
    </row>
    <row r="164" spans="1:7" x14ac:dyDescent="0.2">
      <c r="A164" s="11" t="str">
        <f t="shared" si="6"/>
        <v>Løbende priser (mio. kr.)</v>
      </c>
      <c r="B164" s="3" t="str">
        <f t="shared" ref="B164:F164" si="65">B64</f>
        <v>I alt (netto)</v>
      </c>
      <c r="C164" s="3" t="str">
        <f t="shared" si="65"/>
        <v>1 Driftskonti</v>
      </c>
      <c r="D164" s="3" t="str">
        <f t="shared" si="65"/>
        <v>I alt hovedkonto 0-8</v>
      </c>
      <c r="E164" s="3">
        <f t="shared" si="65"/>
        <v>561</v>
      </c>
      <c r="F164" s="30" t="str">
        <f t="shared" si="65"/>
        <v>Esbjerg</v>
      </c>
      <c r="G164" s="71">
        <f t="shared" si="5"/>
        <v>9665.5220000000008</v>
      </c>
    </row>
    <row r="165" spans="1:7" x14ac:dyDescent="0.2">
      <c r="A165" s="11" t="str">
        <f t="shared" si="6"/>
        <v>Løbende priser (mio. kr.)</v>
      </c>
      <c r="B165" s="3" t="str">
        <f t="shared" ref="B165:F165" si="66">B65</f>
        <v>I alt (netto)</v>
      </c>
      <c r="C165" s="3" t="str">
        <f t="shared" si="66"/>
        <v>1 Driftskonti</v>
      </c>
      <c r="D165" s="3" t="str">
        <f t="shared" si="66"/>
        <v>I alt hovedkonto 0-8</v>
      </c>
      <c r="E165" s="3">
        <f t="shared" si="66"/>
        <v>563</v>
      </c>
      <c r="F165" s="30" t="str">
        <f t="shared" si="66"/>
        <v>Fanø</v>
      </c>
      <c r="G165" s="71">
        <f t="shared" si="5"/>
        <v>286.90100000000001</v>
      </c>
    </row>
    <row r="166" spans="1:7" x14ac:dyDescent="0.2">
      <c r="A166" s="11" t="str">
        <f t="shared" si="6"/>
        <v>Løbende priser (mio. kr.)</v>
      </c>
      <c r="B166" s="3" t="str">
        <f t="shared" ref="B166:F166" si="67">B66</f>
        <v>I alt (netto)</v>
      </c>
      <c r="C166" s="3" t="str">
        <f t="shared" si="67"/>
        <v>1 Driftskonti</v>
      </c>
      <c r="D166" s="3" t="str">
        <f t="shared" si="67"/>
        <v>I alt hovedkonto 0-8</v>
      </c>
      <c r="E166" s="3">
        <f t="shared" si="67"/>
        <v>573</v>
      </c>
      <c r="F166" s="30" t="str">
        <f t="shared" si="67"/>
        <v>Varde</v>
      </c>
      <c r="G166" s="71">
        <f t="shared" si="5"/>
        <v>4083.3470000000002</v>
      </c>
    </row>
    <row r="167" spans="1:7" x14ac:dyDescent="0.2">
      <c r="A167" s="11" t="str">
        <f t="shared" si="6"/>
        <v>Løbende priser (mio. kr.)</v>
      </c>
      <c r="B167" s="3" t="str">
        <f t="shared" ref="B167:F167" si="68">B67</f>
        <v>I alt (netto)</v>
      </c>
      <c r="C167" s="3" t="str">
        <f t="shared" si="68"/>
        <v>1 Driftskonti</v>
      </c>
      <c r="D167" s="3" t="str">
        <f t="shared" si="68"/>
        <v>I alt hovedkonto 0-8</v>
      </c>
      <c r="E167" s="3">
        <f t="shared" si="68"/>
        <v>575</v>
      </c>
      <c r="F167" s="30" t="str">
        <f t="shared" si="68"/>
        <v>Vejen</v>
      </c>
      <c r="G167" s="71">
        <f t="shared" si="5"/>
        <v>3492.0439999999999</v>
      </c>
    </row>
    <row r="168" spans="1:7" x14ac:dyDescent="0.2">
      <c r="A168" s="11" t="str">
        <f t="shared" si="6"/>
        <v>Løbende priser (mio. kr.)</v>
      </c>
      <c r="B168" s="3" t="str">
        <f t="shared" ref="B168:F168" si="69">B68</f>
        <v>I alt (netto)</v>
      </c>
      <c r="C168" s="3" t="str">
        <f t="shared" si="69"/>
        <v>1 Driftskonti</v>
      </c>
      <c r="D168" s="3" t="str">
        <f t="shared" si="69"/>
        <v>I alt hovedkonto 0-8</v>
      </c>
      <c r="E168" s="3">
        <f t="shared" si="69"/>
        <v>580</v>
      </c>
      <c r="F168" s="30" t="str">
        <f t="shared" si="69"/>
        <v>Aabenraa</v>
      </c>
      <c r="G168" s="71">
        <f t="shared" si="5"/>
        <v>4989.4049999999997</v>
      </c>
    </row>
    <row r="169" spans="1:7" x14ac:dyDescent="0.2">
      <c r="A169" s="11" t="str">
        <f t="shared" si="6"/>
        <v>Løbende priser (mio. kr.)</v>
      </c>
      <c r="B169" s="3" t="str">
        <f t="shared" ref="B169:F169" si="70">B69</f>
        <v>I alt (netto)</v>
      </c>
      <c r="C169" s="3" t="str">
        <f t="shared" si="70"/>
        <v>1 Driftskonti</v>
      </c>
      <c r="D169" s="3" t="str">
        <f t="shared" si="70"/>
        <v>I alt hovedkonto 0-8</v>
      </c>
      <c r="E169" s="3">
        <f t="shared" si="70"/>
        <v>607</v>
      </c>
      <c r="F169" s="30" t="str">
        <f t="shared" si="70"/>
        <v>Fredericia</v>
      </c>
      <c r="G169" s="71">
        <f t="shared" ref="G169:G201" si="71">G69/1000</f>
        <v>4733.7209999999995</v>
      </c>
    </row>
    <row r="170" spans="1:7" x14ac:dyDescent="0.2">
      <c r="A170" s="11" t="str">
        <f t="shared" ref="A170:A201" si="72">A169</f>
        <v>Løbende priser (mio. kr.)</v>
      </c>
      <c r="B170" s="3" t="str">
        <f t="shared" ref="B170:F170" si="73">B70</f>
        <v>I alt (netto)</v>
      </c>
      <c r="C170" s="3" t="str">
        <f t="shared" si="73"/>
        <v>1 Driftskonti</v>
      </c>
      <c r="D170" s="3" t="str">
        <f t="shared" si="73"/>
        <v>I alt hovedkonto 0-8</v>
      </c>
      <c r="E170" s="3">
        <f t="shared" si="73"/>
        <v>615</v>
      </c>
      <c r="F170" s="30" t="str">
        <f t="shared" si="73"/>
        <v>Horsens</v>
      </c>
      <c r="G170" s="71">
        <f t="shared" si="71"/>
        <v>7715.3649999999998</v>
      </c>
    </row>
    <row r="171" spans="1:7" x14ac:dyDescent="0.2">
      <c r="A171" s="11" t="str">
        <f t="shared" si="72"/>
        <v>Løbende priser (mio. kr.)</v>
      </c>
      <c r="B171" s="3" t="str">
        <f t="shared" ref="B171:F171" si="74">B71</f>
        <v>I alt (netto)</v>
      </c>
      <c r="C171" s="3" t="str">
        <f t="shared" si="74"/>
        <v>1 Driftskonti</v>
      </c>
      <c r="D171" s="3" t="str">
        <f t="shared" si="74"/>
        <v>I alt hovedkonto 0-8</v>
      </c>
      <c r="E171" s="3">
        <f t="shared" si="74"/>
        <v>621</v>
      </c>
      <c r="F171" s="30" t="str">
        <f t="shared" si="74"/>
        <v>Kolding</v>
      </c>
      <c r="G171" s="71">
        <f t="shared" si="71"/>
        <v>7492.4489999999996</v>
      </c>
    </row>
    <row r="172" spans="1:7" x14ac:dyDescent="0.2">
      <c r="A172" s="11" t="str">
        <f t="shared" si="72"/>
        <v>Løbende priser (mio. kr.)</v>
      </c>
      <c r="B172" s="3" t="str">
        <f t="shared" ref="B172:F172" si="75">B72</f>
        <v>I alt (netto)</v>
      </c>
      <c r="C172" s="3" t="str">
        <f t="shared" si="75"/>
        <v>1 Driftskonti</v>
      </c>
      <c r="D172" s="3" t="str">
        <f t="shared" si="75"/>
        <v>I alt hovedkonto 0-8</v>
      </c>
      <c r="E172" s="3">
        <f t="shared" si="75"/>
        <v>630</v>
      </c>
      <c r="F172" s="30" t="str">
        <f t="shared" si="75"/>
        <v>Vejle</v>
      </c>
      <c r="G172" s="71">
        <f t="shared" si="71"/>
        <v>8950.3790000000008</v>
      </c>
    </row>
    <row r="173" spans="1:7" x14ac:dyDescent="0.2">
      <c r="A173" s="11" t="str">
        <f t="shared" si="72"/>
        <v>Løbende priser (mio. kr.)</v>
      </c>
      <c r="B173" s="3" t="str">
        <f t="shared" ref="B173:F173" si="76">B73</f>
        <v>I alt (netto)</v>
      </c>
      <c r="C173" s="3" t="str">
        <f t="shared" si="76"/>
        <v>1 Driftskonti</v>
      </c>
      <c r="D173" s="3" t="str">
        <f t="shared" si="76"/>
        <v>I alt hovedkonto 0-8</v>
      </c>
      <c r="E173" s="3">
        <f t="shared" si="76"/>
        <v>657</v>
      </c>
      <c r="F173" s="30" t="str">
        <f t="shared" si="76"/>
        <v>Herning</v>
      </c>
      <c r="G173" s="71">
        <f t="shared" si="71"/>
        <v>6995.4920000000002</v>
      </c>
    </row>
    <row r="174" spans="1:7" x14ac:dyDescent="0.2">
      <c r="A174" s="11" t="str">
        <f t="shared" si="72"/>
        <v>Løbende priser (mio. kr.)</v>
      </c>
      <c r="B174" s="3" t="str">
        <f t="shared" ref="B174:F174" si="77">B74</f>
        <v>I alt (netto)</v>
      </c>
      <c r="C174" s="3" t="str">
        <f t="shared" si="77"/>
        <v>1 Driftskonti</v>
      </c>
      <c r="D174" s="3" t="str">
        <f t="shared" si="77"/>
        <v>I alt hovedkonto 0-8</v>
      </c>
      <c r="E174" s="3">
        <f t="shared" si="77"/>
        <v>661</v>
      </c>
      <c r="F174" s="30" t="str">
        <f t="shared" si="77"/>
        <v>Holstebro</v>
      </c>
      <c r="G174" s="71">
        <f t="shared" si="71"/>
        <v>4583.1440000000002</v>
      </c>
    </row>
    <row r="175" spans="1:7" x14ac:dyDescent="0.2">
      <c r="A175" s="11" t="str">
        <f t="shared" si="72"/>
        <v>Løbende priser (mio. kr.)</v>
      </c>
      <c r="B175" s="3" t="str">
        <f t="shared" ref="B175:F175" si="78">B75</f>
        <v>I alt (netto)</v>
      </c>
      <c r="C175" s="3" t="str">
        <f t="shared" si="78"/>
        <v>1 Driftskonti</v>
      </c>
      <c r="D175" s="3" t="str">
        <f t="shared" si="78"/>
        <v>I alt hovedkonto 0-8</v>
      </c>
      <c r="E175" s="3">
        <f t="shared" si="78"/>
        <v>665</v>
      </c>
      <c r="F175" s="30" t="str">
        <f t="shared" si="78"/>
        <v>Lemvig</v>
      </c>
      <c r="G175" s="71">
        <f t="shared" si="71"/>
        <v>1634.673</v>
      </c>
    </row>
    <row r="176" spans="1:7" x14ac:dyDescent="0.2">
      <c r="A176" s="11" t="str">
        <f t="shared" si="72"/>
        <v>Løbende priser (mio. kr.)</v>
      </c>
      <c r="B176" s="3" t="str">
        <f t="shared" ref="B176:F176" si="79">B76</f>
        <v>I alt (netto)</v>
      </c>
      <c r="C176" s="3" t="str">
        <f t="shared" si="79"/>
        <v>1 Driftskonti</v>
      </c>
      <c r="D176" s="3" t="str">
        <f t="shared" si="79"/>
        <v>I alt hovedkonto 0-8</v>
      </c>
      <c r="E176" s="3">
        <f t="shared" si="79"/>
        <v>671</v>
      </c>
      <c r="F176" s="30" t="str">
        <f t="shared" si="79"/>
        <v>Struer</v>
      </c>
      <c r="G176" s="71">
        <f t="shared" si="71"/>
        <v>1747.489</v>
      </c>
    </row>
    <row r="177" spans="1:7" x14ac:dyDescent="0.2">
      <c r="A177" s="11" t="str">
        <f t="shared" si="72"/>
        <v>Løbende priser (mio. kr.)</v>
      </c>
      <c r="B177" s="3" t="str">
        <f t="shared" ref="B177:F177" si="80">B77</f>
        <v>I alt (netto)</v>
      </c>
      <c r="C177" s="3" t="str">
        <f t="shared" si="80"/>
        <v>1 Driftskonti</v>
      </c>
      <c r="D177" s="3" t="str">
        <f t="shared" si="80"/>
        <v>I alt hovedkonto 0-8</v>
      </c>
      <c r="E177" s="3">
        <f t="shared" si="80"/>
        <v>706</v>
      </c>
      <c r="F177" s="30" t="str">
        <f t="shared" si="80"/>
        <v>Syddjurs</v>
      </c>
      <c r="G177" s="71">
        <f t="shared" si="71"/>
        <v>3500.855</v>
      </c>
    </row>
    <row r="178" spans="1:7" x14ac:dyDescent="0.2">
      <c r="A178" s="11" t="str">
        <f t="shared" si="72"/>
        <v>Løbende priser (mio. kr.)</v>
      </c>
      <c r="B178" s="3" t="str">
        <f t="shared" ref="B178:F178" si="81">B78</f>
        <v>I alt (netto)</v>
      </c>
      <c r="C178" s="3" t="str">
        <f t="shared" si="81"/>
        <v>1 Driftskonti</v>
      </c>
      <c r="D178" s="3" t="str">
        <f t="shared" si="81"/>
        <v>I alt hovedkonto 0-8</v>
      </c>
      <c r="E178" s="3">
        <f t="shared" si="81"/>
        <v>707</v>
      </c>
      <c r="F178" s="30" t="str">
        <f t="shared" si="81"/>
        <v>Norddjurs</v>
      </c>
      <c r="G178" s="71">
        <f t="shared" si="71"/>
        <v>3320.0340000000001</v>
      </c>
    </row>
    <row r="179" spans="1:7" x14ac:dyDescent="0.2">
      <c r="A179" s="11" t="str">
        <f t="shared" si="72"/>
        <v>Løbende priser (mio. kr.)</v>
      </c>
      <c r="B179" s="3" t="str">
        <f t="shared" ref="B179:F179" si="82">B79</f>
        <v>I alt (netto)</v>
      </c>
      <c r="C179" s="3" t="str">
        <f t="shared" si="82"/>
        <v>1 Driftskonti</v>
      </c>
      <c r="D179" s="3" t="str">
        <f t="shared" si="82"/>
        <v>I alt hovedkonto 0-8</v>
      </c>
      <c r="E179" s="3">
        <f t="shared" si="82"/>
        <v>710</v>
      </c>
      <c r="F179" s="30" t="str">
        <f t="shared" si="82"/>
        <v>Favrskov</v>
      </c>
      <c r="G179" s="71">
        <f t="shared" si="71"/>
        <v>3644.5250000000001</v>
      </c>
    </row>
    <row r="180" spans="1:7" x14ac:dyDescent="0.2">
      <c r="A180" s="11" t="str">
        <f t="shared" si="72"/>
        <v>Løbende priser (mio. kr.)</v>
      </c>
      <c r="B180" s="3" t="str">
        <f t="shared" ref="B180:F180" si="83">B80</f>
        <v>I alt (netto)</v>
      </c>
      <c r="C180" s="3" t="str">
        <f t="shared" si="83"/>
        <v>1 Driftskonti</v>
      </c>
      <c r="D180" s="3" t="str">
        <f t="shared" si="83"/>
        <v>I alt hovedkonto 0-8</v>
      </c>
      <c r="E180" s="3">
        <f t="shared" si="83"/>
        <v>727</v>
      </c>
      <c r="F180" s="30" t="str">
        <f t="shared" si="83"/>
        <v>Odder</v>
      </c>
      <c r="G180" s="71">
        <f t="shared" si="71"/>
        <v>1835.5419999999999</v>
      </c>
    </row>
    <row r="181" spans="1:7" x14ac:dyDescent="0.2">
      <c r="A181" s="11" t="str">
        <f t="shared" si="72"/>
        <v>Løbende priser (mio. kr.)</v>
      </c>
      <c r="B181" s="3" t="str">
        <f t="shared" ref="B181:F181" si="84">B81</f>
        <v>I alt (netto)</v>
      </c>
      <c r="C181" s="3" t="str">
        <f t="shared" si="84"/>
        <v>1 Driftskonti</v>
      </c>
      <c r="D181" s="3" t="str">
        <f t="shared" si="84"/>
        <v>I alt hovedkonto 0-8</v>
      </c>
      <c r="E181" s="3">
        <f t="shared" si="84"/>
        <v>730</v>
      </c>
      <c r="F181" s="30" t="str">
        <f t="shared" si="84"/>
        <v>Randers</v>
      </c>
      <c r="G181" s="71">
        <f t="shared" si="71"/>
        <v>8469.7540000000008</v>
      </c>
    </row>
    <row r="182" spans="1:7" x14ac:dyDescent="0.2">
      <c r="A182" s="11" t="str">
        <f t="shared" si="72"/>
        <v>Løbende priser (mio. kr.)</v>
      </c>
      <c r="B182" s="3" t="str">
        <f t="shared" ref="B182:F182" si="85">B82</f>
        <v>I alt (netto)</v>
      </c>
      <c r="C182" s="3" t="str">
        <f t="shared" si="85"/>
        <v>1 Driftskonti</v>
      </c>
      <c r="D182" s="3" t="str">
        <f t="shared" si="85"/>
        <v>I alt hovedkonto 0-8</v>
      </c>
      <c r="E182" s="3">
        <f t="shared" si="85"/>
        <v>740</v>
      </c>
      <c r="F182" s="30" t="str">
        <f t="shared" si="85"/>
        <v>Silkeborg</v>
      </c>
      <c r="G182" s="71">
        <f t="shared" si="71"/>
        <v>7683.7579999999998</v>
      </c>
    </row>
    <row r="183" spans="1:7" x14ac:dyDescent="0.2">
      <c r="A183" s="11" t="str">
        <f t="shared" si="72"/>
        <v>Løbende priser (mio. kr.)</v>
      </c>
      <c r="B183" s="3" t="str">
        <f t="shared" ref="B183:F183" si="86">B83</f>
        <v>I alt (netto)</v>
      </c>
      <c r="C183" s="3" t="str">
        <f t="shared" si="86"/>
        <v>1 Driftskonti</v>
      </c>
      <c r="D183" s="3" t="str">
        <f t="shared" si="86"/>
        <v>I alt hovedkonto 0-8</v>
      </c>
      <c r="E183" s="3">
        <f t="shared" si="86"/>
        <v>741</v>
      </c>
      <c r="F183" s="30" t="str">
        <f t="shared" si="86"/>
        <v>Samsø</v>
      </c>
      <c r="G183" s="71">
        <f t="shared" si="71"/>
        <v>377.29399999999998</v>
      </c>
    </row>
    <row r="184" spans="1:7" x14ac:dyDescent="0.2">
      <c r="A184" s="11" t="str">
        <f t="shared" si="72"/>
        <v>Løbende priser (mio. kr.)</v>
      </c>
      <c r="B184" s="3" t="str">
        <f t="shared" ref="B184:F184" si="87">B84</f>
        <v>I alt (netto)</v>
      </c>
      <c r="C184" s="3" t="str">
        <f t="shared" si="87"/>
        <v>1 Driftskonti</v>
      </c>
      <c r="D184" s="3" t="str">
        <f t="shared" si="87"/>
        <v>I alt hovedkonto 0-8</v>
      </c>
      <c r="E184" s="3">
        <f t="shared" si="87"/>
        <v>746</v>
      </c>
      <c r="F184" s="30" t="str">
        <f t="shared" si="87"/>
        <v>Skanderborg</v>
      </c>
      <c r="G184" s="71">
        <f t="shared" si="71"/>
        <v>4827.451</v>
      </c>
    </row>
    <row r="185" spans="1:7" x14ac:dyDescent="0.2">
      <c r="A185" s="11" t="str">
        <f t="shared" si="72"/>
        <v>Løbende priser (mio. kr.)</v>
      </c>
      <c r="B185" s="3" t="str">
        <f t="shared" ref="B185:F185" si="88">B85</f>
        <v>I alt (netto)</v>
      </c>
      <c r="C185" s="3" t="str">
        <f t="shared" si="88"/>
        <v>1 Driftskonti</v>
      </c>
      <c r="D185" s="3" t="str">
        <f t="shared" si="88"/>
        <v>I alt hovedkonto 0-8</v>
      </c>
      <c r="E185" s="3">
        <f t="shared" si="88"/>
        <v>751</v>
      </c>
      <c r="F185" s="30" t="str">
        <f t="shared" si="88"/>
        <v>Aarhus</v>
      </c>
      <c r="G185" s="71">
        <f t="shared" si="71"/>
        <v>27491.861000000001</v>
      </c>
    </row>
    <row r="186" spans="1:7" x14ac:dyDescent="0.2">
      <c r="A186" s="11" t="str">
        <f t="shared" si="72"/>
        <v>Løbende priser (mio. kr.)</v>
      </c>
      <c r="B186" s="3" t="str">
        <f t="shared" ref="B186:F186" si="89">B86</f>
        <v>I alt (netto)</v>
      </c>
      <c r="C186" s="3" t="str">
        <f t="shared" si="89"/>
        <v>1 Driftskonti</v>
      </c>
      <c r="D186" s="3" t="str">
        <f t="shared" si="89"/>
        <v>I alt hovedkonto 0-8</v>
      </c>
      <c r="E186" s="3">
        <f t="shared" si="89"/>
        <v>756</v>
      </c>
      <c r="F186" s="30" t="str">
        <f t="shared" si="89"/>
        <v>Ikast-Brande</v>
      </c>
      <c r="G186" s="71">
        <f t="shared" si="71"/>
        <v>3293.1289999999999</v>
      </c>
    </row>
    <row r="187" spans="1:7" x14ac:dyDescent="0.2">
      <c r="A187" s="11" t="str">
        <f t="shared" si="72"/>
        <v>Løbende priser (mio. kr.)</v>
      </c>
      <c r="B187" s="3" t="str">
        <f t="shared" ref="B187:F187" si="90">B87</f>
        <v>I alt (netto)</v>
      </c>
      <c r="C187" s="3" t="str">
        <f t="shared" si="90"/>
        <v>1 Driftskonti</v>
      </c>
      <c r="D187" s="3" t="str">
        <f t="shared" si="90"/>
        <v>I alt hovedkonto 0-8</v>
      </c>
      <c r="E187" s="3">
        <f t="shared" si="90"/>
        <v>760</v>
      </c>
      <c r="F187" s="30" t="str">
        <f t="shared" si="90"/>
        <v>Ringkøbing-Skjern</v>
      </c>
      <c r="G187" s="71">
        <f t="shared" si="71"/>
        <v>4507.951</v>
      </c>
    </row>
    <row r="188" spans="1:7" x14ac:dyDescent="0.2">
      <c r="A188" s="11" t="str">
        <f t="shared" si="72"/>
        <v>Løbende priser (mio. kr.)</v>
      </c>
      <c r="B188" s="3" t="str">
        <f t="shared" ref="B188:F188" si="91">B88</f>
        <v>I alt (netto)</v>
      </c>
      <c r="C188" s="3" t="str">
        <f t="shared" si="91"/>
        <v>1 Driftskonti</v>
      </c>
      <c r="D188" s="3" t="str">
        <f t="shared" si="91"/>
        <v>I alt hovedkonto 0-8</v>
      </c>
      <c r="E188" s="3">
        <f t="shared" si="91"/>
        <v>766</v>
      </c>
      <c r="F188" s="30" t="str">
        <f t="shared" si="91"/>
        <v>Hedensted</v>
      </c>
      <c r="G188" s="71">
        <f t="shared" si="71"/>
        <v>3632.652</v>
      </c>
    </row>
    <row r="189" spans="1:7" x14ac:dyDescent="0.2">
      <c r="A189" s="11" t="str">
        <f t="shared" si="72"/>
        <v>Løbende priser (mio. kr.)</v>
      </c>
      <c r="B189" s="3" t="str">
        <f t="shared" ref="B189:F189" si="92">B89</f>
        <v>I alt (netto)</v>
      </c>
      <c r="C189" s="3" t="str">
        <f t="shared" si="92"/>
        <v>1 Driftskonti</v>
      </c>
      <c r="D189" s="3" t="str">
        <f t="shared" si="92"/>
        <v>I alt hovedkonto 0-8</v>
      </c>
      <c r="E189" s="3">
        <f t="shared" si="92"/>
        <v>773</v>
      </c>
      <c r="F189" s="30" t="str">
        <f t="shared" si="92"/>
        <v>Morsø</v>
      </c>
      <c r="G189" s="71">
        <f t="shared" si="71"/>
        <v>1831.7439999999999</v>
      </c>
    </row>
    <row r="190" spans="1:7" x14ac:dyDescent="0.2">
      <c r="A190" s="11" t="str">
        <f t="shared" si="72"/>
        <v>Løbende priser (mio. kr.)</v>
      </c>
      <c r="B190" s="3" t="str">
        <f t="shared" ref="B190:F190" si="93">B90</f>
        <v>I alt (netto)</v>
      </c>
      <c r="C190" s="3" t="str">
        <f t="shared" si="93"/>
        <v>1 Driftskonti</v>
      </c>
      <c r="D190" s="3" t="str">
        <f t="shared" si="93"/>
        <v>I alt hovedkonto 0-8</v>
      </c>
      <c r="E190" s="3">
        <f t="shared" si="93"/>
        <v>779</v>
      </c>
      <c r="F190" s="30" t="str">
        <f t="shared" si="93"/>
        <v>Skive</v>
      </c>
      <c r="G190" s="71">
        <f t="shared" si="71"/>
        <v>3889.7919999999999</v>
      </c>
    </row>
    <row r="191" spans="1:7" x14ac:dyDescent="0.2">
      <c r="A191" s="11" t="str">
        <f t="shared" si="72"/>
        <v>Løbende priser (mio. kr.)</v>
      </c>
      <c r="B191" s="3" t="str">
        <f t="shared" ref="B191:F191" si="94">B91</f>
        <v>I alt (netto)</v>
      </c>
      <c r="C191" s="3" t="str">
        <f t="shared" si="94"/>
        <v>1 Driftskonti</v>
      </c>
      <c r="D191" s="3" t="str">
        <f t="shared" si="94"/>
        <v>I alt hovedkonto 0-8</v>
      </c>
      <c r="E191" s="3">
        <f t="shared" si="94"/>
        <v>787</v>
      </c>
      <c r="F191" s="30" t="str">
        <f t="shared" si="94"/>
        <v>Thisted</v>
      </c>
      <c r="G191" s="71">
        <f t="shared" si="71"/>
        <v>3576.1149999999998</v>
      </c>
    </row>
    <row r="192" spans="1:7" x14ac:dyDescent="0.2">
      <c r="A192" s="11" t="str">
        <f t="shared" si="72"/>
        <v>Løbende priser (mio. kr.)</v>
      </c>
      <c r="B192" s="3" t="str">
        <f t="shared" ref="B192:F192" si="95">B92</f>
        <v>I alt (netto)</v>
      </c>
      <c r="C192" s="3" t="str">
        <f t="shared" si="95"/>
        <v>1 Driftskonti</v>
      </c>
      <c r="D192" s="3" t="str">
        <f t="shared" si="95"/>
        <v>I alt hovedkonto 0-8</v>
      </c>
      <c r="E192" s="3">
        <f t="shared" si="95"/>
        <v>791</v>
      </c>
      <c r="F192" s="30" t="str">
        <f t="shared" si="95"/>
        <v>Viborg</v>
      </c>
      <c r="G192" s="71">
        <f t="shared" si="71"/>
        <v>7724.2259999999997</v>
      </c>
    </row>
    <row r="193" spans="1:7" x14ac:dyDescent="0.2">
      <c r="A193" s="11" t="str">
        <f t="shared" si="72"/>
        <v>Løbende priser (mio. kr.)</v>
      </c>
      <c r="B193" s="3" t="str">
        <f t="shared" ref="B193:F193" si="96">B93</f>
        <v>I alt (netto)</v>
      </c>
      <c r="C193" s="3" t="str">
        <f t="shared" si="96"/>
        <v>1 Driftskonti</v>
      </c>
      <c r="D193" s="3" t="str">
        <f t="shared" si="96"/>
        <v>I alt hovedkonto 0-8</v>
      </c>
      <c r="E193" s="3">
        <f t="shared" si="96"/>
        <v>810</v>
      </c>
      <c r="F193" s="30" t="str">
        <f t="shared" si="96"/>
        <v>Brønderslev</v>
      </c>
      <c r="G193" s="71">
        <f t="shared" si="71"/>
        <v>3136.723</v>
      </c>
    </row>
    <row r="194" spans="1:7" x14ac:dyDescent="0.2">
      <c r="A194" s="11" t="str">
        <f t="shared" si="72"/>
        <v>Løbende priser (mio. kr.)</v>
      </c>
      <c r="B194" s="3" t="str">
        <f t="shared" ref="B194:F194" si="97">B94</f>
        <v>I alt (netto)</v>
      </c>
      <c r="C194" s="3" t="str">
        <f t="shared" si="97"/>
        <v>1 Driftskonti</v>
      </c>
      <c r="D194" s="3" t="str">
        <f t="shared" si="97"/>
        <v>I alt hovedkonto 0-8</v>
      </c>
      <c r="E194" s="3">
        <f t="shared" si="97"/>
        <v>813</v>
      </c>
      <c r="F194" s="30" t="str">
        <f t="shared" si="97"/>
        <v>Frederikshavn</v>
      </c>
      <c r="G194" s="71">
        <f t="shared" si="71"/>
        <v>5153.5519999999997</v>
      </c>
    </row>
    <row r="195" spans="1:7" x14ac:dyDescent="0.2">
      <c r="A195" s="11" t="str">
        <f t="shared" si="72"/>
        <v>Løbende priser (mio. kr.)</v>
      </c>
      <c r="B195" s="3" t="str">
        <f t="shared" ref="B195:F195" si="98">B95</f>
        <v>I alt (netto)</v>
      </c>
      <c r="C195" s="3" t="str">
        <f t="shared" si="98"/>
        <v>1 Driftskonti</v>
      </c>
      <c r="D195" s="3" t="str">
        <f t="shared" si="98"/>
        <v>I alt hovedkonto 0-8</v>
      </c>
      <c r="E195" s="3">
        <f t="shared" si="98"/>
        <v>820</v>
      </c>
      <c r="F195" s="30" t="str">
        <f t="shared" si="98"/>
        <v>Vesthimmerlands</v>
      </c>
      <c r="G195" s="71">
        <f t="shared" si="71"/>
        <v>3230.9279999999999</v>
      </c>
    </row>
    <row r="196" spans="1:7" x14ac:dyDescent="0.2">
      <c r="A196" s="11" t="str">
        <f t="shared" si="72"/>
        <v>Løbende priser (mio. kr.)</v>
      </c>
      <c r="B196" s="3" t="str">
        <f t="shared" ref="B196:F196" si="99">B96</f>
        <v>I alt (netto)</v>
      </c>
      <c r="C196" s="3" t="str">
        <f t="shared" si="99"/>
        <v>1 Driftskonti</v>
      </c>
      <c r="D196" s="3" t="str">
        <f t="shared" si="99"/>
        <v>I alt hovedkonto 0-8</v>
      </c>
      <c r="E196" s="3">
        <f t="shared" si="99"/>
        <v>825</v>
      </c>
      <c r="F196" s="30" t="str">
        <f t="shared" si="99"/>
        <v>Læsø</v>
      </c>
      <c r="G196" s="71">
        <f t="shared" si="71"/>
        <v>211.499</v>
      </c>
    </row>
    <row r="197" spans="1:7" x14ac:dyDescent="0.2">
      <c r="A197" s="11" t="str">
        <f t="shared" si="72"/>
        <v>Løbende priser (mio. kr.)</v>
      </c>
      <c r="B197" s="3" t="str">
        <f t="shared" ref="B197:F197" si="100">B97</f>
        <v>I alt (netto)</v>
      </c>
      <c r="C197" s="3" t="str">
        <f t="shared" si="100"/>
        <v>1 Driftskonti</v>
      </c>
      <c r="D197" s="3" t="str">
        <f t="shared" si="100"/>
        <v>I alt hovedkonto 0-8</v>
      </c>
      <c r="E197" s="3">
        <f t="shared" si="100"/>
        <v>840</v>
      </c>
      <c r="F197" s="30" t="str">
        <f t="shared" si="100"/>
        <v>Rebild</v>
      </c>
      <c r="G197" s="71">
        <f t="shared" si="71"/>
        <v>2296.5250000000001</v>
      </c>
    </row>
    <row r="198" spans="1:7" x14ac:dyDescent="0.2">
      <c r="A198" s="11" t="str">
        <f t="shared" si="72"/>
        <v>Løbende priser (mio. kr.)</v>
      </c>
      <c r="B198" s="3" t="str">
        <f t="shared" ref="B198:F198" si="101">B98</f>
        <v>I alt (netto)</v>
      </c>
      <c r="C198" s="3" t="str">
        <f t="shared" si="101"/>
        <v>1 Driftskonti</v>
      </c>
      <c r="D198" s="3" t="str">
        <f t="shared" si="101"/>
        <v>I alt hovedkonto 0-8</v>
      </c>
      <c r="E198" s="3">
        <f t="shared" si="101"/>
        <v>846</v>
      </c>
      <c r="F198" s="30" t="str">
        <f t="shared" si="101"/>
        <v>Mariagerfjord</v>
      </c>
      <c r="G198" s="71">
        <f t="shared" si="71"/>
        <v>3502.82</v>
      </c>
    </row>
    <row r="199" spans="1:7" x14ac:dyDescent="0.2">
      <c r="A199" s="11" t="str">
        <f t="shared" si="72"/>
        <v>Løbende priser (mio. kr.)</v>
      </c>
      <c r="B199" s="3" t="str">
        <f t="shared" ref="B199:F199" si="102">B99</f>
        <v>I alt (netto)</v>
      </c>
      <c r="C199" s="3" t="str">
        <f t="shared" si="102"/>
        <v>1 Driftskonti</v>
      </c>
      <c r="D199" s="3" t="str">
        <f t="shared" si="102"/>
        <v>I alt hovedkonto 0-8</v>
      </c>
      <c r="E199" s="3">
        <f t="shared" si="102"/>
        <v>849</v>
      </c>
      <c r="F199" s="30" t="str">
        <f t="shared" si="102"/>
        <v>Jammerbugt</v>
      </c>
      <c r="G199" s="71">
        <f t="shared" si="71"/>
        <v>3160.3290000000002</v>
      </c>
    </row>
    <row r="200" spans="1:7" x14ac:dyDescent="0.2">
      <c r="A200" s="11" t="str">
        <f t="shared" si="72"/>
        <v>Løbende priser (mio. kr.)</v>
      </c>
      <c r="B200" s="3" t="str">
        <f t="shared" ref="B200:F200" si="103">B100</f>
        <v>I alt (netto)</v>
      </c>
      <c r="C200" s="3" t="str">
        <f t="shared" si="103"/>
        <v>1 Driftskonti</v>
      </c>
      <c r="D200" s="3" t="str">
        <f t="shared" si="103"/>
        <v>I alt hovedkonto 0-8</v>
      </c>
      <c r="E200" s="3">
        <f t="shared" si="103"/>
        <v>851</v>
      </c>
      <c r="F200" s="30" t="str">
        <f t="shared" si="103"/>
        <v>Aalborg</v>
      </c>
      <c r="G200" s="71">
        <f t="shared" si="71"/>
        <v>17206.524000000001</v>
      </c>
    </row>
    <row r="201" spans="1:7" x14ac:dyDescent="0.2">
      <c r="A201" s="11" t="str">
        <f t="shared" si="72"/>
        <v>Løbende priser (mio. kr.)</v>
      </c>
      <c r="B201" s="3" t="str">
        <f t="shared" ref="B201:F201" si="104">B101</f>
        <v>I alt (netto)</v>
      </c>
      <c r="C201" s="3" t="str">
        <f t="shared" si="104"/>
        <v>1 Driftskonti</v>
      </c>
      <c r="D201" s="3" t="str">
        <f t="shared" si="104"/>
        <v>I alt hovedkonto 0-8</v>
      </c>
      <c r="E201" s="3">
        <f t="shared" si="104"/>
        <v>860</v>
      </c>
      <c r="F201" s="30" t="str">
        <f t="shared" si="104"/>
        <v>Hjørring</v>
      </c>
      <c r="G201" s="71">
        <f t="shared" si="71"/>
        <v>5735.8280000000004</v>
      </c>
    </row>
    <row r="202" spans="1:7" x14ac:dyDescent="0.2">
      <c r="F202" s="11" t="s">
        <v>113</v>
      </c>
      <c r="G202" s="69">
        <f>SUM(G104:G201)</f>
        <v>480710.17500000016</v>
      </c>
    </row>
    <row r="204" spans="1:7" x14ac:dyDescent="0.2">
      <c r="A204" t="s">
        <v>298</v>
      </c>
      <c r="D204" s="16"/>
    </row>
  </sheetData>
  <pageMargins left="0.70866141732283472" right="0.70866141732283472" top="0.74803149606299213" bottom="0.74803149606299213" header="0.31496062992125984" footer="0.31496062992125984"/>
  <pageSetup paperSize="9" scale="98" fitToHeight="6" orientation="landscape" r:id="rId1"/>
  <headerFooter>
    <oddHeader>&amp;CDataark 8b</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292FD-5EF4-4573-A045-114E8156F81E}">
  <sheetPr>
    <pageSetUpPr fitToPage="1"/>
  </sheetPr>
  <dimension ref="A1:N61"/>
  <sheetViews>
    <sheetView topLeftCell="A27" zoomScaleNormal="100" workbookViewId="0">
      <selection activeCell="B19" sqref="B19"/>
    </sheetView>
  </sheetViews>
  <sheetFormatPr defaultRowHeight="14.25" x14ac:dyDescent="0.2"/>
  <sheetData>
    <row r="1" spans="1:14" ht="24.6" customHeight="1" x14ac:dyDescent="0.25">
      <c r="A1" s="37" t="s">
        <v>299</v>
      </c>
    </row>
    <row r="2" spans="1:14" x14ac:dyDescent="0.2">
      <c r="A2" s="62" t="s">
        <v>300</v>
      </c>
      <c r="B2" s="56"/>
      <c r="C2" s="62"/>
      <c r="D2" s="62"/>
      <c r="E2" s="62"/>
      <c r="F2" s="62" t="s">
        <v>301</v>
      </c>
      <c r="G2" s="62"/>
      <c r="H2" s="62"/>
      <c r="I2" s="62"/>
      <c r="J2" s="62"/>
      <c r="K2" s="62"/>
      <c r="L2" s="33"/>
      <c r="M2" s="33"/>
      <c r="N2" s="33"/>
    </row>
    <row r="3" spans="1:14" x14ac:dyDescent="0.2">
      <c r="A3" s="56"/>
      <c r="B3" s="62"/>
      <c r="C3" s="62"/>
      <c r="D3" s="56" t="s">
        <v>302</v>
      </c>
      <c r="E3" s="62"/>
      <c r="F3" s="62"/>
      <c r="G3" s="62"/>
      <c r="H3" s="62"/>
      <c r="I3" s="56" t="s">
        <v>302</v>
      </c>
      <c r="J3" s="56"/>
      <c r="K3" s="62"/>
      <c r="L3" s="33"/>
      <c r="M3" s="33"/>
      <c r="N3" s="33"/>
    </row>
    <row r="4" spans="1:14" x14ac:dyDescent="0.2">
      <c r="A4" s="56"/>
      <c r="B4" s="62" t="s">
        <v>303</v>
      </c>
      <c r="C4" s="62" t="s">
        <v>304</v>
      </c>
      <c r="D4" s="62" t="s">
        <v>305</v>
      </c>
      <c r="E4" s="62" t="s">
        <v>306</v>
      </c>
      <c r="F4" s="62"/>
      <c r="G4" s="62" t="s">
        <v>307</v>
      </c>
      <c r="H4" s="62" t="s">
        <v>308</v>
      </c>
      <c r="I4" s="62" t="s">
        <v>309</v>
      </c>
      <c r="J4" s="62" t="s">
        <v>310</v>
      </c>
      <c r="K4" s="62" t="s">
        <v>311</v>
      </c>
      <c r="L4" s="33"/>
      <c r="M4" s="33"/>
      <c r="N4" s="33"/>
    </row>
    <row r="5" spans="1:14" s="22" customFormat="1" x14ac:dyDescent="0.2">
      <c r="A5" s="56" t="s">
        <v>312</v>
      </c>
      <c r="B5" s="57">
        <v>3.1</v>
      </c>
      <c r="C5" s="60"/>
      <c r="D5" s="60"/>
      <c r="E5" s="60"/>
      <c r="F5" s="56" t="s">
        <v>312</v>
      </c>
      <c r="G5" s="57">
        <v>2.9</v>
      </c>
      <c r="H5" s="60"/>
      <c r="I5" s="60"/>
      <c r="J5" s="60"/>
      <c r="K5" s="60"/>
      <c r="L5" s="38"/>
      <c r="M5" s="38"/>
      <c r="N5" s="38"/>
    </row>
    <row r="6" spans="1:14" x14ac:dyDescent="0.2">
      <c r="A6" s="56" t="s">
        <v>313</v>
      </c>
      <c r="B6" s="57">
        <v>2.7</v>
      </c>
      <c r="C6" s="60"/>
      <c r="D6" s="60"/>
      <c r="E6" s="60"/>
      <c r="F6" s="56" t="s">
        <v>313</v>
      </c>
      <c r="G6" s="57">
        <v>2.6</v>
      </c>
      <c r="H6" s="60"/>
      <c r="I6" s="60"/>
      <c r="J6" s="60"/>
      <c r="K6" s="60"/>
      <c r="L6" s="34"/>
      <c r="M6" s="34"/>
      <c r="N6" s="34"/>
    </row>
    <row r="7" spans="1:14" x14ac:dyDescent="0.2">
      <c r="A7" s="56" t="s">
        <v>314</v>
      </c>
      <c r="B7" s="57">
        <v>2.8</v>
      </c>
      <c r="C7" s="60"/>
      <c r="D7" s="60"/>
      <c r="E7" s="60"/>
      <c r="F7" s="56" t="s">
        <v>314</v>
      </c>
      <c r="G7" s="57">
        <v>2.5</v>
      </c>
      <c r="H7" s="60"/>
      <c r="I7" s="60"/>
      <c r="J7" s="60"/>
      <c r="K7" s="60"/>
      <c r="L7" s="34"/>
      <c r="M7" s="34"/>
      <c r="N7" s="34"/>
    </row>
    <row r="8" spans="1:14" x14ac:dyDescent="0.2">
      <c r="A8" s="56" t="s">
        <v>315</v>
      </c>
      <c r="B8" s="57">
        <v>2</v>
      </c>
      <c r="C8" s="60"/>
      <c r="D8" s="60"/>
      <c r="E8" s="60"/>
      <c r="F8" s="56" t="s">
        <v>315</v>
      </c>
      <c r="G8" s="57">
        <v>1.7</v>
      </c>
      <c r="H8" s="60"/>
      <c r="I8" s="60"/>
      <c r="J8" s="60"/>
      <c r="K8" s="60"/>
      <c r="L8" s="34"/>
      <c r="M8" s="34"/>
      <c r="N8" s="34"/>
    </row>
    <row r="9" spans="1:14" x14ac:dyDescent="0.2">
      <c r="A9" s="56" t="s">
        <v>316</v>
      </c>
      <c r="B9" s="57">
        <v>2.2999999999999998</v>
      </c>
      <c r="C9" s="60"/>
      <c r="D9" s="60"/>
      <c r="E9" s="60"/>
      <c r="F9" s="56" t="s">
        <v>316</v>
      </c>
      <c r="G9" s="57">
        <v>1.8</v>
      </c>
      <c r="H9" s="60"/>
      <c r="I9" s="60"/>
      <c r="J9" s="60"/>
      <c r="K9" s="60"/>
      <c r="L9" s="34"/>
      <c r="M9" s="34"/>
      <c r="N9" s="34"/>
    </row>
    <row r="10" spans="1:14" x14ac:dyDescent="0.2">
      <c r="A10" s="56" t="s">
        <v>317</v>
      </c>
      <c r="B10" s="57">
        <v>2</v>
      </c>
      <c r="C10" s="60"/>
      <c r="D10" s="60"/>
      <c r="E10" s="60"/>
      <c r="F10" s="56" t="s">
        <v>317</v>
      </c>
      <c r="G10" s="57">
        <v>1.4</v>
      </c>
      <c r="H10" s="60"/>
      <c r="I10" s="60"/>
      <c r="J10" s="60"/>
      <c r="K10" s="60"/>
      <c r="L10" s="34"/>
      <c r="M10" s="34"/>
      <c r="N10" s="34"/>
    </row>
    <row r="11" spans="1:14" x14ac:dyDescent="0.2">
      <c r="A11" s="56" t="s">
        <v>318</v>
      </c>
      <c r="B11" s="57">
        <v>2.9</v>
      </c>
      <c r="C11" s="60"/>
      <c r="D11" s="60"/>
      <c r="E11" s="60"/>
      <c r="F11" s="56" t="s">
        <v>318</v>
      </c>
      <c r="G11" s="57">
        <v>2.2000000000000002</v>
      </c>
      <c r="H11" s="60"/>
      <c r="I11" s="60"/>
      <c r="J11" s="60"/>
      <c r="K11" s="60"/>
      <c r="L11" s="34"/>
      <c r="M11" s="34"/>
      <c r="N11" s="34"/>
    </row>
    <row r="12" spans="1:14" x14ac:dyDescent="0.2">
      <c r="A12" s="56" t="s">
        <v>319</v>
      </c>
      <c r="B12" s="57">
        <v>2.7</v>
      </c>
      <c r="C12" s="60"/>
      <c r="D12" s="60"/>
      <c r="E12" s="60"/>
      <c r="F12" s="56" t="s">
        <v>319</v>
      </c>
      <c r="G12" s="57">
        <v>2.2000000000000002</v>
      </c>
      <c r="H12" s="60"/>
      <c r="I12" s="60"/>
      <c r="J12" s="60"/>
      <c r="K12" s="60"/>
      <c r="L12" s="34"/>
      <c r="M12" s="34"/>
      <c r="N12" s="34"/>
    </row>
    <row r="13" spans="1:14" x14ac:dyDescent="0.2">
      <c r="A13" s="56" t="s">
        <v>320</v>
      </c>
      <c r="B13" s="57">
        <v>3.1</v>
      </c>
      <c r="C13" s="57">
        <v>3.2</v>
      </c>
      <c r="D13" s="60"/>
      <c r="E13" s="60"/>
      <c r="F13" s="56" t="s">
        <v>320</v>
      </c>
      <c r="G13" s="57">
        <v>2.5</v>
      </c>
      <c r="H13" s="57">
        <v>3</v>
      </c>
      <c r="I13" s="60"/>
      <c r="J13" s="60"/>
      <c r="K13" s="60"/>
      <c r="L13" s="34"/>
      <c r="M13" s="34"/>
      <c r="N13" s="34"/>
    </row>
    <row r="14" spans="1:14" x14ac:dyDescent="0.2">
      <c r="A14" s="56" t="s">
        <v>321</v>
      </c>
      <c r="B14" s="57">
        <v>2.9</v>
      </c>
      <c r="C14" s="57">
        <v>3</v>
      </c>
      <c r="D14" s="60"/>
      <c r="E14" s="60"/>
      <c r="F14" s="56" t="s">
        <v>321</v>
      </c>
      <c r="G14" s="57">
        <v>2.2999999999999998</v>
      </c>
      <c r="H14" s="57">
        <v>2.9</v>
      </c>
      <c r="I14" s="60"/>
      <c r="J14" s="60"/>
      <c r="K14" s="60"/>
      <c r="L14" s="34"/>
      <c r="M14" s="34"/>
      <c r="N14" s="34"/>
    </row>
    <row r="15" spans="1:14" x14ac:dyDescent="0.2">
      <c r="A15" s="56" t="s">
        <v>322</v>
      </c>
      <c r="B15" s="57">
        <v>3.2</v>
      </c>
      <c r="C15" s="57">
        <v>3.2</v>
      </c>
      <c r="D15" s="60"/>
      <c r="E15" s="60"/>
      <c r="F15" s="56" t="s">
        <v>322</v>
      </c>
      <c r="G15" s="57">
        <v>2.8</v>
      </c>
      <c r="H15" s="57">
        <v>3</v>
      </c>
      <c r="I15" s="60"/>
      <c r="J15" s="60"/>
      <c r="K15" s="60"/>
      <c r="L15" s="34"/>
      <c r="M15" s="34"/>
      <c r="N15" s="34"/>
    </row>
    <row r="16" spans="1:14" x14ac:dyDescent="0.2">
      <c r="A16" s="56" t="s">
        <v>323</v>
      </c>
      <c r="B16" s="57">
        <v>3.5</v>
      </c>
      <c r="C16" s="58">
        <v>3.6</v>
      </c>
      <c r="D16" s="59"/>
      <c r="E16" s="59"/>
      <c r="F16" s="56" t="s">
        <v>323</v>
      </c>
      <c r="G16" s="57">
        <v>3</v>
      </c>
      <c r="H16" s="58">
        <v>3.3</v>
      </c>
      <c r="I16" s="59"/>
      <c r="J16" s="59"/>
      <c r="K16" s="59"/>
      <c r="L16" s="34"/>
      <c r="M16" s="34"/>
      <c r="N16" s="34"/>
    </row>
    <row r="17" spans="1:14" x14ac:dyDescent="0.2">
      <c r="A17" s="56" t="s">
        <v>324</v>
      </c>
      <c r="B17" s="57">
        <v>2.6</v>
      </c>
      <c r="C17" s="58">
        <v>2.6</v>
      </c>
      <c r="D17" s="59"/>
      <c r="E17" s="59"/>
      <c r="F17" s="56" t="s">
        <v>324</v>
      </c>
      <c r="G17" s="57">
        <v>2.4</v>
      </c>
      <c r="H17" s="58">
        <v>2.5</v>
      </c>
      <c r="I17" s="59"/>
      <c r="J17" s="59"/>
      <c r="K17" s="59"/>
      <c r="L17" s="34"/>
      <c r="M17" s="34"/>
      <c r="N17" s="34"/>
    </row>
    <row r="18" spans="1:14" x14ac:dyDescent="0.2">
      <c r="A18" s="56" t="s">
        <v>325</v>
      </c>
      <c r="B18" s="57">
        <v>3.5</v>
      </c>
      <c r="C18" s="58">
        <v>3.5</v>
      </c>
      <c r="D18" s="59"/>
      <c r="E18" s="59"/>
      <c r="F18" s="56" t="s">
        <v>325</v>
      </c>
      <c r="G18" s="57">
        <v>2.4</v>
      </c>
      <c r="H18" s="58">
        <v>3.1</v>
      </c>
      <c r="I18" s="59"/>
      <c r="J18" s="59"/>
      <c r="K18" s="59"/>
      <c r="L18" s="34"/>
      <c r="M18" s="34"/>
      <c r="N18" s="34"/>
    </row>
    <row r="19" spans="1:14" x14ac:dyDescent="0.2">
      <c r="A19" s="56" t="s">
        <v>326</v>
      </c>
      <c r="B19" s="57">
        <v>3.3</v>
      </c>
      <c r="C19" s="58">
        <v>3.3</v>
      </c>
      <c r="D19" s="59"/>
      <c r="E19" s="59"/>
      <c r="F19" s="56" t="s">
        <v>326</v>
      </c>
      <c r="G19" s="57">
        <v>2.5</v>
      </c>
      <c r="H19" s="57">
        <v>3</v>
      </c>
      <c r="I19" s="60"/>
      <c r="J19" s="60"/>
      <c r="K19" s="60"/>
      <c r="L19" s="34"/>
      <c r="M19" s="34"/>
      <c r="N19" s="34"/>
    </row>
    <row r="20" spans="1:14" x14ac:dyDescent="0.2">
      <c r="A20" s="56" t="s">
        <v>327</v>
      </c>
      <c r="B20" s="58">
        <v>2.6</v>
      </c>
      <c r="C20" s="58">
        <v>2.7</v>
      </c>
      <c r="D20" s="59"/>
      <c r="E20" s="59"/>
      <c r="F20" s="56" t="s">
        <v>327</v>
      </c>
      <c r="G20" s="58">
        <v>2.1</v>
      </c>
      <c r="H20" s="58">
        <v>2.4</v>
      </c>
      <c r="I20" s="59"/>
      <c r="J20" s="59"/>
      <c r="K20" s="59"/>
      <c r="L20" s="34"/>
      <c r="M20" s="34"/>
      <c r="N20" s="34"/>
    </row>
    <row r="21" spans="1:14" x14ac:dyDescent="0.2">
      <c r="A21" s="56" t="s">
        <v>328</v>
      </c>
      <c r="B21" s="58">
        <v>3.6</v>
      </c>
      <c r="C21" s="57">
        <v>3.8</v>
      </c>
      <c r="D21" s="60"/>
      <c r="E21" s="60"/>
      <c r="F21" s="56" t="s">
        <v>328</v>
      </c>
      <c r="G21" s="58">
        <v>2.9</v>
      </c>
      <c r="H21" s="57">
        <v>3.3</v>
      </c>
      <c r="I21" s="60"/>
      <c r="J21" s="60"/>
      <c r="K21" s="60"/>
      <c r="L21" s="34"/>
      <c r="M21" s="34"/>
      <c r="N21" s="34"/>
    </row>
    <row r="22" spans="1:14" x14ac:dyDescent="0.2">
      <c r="A22" s="56" t="s">
        <v>329</v>
      </c>
      <c r="B22" s="57">
        <v>3.2</v>
      </c>
      <c r="C22" s="57">
        <v>3.4</v>
      </c>
      <c r="D22" s="60"/>
      <c r="E22" s="60"/>
      <c r="F22" s="56" t="s">
        <v>330</v>
      </c>
      <c r="G22" s="57">
        <v>2.2000000000000002</v>
      </c>
      <c r="H22" s="58">
        <v>2.7</v>
      </c>
      <c r="I22" s="59"/>
      <c r="J22" s="59"/>
      <c r="K22" s="59"/>
      <c r="L22" s="34"/>
      <c r="M22" s="34"/>
      <c r="N22" s="34"/>
    </row>
    <row r="23" spans="1:14" x14ac:dyDescent="0.2">
      <c r="A23" s="56" t="s">
        <v>331</v>
      </c>
      <c r="B23" s="58">
        <v>3.7</v>
      </c>
      <c r="C23" s="58">
        <v>3.8</v>
      </c>
      <c r="D23" s="59"/>
      <c r="E23" s="59"/>
      <c r="F23" s="56" t="s">
        <v>331</v>
      </c>
      <c r="G23" s="58">
        <v>2.4</v>
      </c>
      <c r="H23" s="58">
        <v>3.4</v>
      </c>
      <c r="I23" s="59"/>
      <c r="J23" s="59"/>
      <c r="K23" s="59"/>
      <c r="L23" s="34"/>
      <c r="M23" s="34"/>
      <c r="N23" s="34"/>
    </row>
    <row r="24" spans="1:14" x14ac:dyDescent="0.2">
      <c r="A24" s="56" t="s">
        <v>332</v>
      </c>
      <c r="B24" s="57">
        <v>3.9</v>
      </c>
      <c r="C24" s="57">
        <v>4</v>
      </c>
      <c r="D24" s="59"/>
      <c r="E24" s="59"/>
      <c r="F24" s="56" t="s">
        <v>332</v>
      </c>
      <c r="G24" s="58">
        <v>2.6</v>
      </c>
      <c r="H24" s="59"/>
      <c r="I24" s="58">
        <v>3.3</v>
      </c>
      <c r="J24" s="57">
        <v>2.2999999999999998</v>
      </c>
      <c r="K24" s="60"/>
      <c r="L24" s="34"/>
      <c r="M24" s="34"/>
      <c r="N24" s="34"/>
    </row>
    <row r="25" spans="1:14" x14ac:dyDescent="0.2">
      <c r="A25" s="56" t="s">
        <v>333</v>
      </c>
      <c r="B25" s="57">
        <v>2.9</v>
      </c>
      <c r="C25" s="59"/>
      <c r="D25" s="57">
        <v>2.8</v>
      </c>
      <c r="E25" s="58">
        <v>1.7</v>
      </c>
      <c r="F25" s="56" t="s">
        <v>333</v>
      </c>
      <c r="G25" s="57">
        <v>2.2000000000000002</v>
      </c>
      <c r="H25" s="61"/>
      <c r="I25" s="58">
        <v>2.5</v>
      </c>
      <c r="J25" s="58">
        <v>3.5</v>
      </c>
      <c r="K25" s="57">
        <v>1</v>
      </c>
      <c r="L25" s="34"/>
      <c r="M25" s="34"/>
      <c r="N25" s="34"/>
    </row>
    <row r="26" spans="1:14" x14ac:dyDescent="0.2">
      <c r="A26" s="56" t="s">
        <v>334</v>
      </c>
      <c r="B26" s="57">
        <v>1.3</v>
      </c>
      <c r="C26" s="59"/>
      <c r="D26" s="58">
        <v>1.1000000000000001</v>
      </c>
      <c r="E26" s="58">
        <v>2.9</v>
      </c>
      <c r="F26" s="56" t="s">
        <v>334</v>
      </c>
      <c r="G26" s="58">
        <v>0.2</v>
      </c>
      <c r="H26" s="61"/>
      <c r="I26" s="58">
        <v>0.6</v>
      </c>
      <c r="J26" s="58">
        <v>2.5</v>
      </c>
      <c r="K26" s="58">
        <v>1.8</v>
      </c>
      <c r="L26" s="34"/>
      <c r="M26" s="34"/>
      <c r="N26" s="34"/>
    </row>
    <row r="27" spans="1:14" x14ac:dyDescent="0.2">
      <c r="A27" s="56" t="s">
        <v>335</v>
      </c>
      <c r="B27" s="57">
        <v>2.4</v>
      </c>
      <c r="C27" s="59"/>
      <c r="D27" s="58">
        <v>2.2999999999999998</v>
      </c>
      <c r="E27" s="57">
        <v>2.2999999999999998</v>
      </c>
      <c r="F27" s="56" t="s">
        <v>335</v>
      </c>
      <c r="G27" s="58">
        <v>1.1000000000000001</v>
      </c>
      <c r="H27" s="61"/>
      <c r="I27" s="57">
        <v>1.4</v>
      </c>
      <c r="J27" s="58">
        <v>2.4</v>
      </c>
      <c r="K27" s="58">
        <v>2.5</v>
      </c>
      <c r="L27" s="34"/>
      <c r="M27" s="34"/>
      <c r="N27" s="34"/>
    </row>
    <row r="28" spans="1:14" x14ac:dyDescent="0.2">
      <c r="A28" s="56" t="s">
        <v>336</v>
      </c>
      <c r="B28" s="57">
        <v>1</v>
      </c>
      <c r="C28" s="59"/>
      <c r="D28" s="58">
        <v>0.9</v>
      </c>
      <c r="E28" s="57">
        <v>1.6</v>
      </c>
      <c r="F28" s="56" t="s">
        <v>336</v>
      </c>
      <c r="G28" s="58">
        <v>0.2</v>
      </c>
      <c r="H28" s="61"/>
      <c r="I28" s="57">
        <v>0.6</v>
      </c>
      <c r="J28" s="58">
        <v>0.8</v>
      </c>
      <c r="K28" s="58">
        <v>1.1000000000000001</v>
      </c>
      <c r="L28" s="34"/>
      <c r="M28" s="34"/>
      <c r="N28" s="34"/>
    </row>
    <row r="29" spans="1:14" x14ac:dyDescent="0.2">
      <c r="A29" s="56" t="s">
        <v>337</v>
      </c>
      <c r="B29" s="57">
        <v>1.4</v>
      </c>
      <c r="C29" s="59"/>
      <c r="D29" s="58">
        <v>1.3</v>
      </c>
      <c r="E29" s="57">
        <v>1.6</v>
      </c>
      <c r="F29" s="56" t="s">
        <v>337</v>
      </c>
      <c r="G29" s="58">
        <v>1.1000000000000001</v>
      </c>
      <c r="H29" s="61"/>
      <c r="I29" s="57">
        <v>1.1000000000000001</v>
      </c>
      <c r="J29" s="58">
        <v>0.9</v>
      </c>
      <c r="K29" s="58">
        <v>1.5</v>
      </c>
      <c r="L29" s="34"/>
      <c r="M29" s="34"/>
      <c r="N29" s="34"/>
    </row>
    <row r="30" spans="1:14" x14ac:dyDescent="0.2">
      <c r="A30" s="56" t="s">
        <v>338</v>
      </c>
      <c r="B30" s="57">
        <v>1.4</v>
      </c>
      <c r="C30" s="59"/>
      <c r="D30" s="58">
        <v>1.3</v>
      </c>
      <c r="E30" s="57">
        <v>1.9</v>
      </c>
      <c r="F30" s="56" t="s">
        <v>338</v>
      </c>
      <c r="G30" s="57">
        <v>1</v>
      </c>
      <c r="H30" s="61"/>
      <c r="I30" s="57">
        <v>1.1000000000000001</v>
      </c>
      <c r="J30" s="57">
        <v>0.5</v>
      </c>
      <c r="K30" s="58">
        <v>1.9</v>
      </c>
      <c r="L30" s="34"/>
      <c r="M30" s="34"/>
      <c r="N30" s="34"/>
    </row>
    <row r="31" spans="1:14" x14ac:dyDescent="0.2">
      <c r="A31" s="56" t="s">
        <v>339</v>
      </c>
      <c r="B31" s="57">
        <v>1.4</v>
      </c>
      <c r="C31" s="59"/>
      <c r="D31" s="58">
        <v>1.5</v>
      </c>
      <c r="E31" s="57">
        <v>1.4</v>
      </c>
      <c r="F31" s="56" t="s">
        <v>339</v>
      </c>
      <c r="G31" s="57">
        <v>0.9</v>
      </c>
      <c r="H31" s="61"/>
      <c r="I31" s="57">
        <v>1</v>
      </c>
      <c r="J31" s="58">
        <v>0.8</v>
      </c>
      <c r="K31" s="58">
        <v>1.4</v>
      </c>
      <c r="L31" s="34"/>
      <c r="M31" s="34"/>
      <c r="N31" s="34"/>
    </row>
    <row r="32" spans="1:14" x14ac:dyDescent="0.2">
      <c r="A32" s="56" t="s">
        <v>340</v>
      </c>
      <c r="B32" s="57">
        <v>1.9</v>
      </c>
      <c r="C32" s="59"/>
      <c r="D32" s="57">
        <v>2</v>
      </c>
      <c r="E32" s="57">
        <v>1.1000000000000001</v>
      </c>
      <c r="F32" s="56" t="s">
        <v>340</v>
      </c>
      <c r="G32" s="58">
        <v>1.4</v>
      </c>
      <c r="H32" s="61"/>
      <c r="I32" s="57">
        <v>1.7</v>
      </c>
      <c r="J32" s="58">
        <v>2.2000000000000002</v>
      </c>
      <c r="K32" s="58">
        <v>1.2</v>
      </c>
      <c r="L32" s="34"/>
      <c r="M32" s="34"/>
      <c r="N32" s="34"/>
    </row>
    <row r="33" spans="1:14" x14ac:dyDescent="0.2">
      <c r="A33" s="56" t="s">
        <v>341</v>
      </c>
      <c r="B33" s="57">
        <v>1.3</v>
      </c>
      <c r="C33" s="59"/>
      <c r="D33" s="57">
        <v>1.3</v>
      </c>
      <c r="E33" s="57">
        <v>1.6356232952734586</v>
      </c>
      <c r="F33" s="56" t="s">
        <v>341</v>
      </c>
      <c r="G33" s="58">
        <v>1.1000000000000001</v>
      </c>
      <c r="H33" s="61"/>
      <c r="I33" s="57">
        <v>1.2</v>
      </c>
      <c r="J33" s="58">
        <v>2.2000000000000002</v>
      </c>
      <c r="K33" s="58">
        <v>1.5</v>
      </c>
      <c r="L33" s="34"/>
      <c r="M33" s="34"/>
      <c r="N33" s="34"/>
    </row>
    <row r="34" spans="1:14" x14ac:dyDescent="0.2">
      <c r="A34" s="56" t="s">
        <v>342</v>
      </c>
      <c r="B34" s="57">
        <v>1.5</v>
      </c>
      <c r="C34" s="59"/>
      <c r="D34" s="57">
        <v>1.6</v>
      </c>
      <c r="E34" s="57">
        <v>1</v>
      </c>
      <c r="F34" s="56" t="s">
        <v>342</v>
      </c>
      <c r="G34" s="58">
        <v>1.3</v>
      </c>
      <c r="H34" s="61"/>
      <c r="I34" s="57">
        <v>1.2</v>
      </c>
      <c r="J34" s="58">
        <v>1.6</v>
      </c>
      <c r="K34" s="57">
        <v>1</v>
      </c>
      <c r="L34" s="34"/>
      <c r="M34" s="34"/>
      <c r="N34" s="34"/>
    </row>
    <row r="35" spans="1:14" x14ac:dyDescent="0.2">
      <c r="A35" s="56" t="s">
        <v>343</v>
      </c>
      <c r="B35" s="57">
        <v>1.9</v>
      </c>
      <c r="C35" s="59"/>
      <c r="D35" s="57">
        <v>2.1</v>
      </c>
      <c r="E35" s="57">
        <v>1.1000000000000001</v>
      </c>
      <c r="F35" s="56" t="s">
        <v>343</v>
      </c>
      <c r="G35" s="57">
        <v>1.6</v>
      </c>
      <c r="H35" s="61"/>
      <c r="I35" s="57">
        <v>1.8</v>
      </c>
      <c r="J35" s="58">
        <v>0.5</v>
      </c>
      <c r="K35" s="57">
        <v>0.7</v>
      </c>
      <c r="L35" s="34"/>
      <c r="M35" s="34"/>
      <c r="N35" s="34"/>
    </row>
    <row r="36" spans="1:14" x14ac:dyDescent="0.2">
      <c r="A36" s="56" t="s">
        <v>344</v>
      </c>
      <c r="B36" s="57">
        <v>1.7</v>
      </c>
      <c r="C36" s="59"/>
      <c r="D36" s="57">
        <v>1.7</v>
      </c>
      <c r="E36" s="57">
        <v>3.4</v>
      </c>
      <c r="F36" s="56" t="s">
        <v>344</v>
      </c>
      <c r="G36" s="57">
        <v>1.2</v>
      </c>
      <c r="H36" s="61"/>
      <c r="I36" s="57">
        <v>1.4</v>
      </c>
      <c r="J36" s="58">
        <v>3.9</v>
      </c>
      <c r="K36" s="57">
        <v>3</v>
      </c>
      <c r="L36" s="34"/>
      <c r="M36" s="34"/>
      <c r="N36" s="34"/>
    </row>
    <row r="37" spans="1:14" x14ac:dyDescent="0.2">
      <c r="A37" s="56" t="s">
        <v>345</v>
      </c>
      <c r="B37" s="57">
        <v>3.1</v>
      </c>
      <c r="C37" s="59"/>
      <c r="D37" s="57">
        <v>3.7</v>
      </c>
      <c r="E37" s="57">
        <v>8.1</v>
      </c>
      <c r="F37" s="56" t="s">
        <v>345</v>
      </c>
      <c r="G37" s="57">
        <v>3.7</v>
      </c>
      <c r="H37" s="61"/>
      <c r="I37" s="57">
        <v>3.3</v>
      </c>
      <c r="J37" s="58">
        <v>6.6</v>
      </c>
      <c r="K37" s="57">
        <v>8.6</v>
      </c>
      <c r="L37" s="34"/>
      <c r="M37" s="34"/>
      <c r="N37" s="34"/>
    </row>
    <row r="38" spans="1:14" x14ac:dyDescent="0.2">
      <c r="A38" s="56" t="s">
        <v>346</v>
      </c>
      <c r="B38" s="57">
        <v>2.7</v>
      </c>
      <c r="C38" s="59"/>
      <c r="D38" s="57">
        <v>2.8</v>
      </c>
      <c r="E38" s="57">
        <v>4.0999999999999996</v>
      </c>
      <c r="F38" s="56" t="s">
        <v>346</v>
      </c>
      <c r="G38" s="57">
        <v>3.1</v>
      </c>
      <c r="H38" s="61"/>
      <c r="I38" s="57">
        <v>2.5</v>
      </c>
      <c r="J38" s="58">
        <v>2.9</v>
      </c>
      <c r="K38" s="57">
        <v>4.3</v>
      </c>
      <c r="L38" s="34"/>
      <c r="M38" s="34"/>
      <c r="N38" s="34"/>
    </row>
    <row r="39" spans="1:14" x14ac:dyDescent="0.2">
      <c r="A39" s="56" t="s">
        <v>347</v>
      </c>
      <c r="B39" s="57">
        <v>3.7</v>
      </c>
      <c r="C39" s="59"/>
      <c r="D39" s="57">
        <v>4</v>
      </c>
      <c r="E39" s="57">
        <v>2</v>
      </c>
      <c r="F39" s="56" t="s">
        <v>347</v>
      </c>
      <c r="G39" s="57">
        <v>3.5</v>
      </c>
      <c r="H39" s="61"/>
      <c r="I39" s="57">
        <v>3.6</v>
      </c>
      <c r="J39" s="58">
        <v>3.2</v>
      </c>
      <c r="K39" s="57">
        <v>1.8</v>
      </c>
      <c r="L39" s="34"/>
      <c r="M39" s="34"/>
      <c r="N39" s="34"/>
    </row>
    <row r="40" spans="1:14" x14ac:dyDescent="0.2">
      <c r="A40" s="56" t="s">
        <v>348</v>
      </c>
      <c r="B40" s="57">
        <v>3.6</v>
      </c>
      <c r="C40" s="59"/>
      <c r="D40" s="57">
        <v>3.7</v>
      </c>
      <c r="E40" s="57">
        <v>2.6</v>
      </c>
      <c r="F40" s="56" t="s">
        <v>349</v>
      </c>
      <c r="G40" s="57">
        <v>3.2</v>
      </c>
      <c r="H40" s="61"/>
      <c r="I40" s="57">
        <v>3.6</v>
      </c>
      <c r="J40" s="58">
        <v>3.1</v>
      </c>
      <c r="K40" s="57">
        <v>2.6</v>
      </c>
      <c r="L40" s="34"/>
      <c r="M40" s="34"/>
      <c r="N40" s="34"/>
    </row>
    <row r="41" spans="1:14" x14ac:dyDescent="0.2">
      <c r="A41" s="56" t="s">
        <v>350</v>
      </c>
      <c r="B41" s="57">
        <v>3.4</v>
      </c>
      <c r="C41" s="59"/>
      <c r="D41" s="57">
        <v>3.1</v>
      </c>
      <c r="E41" s="57">
        <v>2.2000000000000002</v>
      </c>
      <c r="F41" s="56" t="s">
        <v>351</v>
      </c>
      <c r="G41" s="57">
        <v>2.2999999999999998</v>
      </c>
      <c r="H41" s="61"/>
      <c r="I41" s="57">
        <v>2.7</v>
      </c>
      <c r="J41" s="58">
        <v>2.6</v>
      </c>
      <c r="K41" s="57">
        <v>2.1</v>
      </c>
      <c r="L41" s="34"/>
      <c r="M41" s="34"/>
      <c r="N41" s="34"/>
    </row>
    <row r="42" spans="1:14" x14ac:dyDescent="0.2">
      <c r="A42" s="56"/>
      <c r="B42" s="57"/>
      <c r="C42" s="57"/>
      <c r="D42" s="58"/>
      <c r="E42" s="57"/>
      <c r="F42" s="56"/>
      <c r="G42" s="56"/>
      <c r="H42" s="56"/>
      <c r="I42" s="56"/>
      <c r="J42" s="56"/>
      <c r="K42" s="56"/>
      <c r="L42" s="34"/>
      <c r="M42" s="34"/>
      <c r="N42" s="34"/>
    </row>
    <row r="43" spans="1:14" x14ac:dyDescent="0.2">
      <c r="A43" s="56" t="s">
        <v>352</v>
      </c>
      <c r="B43" s="56"/>
      <c r="C43" s="56"/>
      <c r="D43" s="56"/>
      <c r="E43" s="56"/>
      <c r="F43" s="56" t="s">
        <v>353</v>
      </c>
      <c r="G43" s="56"/>
      <c r="H43" s="56"/>
      <c r="I43" s="56"/>
      <c r="J43" s="56"/>
      <c r="K43" s="56"/>
      <c r="L43" s="34"/>
      <c r="M43" s="34"/>
      <c r="N43" s="34"/>
    </row>
    <row r="44" spans="1:14" x14ac:dyDescent="0.2">
      <c r="A44" s="56" t="s">
        <v>354</v>
      </c>
      <c r="B44" s="56"/>
      <c r="C44" s="56"/>
      <c r="D44" s="56"/>
      <c r="E44" s="56"/>
      <c r="F44" s="56"/>
      <c r="G44" s="56"/>
      <c r="H44" s="56"/>
      <c r="I44" s="56"/>
      <c r="J44" s="56"/>
      <c r="K44" s="56"/>
      <c r="L44" s="34"/>
      <c r="M44" s="34"/>
      <c r="N44" s="34"/>
    </row>
    <row r="45" spans="1:14" x14ac:dyDescent="0.2">
      <c r="A45" s="56" t="s">
        <v>355</v>
      </c>
      <c r="B45" s="56"/>
      <c r="C45" s="56"/>
      <c r="D45" s="56"/>
      <c r="E45" s="56"/>
      <c r="F45" s="56"/>
      <c r="G45" s="56"/>
      <c r="H45" s="56"/>
      <c r="I45" s="56"/>
      <c r="J45" s="56"/>
      <c r="K45" s="56"/>
      <c r="L45" s="34"/>
      <c r="M45" s="34"/>
      <c r="N45" s="34"/>
    </row>
    <row r="47" spans="1:14" ht="29.45" customHeight="1" x14ac:dyDescent="0.2">
      <c r="A47" s="113" t="s">
        <v>356</v>
      </c>
      <c r="B47" s="83"/>
      <c r="C47" s="83"/>
      <c r="D47" s="83"/>
      <c r="E47" s="83"/>
      <c r="F47" s="83"/>
      <c r="G47" s="83"/>
      <c r="H47" s="83"/>
      <c r="I47" s="83"/>
      <c r="J47" s="83"/>
      <c r="K47" s="83"/>
    </row>
    <row r="49" spans="1:6" x14ac:dyDescent="0.2">
      <c r="A49" s="36" t="s">
        <v>357</v>
      </c>
    </row>
    <row r="50" spans="1:6" x14ac:dyDescent="0.2">
      <c r="A50" s="63" t="s">
        <v>342</v>
      </c>
      <c r="D50" s="64">
        <f t="shared" ref="D50:D56" si="0">D34</f>
        <v>1.6</v>
      </c>
      <c r="E50">
        <f>D50/100</f>
        <v>1.6E-2</v>
      </c>
      <c r="F50">
        <f>1+E50</f>
        <v>1.016</v>
      </c>
    </row>
    <row r="51" spans="1:6" x14ac:dyDescent="0.2">
      <c r="A51" t="str">
        <f t="shared" ref="A51:A56" si="1">A35</f>
        <v>2019-2020</v>
      </c>
      <c r="D51">
        <f t="shared" si="0"/>
        <v>2.1</v>
      </c>
      <c r="E51">
        <f>D51/100</f>
        <v>2.1000000000000001E-2</v>
      </c>
      <c r="F51">
        <f>1+E51</f>
        <v>1.0209999999999999</v>
      </c>
    </row>
    <row r="52" spans="1:6" x14ac:dyDescent="0.2">
      <c r="A52" t="str">
        <f t="shared" si="1"/>
        <v>2020-2021</v>
      </c>
      <c r="D52">
        <f t="shared" si="0"/>
        <v>1.7</v>
      </c>
      <c r="E52">
        <f t="shared" ref="E52:E56" si="2">D52/100</f>
        <v>1.7000000000000001E-2</v>
      </c>
      <c r="F52">
        <f t="shared" ref="F52:F56" si="3">1+E52</f>
        <v>1.0169999999999999</v>
      </c>
    </row>
    <row r="53" spans="1:6" x14ac:dyDescent="0.2">
      <c r="A53" t="str">
        <f t="shared" si="1"/>
        <v>2021-2022</v>
      </c>
      <c r="D53">
        <f t="shared" si="0"/>
        <v>3.7</v>
      </c>
      <c r="E53">
        <f t="shared" si="2"/>
        <v>3.7000000000000005E-2</v>
      </c>
      <c r="F53">
        <f t="shared" si="3"/>
        <v>1.0369999999999999</v>
      </c>
    </row>
    <row r="54" spans="1:6" x14ac:dyDescent="0.2">
      <c r="A54" t="str">
        <f t="shared" si="1"/>
        <v>2022-2023</v>
      </c>
      <c r="D54">
        <f t="shared" si="0"/>
        <v>2.8</v>
      </c>
      <c r="E54">
        <f t="shared" si="2"/>
        <v>2.7999999999999997E-2</v>
      </c>
      <c r="F54">
        <f t="shared" si="3"/>
        <v>1.028</v>
      </c>
    </row>
    <row r="55" spans="1:6" x14ac:dyDescent="0.2">
      <c r="A55" t="str">
        <f t="shared" si="1"/>
        <v>2023-2024</v>
      </c>
      <c r="D55">
        <f t="shared" si="0"/>
        <v>4</v>
      </c>
      <c r="E55">
        <f t="shared" si="2"/>
        <v>0.04</v>
      </c>
      <c r="F55">
        <f t="shared" si="3"/>
        <v>1.04</v>
      </c>
    </row>
    <row r="56" spans="1:6" x14ac:dyDescent="0.2">
      <c r="A56" t="str">
        <f t="shared" si="1"/>
        <v>2024-2025*</v>
      </c>
      <c r="D56">
        <f t="shared" si="0"/>
        <v>3.7</v>
      </c>
      <c r="E56">
        <f t="shared" si="2"/>
        <v>3.7000000000000005E-2</v>
      </c>
      <c r="F56">
        <f t="shared" si="3"/>
        <v>1.0369999999999999</v>
      </c>
    </row>
    <row r="58" spans="1:6" x14ac:dyDescent="0.2">
      <c r="A58" s="35" t="s">
        <v>358</v>
      </c>
      <c r="F58" s="35">
        <f>PRODUCT(F50:F56)</f>
        <v>1.212898250700577</v>
      </c>
    </row>
    <row r="59" spans="1:6" x14ac:dyDescent="0.2">
      <c r="A59" s="35" t="s">
        <v>359</v>
      </c>
      <c r="F59" s="35">
        <f>PRODUCT(F53:F56)</f>
        <v>1.1496985052799999</v>
      </c>
    </row>
    <row r="60" spans="1:6" x14ac:dyDescent="0.2">
      <c r="A60" s="35" t="s">
        <v>360</v>
      </c>
      <c r="F60" s="35">
        <f>PRODUCT(F55:F56)</f>
        <v>1.0784799999999999</v>
      </c>
    </row>
    <row r="61" spans="1:6" x14ac:dyDescent="0.2">
      <c r="A61" s="35" t="s">
        <v>361</v>
      </c>
      <c r="F61" s="35">
        <f>F56</f>
        <v>1.0369999999999999</v>
      </c>
    </row>
  </sheetData>
  <mergeCells count="1">
    <mergeCell ref="A47:K47"/>
  </mergeCells>
  <pageMargins left="0.70866141732283472" right="0.70866141732283472" top="0.74803149606299213" bottom="0.7480314960629921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437EE-90DF-4F61-9271-E7388F35E77B}">
  <sheetPr>
    <pageSetUpPr fitToPage="1"/>
  </sheetPr>
  <dimension ref="A1:E35"/>
  <sheetViews>
    <sheetView workbookViewId="0">
      <selection activeCell="A2" sqref="A2:E2"/>
    </sheetView>
  </sheetViews>
  <sheetFormatPr defaultRowHeight="14.25" x14ac:dyDescent="0.2"/>
  <cols>
    <col min="1" max="1" width="69.33203125" customWidth="1"/>
    <col min="2" max="2" width="8.88671875" style="1" customWidth="1"/>
    <col min="3" max="4" width="8.88671875" style="1"/>
  </cols>
  <sheetData>
    <row r="1" spans="1:5" ht="29.25" customHeight="1" x14ac:dyDescent="0.2">
      <c r="A1" s="82"/>
      <c r="B1" s="82"/>
      <c r="C1" s="82"/>
      <c r="D1" s="82"/>
      <c r="E1" s="82"/>
    </row>
    <row r="2" spans="1:5" ht="23.25" customHeight="1" x14ac:dyDescent="0.25">
      <c r="A2" s="101" t="s">
        <v>119</v>
      </c>
      <c r="B2" s="82"/>
      <c r="C2" s="82"/>
      <c r="D2" s="82"/>
      <c r="E2" s="82"/>
    </row>
    <row r="4" spans="1:5" x14ac:dyDescent="0.2">
      <c r="A4" s="16" t="str">
        <f>VLOOKUP(Forside!A4,Dataark1!A3:B100,2)</f>
        <v>Vordingborg</v>
      </c>
    </row>
    <row r="5" spans="1:5" x14ac:dyDescent="0.2">
      <c r="A5" s="86"/>
      <c r="B5" s="8">
        <v>2015</v>
      </c>
      <c r="C5" s="8">
        <v>2021</v>
      </c>
      <c r="D5" s="8">
        <v>2023</v>
      </c>
      <c r="E5" s="8">
        <v>2024</v>
      </c>
    </row>
    <row r="6" spans="1:5" x14ac:dyDescent="0.2">
      <c r="A6" s="87"/>
      <c r="B6" s="88" t="s">
        <v>106</v>
      </c>
      <c r="C6" s="88"/>
      <c r="D6" s="88"/>
      <c r="E6" s="89"/>
    </row>
    <row r="7" spans="1:5" x14ac:dyDescent="0.2">
      <c r="A7" s="5" t="s">
        <v>120</v>
      </c>
      <c r="B7" s="9">
        <f>VLOOKUP(Forside!$A$4,Dataark3a!$C$304:$I$402,3)</f>
        <v>1284.8</v>
      </c>
      <c r="C7" s="9">
        <f>VLOOKUP(Forside!$A$4,Dataark3a!$C$205:$I$302,3)</f>
        <v>1422.8</v>
      </c>
      <c r="D7" s="9">
        <f>VLOOKUP(Forside!$A$4,Dataark3a!$C$105:$I$202,3)</f>
        <v>1387.4</v>
      </c>
      <c r="E7" s="9">
        <f>VLOOKUP(Forside!$A$4,Dataark3a!$C$5:$I$102,3)</f>
        <v>1380.9</v>
      </c>
    </row>
    <row r="8" spans="1:5" x14ac:dyDescent="0.2">
      <c r="A8" s="5" t="s">
        <v>121</v>
      </c>
      <c r="B8" s="9">
        <f>VLOOKUP(Forside!$A$4,Dataark3a!$C$304:$I$402,7)</f>
        <v>835.90000000000009</v>
      </c>
      <c r="C8" s="9">
        <f>VLOOKUP(Forside!$A$4,Dataark3a!$C$205:$I$302,7)</f>
        <v>875.59999999999991</v>
      </c>
      <c r="D8" s="9">
        <f>VLOOKUP(Forside!$A$4,Dataark3a!$C$105:$I$202,7)</f>
        <v>876.8</v>
      </c>
      <c r="E8" s="9">
        <f>VLOOKUP(Forside!$A$4,Dataark3a!$C$5:$I$102,7)</f>
        <v>888.7</v>
      </c>
    </row>
    <row r="9" spans="1:5" x14ac:dyDescent="0.2">
      <c r="A9" s="5"/>
      <c r="B9" s="88" t="s">
        <v>110</v>
      </c>
      <c r="C9" s="88"/>
      <c r="D9" s="88"/>
      <c r="E9" s="89"/>
    </row>
    <row r="10" spans="1:5" x14ac:dyDescent="0.2">
      <c r="A10" s="5" t="s">
        <v>122</v>
      </c>
      <c r="B10" s="10">
        <f>B7/Befolkning!C8</f>
        <v>0.13238536836682122</v>
      </c>
      <c r="C10" s="10">
        <f>C7/Befolkning!E8</f>
        <v>0.12622427253371185</v>
      </c>
      <c r="D10" s="10">
        <f>D7/Befolkning!F8</f>
        <v>0.11977898644565312</v>
      </c>
      <c r="E10" s="10">
        <f>E7/Befolkning!G8</f>
        <v>0.11773382215022594</v>
      </c>
    </row>
    <row r="11" spans="1:5" x14ac:dyDescent="0.2">
      <c r="A11" s="5" t="s">
        <v>123</v>
      </c>
      <c r="B11" s="10">
        <f>B8/Befolkning!C9</f>
        <v>0.35107097858042841</v>
      </c>
      <c r="C11" s="10">
        <f>C8/Befolkning!E9</f>
        <v>0.30929000353232072</v>
      </c>
      <c r="D11" s="10">
        <f>D8/Befolkning!F9</f>
        <v>0.28311268969970937</v>
      </c>
      <c r="E11" s="10">
        <f>E8/Befolkning!G9</f>
        <v>0.27202326293235385</v>
      </c>
    </row>
    <row r="12" spans="1:5" x14ac:dyDescent="0.2">
      <c r="A12" s="5"/>
      <c r="B12" s="88" t="s">
        <v>106</v>
      </c>
      <c r="C12" s="88"/>
      <c r="D12" s="88"/>
      <c r="E12" s="89"/>
    </row>
    <row r="13" spans="1:5" x14ac:dyDescent="0.2">
      <c r="A13" s="49" t="s">
        <v>124</v>
      </c>
      <c r="B13" s="9">
        <f>VLOOKUP(Forside!$A$4,Dataark3b!$C$4:$H$101,3)</f>
        <v>111.6</v>
      </c>
      <c r="C13" s="9">
        <f>VLOOKUP(Forside!$A$4,Dataark3b!$C$4:$H$101,4)</f>
        <v>140.69999999999999</v>
      </c>
      <c r="D13" s="9">
        <f>VLOOKUP(Forside!$A$4,Dataark3b!$C$4:$H$101,5)</f>
        <v>105.9</v>
      </c>
      <c r="E13" s="9">
        <f>VLOOKUP(Forside!$A$4,Dataark3b!$C$4:$H$101,6)</f>
        <v>111.8</v>
      </c>
    </row>
    <row r="14" spans="1:5" x14ac:dyDescent="0.2">
      <c r="A14" s="49" t="s">
        <v>125</v>
      </c>
      <c r="B14" s="9">
        <f>VLOOKUP(Forside!$A$4,Dataark3b!$C$103:$H$200,3)</f>
        <v>598.20000000000005</v>
      </c>
      <c r="C14" s="9">
        <f>VLOOKUP(Forside!$A$4,Dataark3b!$C$103:$H$200,4)</f>
        <v>627.20000000000005</v>
      </c>
      <c r="D14" s="9">
        <f>VLOOKUP(Forside!$A$4,Dataark3b!$C$103:$H$200,5)</f>
        <v>756</v>
      </c>
      <c r="E14" s="9">
        <f>VLOOKUP(Forside!$A$4,Dataark3b!$C$103:$H$200,6)</f>
        <v>588.70000000000005</v>
      </c>
    </row>
    <row r="15" spans="1:5" x14ac:dyDescent="0.2">
      <c r="A15" s="49" t="s">
        <v>126</v>
      </c>
      <c r="B15" s="9">
        <f>VLOOKUP(Forside!$A$4,Dataark3b!$C$202:$H$299,3)</f>
        <v>575.29999999999995</v>
      </c>
      <c r="C15" s="9">
        <f>VLOOKUP(Forside!$A$4,Dataark3b!$C$202:$H$299,4)</f>
        <v>655</v>
      </c>
      <c r="D15" s="9">
        <f>VLOOKUP(Forside!$A$4,Dataark3b!$C$202:$H$299,5)</f>
        <v>479.5</v>
      </c>
      <c r="E15" s="9">
        <f>VLOOKUP(Forside!$A$4,Dataark3b!$C$202:$H$299,6)</f>
        <v>478.9</v>
      </c>
    </row>
    <row r="16" spans="1:5" x14ac:dyDescent="0.2">
      <c r="A16" s="49" t="s">
        <v>127</v>
      </c>
      <c r="B16" s="9" t="s">
        <v>128</v>
      </c>
      <c r="C16" s="9" t="s">
        <v>128</v>
      </c>
      <c r="D16" s="9">
        <f>VLOOKUP(Forside!$A$4,Dataark3b!$C$301:$H$398,5)</f>
        <v>46.1</v>
      </c>
      <c r="E16" s="9">
        <f>VLOOKUP(Forside!$A$4,Dataark3b!$C$301:$H$398,6)</f>
        <v>201.6</v>
      </c>
    </row>
    <row r="17" spans="1:5" x14ac:dyDescent="0.2">
      <c r="B17" s="50"/>
      <c r="C17" s="50"/>
      <c r="D17" s="50"/>
      <c r="E17" s="50"/>
    </row>
    <row r="18" spans="1:5" x14ac:dyDescent="0.2">
      <c r="A18" s="16" t="s">
        <v>113</v>
      </c>
    </row>
    <row r="19" spans="1:5" x14ac:dyDescent="0.2">
      <c r="A19" s="86"/>
      <c r="B19" s="8">
        <v>2015</v>
      </c>
      <c r="C19" s="8">
        <v>2021</v>
      </c>
      <c r="D19" s="8">
        <v>2023</v>
      </c>
      <c r="E19" s="8">
        <v>2024</v>
      </c>
    </row>
    <row r="20" spans="1:5" x14ac:dyDescent="0.2">
      <c r="A20" s="87"/>
      <c r="B20" s="88" t="s">
        <v>106</v>
      </c>
      <c r="C20" s="88"/>
      <c r="D20" s="88"/>
      <c r="E20" s="89"/>
    </row>
    <row r="21" spans="1:5" x14ac:dyDescent="0.2">
      <c r="A21" s="5" t="s">
        <v>129</v>
      </c>
      <c r="B21" s="9">
        <f>Dataark3a!E405</f>
        <v>119522.4</v>
      </c>
      <c r="C21" s="9">
        <f>Dataark3a!E406</f>
        <v>125336.5</v>
      </c>
      <c r="D21" s="9">
        <f>Dataark3a!E407</f>
        <v>127954.4</v>
      </c>
      <c r="E21" s="9">
        <f>Dataark3a!E408</f>
        <v>129648.9</v>
      </c>
    </row>
    <row r="22" spans="1:5" x14ac:dyDescent="0.2">
      <c r="A22" s="5" t="s">
        <v>130</v>
      </c>
      <c r="B22" s="9">
        <f>Dataark3a!I405</f>
        <v>78765.3</v>
      </c>
      <c r="C22" s="9">
        <f>Dataark3a!I406</f>
        <v>80448.5</v>
      </c>
      <c r="D22" s="9">
        <f>Dataark3a!I407</f>
        <v>82952.899999999994</v>
      </c>
      <c r="E22" s="9">
        <f>Dataark3a!I408</f>
        <v>85233.8</v>
      </c>
    </row>
    <row r="23" spans="1:5" x14ac:dyDescent="0.2">
      <c r="A23" s="5"/>
      <c r="B23" s="88" t="s">
        <v>110</v>
      </c>
      <c r="C23" s="88"/>
      <c r="D23" s="88"/>
      <c r="E23" s="89"/>
    </row>
    <row r="24" spans="1:5" x14ac:dyDescent="0.2">
      <c r="A24" s="5" t="s">
        <v>131</v>
      </c>
      <c r="B24" s="10">
        <f>B21/Befolkning!C18</f>
        <v>0.1304909470447975</v>
      </c>
      <c r="C24" s="10">
        <f>C21/Befolkning!E18</f>
        <v>0.11990022385061319</v>
      </c>
      <c r="D24" s="10">
        <f>D21/Befolkning!F18</f>
        <v>0.11856258350985069</v>
      </c>
      <c r="E24" s="10">
        <f>E21/Befolkning!G18</f>
        <v>0.11818754466825163</v>
      </c>
    </row>
    <row r="25" spans="1:5" x14ac:dyDescent="0.2">
      <c r="A25" s="5" t="s">
        <v>132</v>
      </c>
      <c r="B25" s="10">
        <f>B22/Befolkning!C19</f>
        <v>0.32899890981542046</v>
      </c>
      <c r="C25" s="10">
        <f>C22/Befolkning!E19</f>
        <v>0.2851711767917024</v>
      </c>
      <c r="D25" s="10">
        <f>D22/Befolkning!F19</f>
        <v>0.27257370240395357</v>
      </c>
      <c r="E25" s="10">
        <f>E22/Befolkning!G19</f>
        <v>0.26646054383913664</v>
      </c>
    </row>
    <row r="26" spans="1:5" x14ac:dyDescent="0.2">
      <c r="B26" s="88" t="s">
        <v>106</v>
      </c>
      <c r="C26" s="88"/>
      <c r="D26" s="88"/>
      <c r="E26" s="89"/>
    </row>
    <row r="27" spans="1:5" x14ac:dyDescent="0.2">
      <c r="A27" s="49" t="s">
        <v>133</v>
      </c>
      <c r="B27" s="9">
        <f>Dataark3b!E401</f>
        <v>14671.1</v>
      </c>
      <c r="C27" s="9">
        <f>Dataark3b!F401</f>
        <v>12126.4</v>
      </c>
      <c r="D27" s="9">
        <f>Dataark3b!G401</f>
        <v>10078.299999999999</v>
      </c>
      <c r="E27" s="9">
        <f>Dataark3b!H401</f>
        <v>10611.6</v>
      </c>
    </row>
    <row r="28" spans="1:5" x14ac:dyDescent="0.2">
      <c r="A28" s="49" t="s">
        <v>134</v>
      </c>
      <c r="B28" s="9">
        <f>Dataark3b!E402</f>
        <v>54342.8</v>
      </c>
      <c r="C28" s="9">
        <f>Dataark3b!F402</f>
        <v>61495.3</v>
      </c>
      <c r="D28" s="9">
        <f>Dataark3b!G402</f>
        <v>59257.4</v>
      </c>
      <c r="E28" s="9">
        <f>Dataark3b!H402</f>
        <v>59369.5</v>
      </c>
    </row>
    <row r="29" spans="1:5" x14ac:dyDescent="0.2">
      <c r="A29" s="49" t="s">
        <v>135</v>
      </c>
      <c r="B29" s="9">
        <f>Dataark3b!E403</f>
        <v>50508.4</v>
      </c>
      <c r="C29" s="9">
        <f>Dataark3b!F403</f>
        <v>51714.6</v>
      </c>
      <c r="D29" s="9">
        <f>Dataark3b!G403</f>
        <v>53704.1</v>
      </c>
      <c r="E29" s="9">
        <f>Dataark3b!H403</f>
        <v>50317.3</v>
      </c>
    </row>
    <row r="30" spans="1:5" x14ac:dyDescent="0.2">
      <c r="A30" s="49" t="s">
        <v>136</v>
      </c>
      <c r="B30" s="9" t="s">
        <v>128</v>
      </c>
      <c r="C30" s="9" t="s">
        <v>128</v>
      </c>
      <c r="D30" s="9">
        <f>Dataark3b!G404</f>
        <v>4914.7</v>
      </c>
      <c r="E30" s="9">
        <f>Dataark3b!H404</f>
        <v>9350.5</v>
      </c>
    </row>
    <row r="31" spans="1:5" ht="30.75" customHeight="1" x14ac:dyDescent="0.2">
      <c r="A31" s="83" t="s">
        <v>137</v>
      </c>
      <c r="B31" s="83"/>
      <c r="C31" s="83"/>
      <c r="D31" s="83"/>
      <c r="E31" s="82"/>
    </row>
    <row r="32" spans="1:5" x14ac:dyDescent="0.2">
      <c r="A32" s="82" t="s">
        <v>138</v>
      </c>
      <c r="B32" s="82"/>
      <c r="C32" s="82"/>
      <c r="D32" s="82"/>
      <c r="E32" s="82"/>
    </row>
    <row r="33" spans="1:5" x14ac:dyDescent="0.2">
      <c r="A33" s="82"/>
      <c r="B33" s="82"/>
      <c r="C33" s="82"/>
      <c r="D33" s="82"/>
      <c r="E33" s="82"/>
    </row>
    <row r="34" spans="1:5" x14ac:dyDescent="0.2">
      <c r="A34" s="82" t="s">
        <v>139</v>
      </c>
      <c r="B34" s="82"/>
      <c r="C34" s="82"/>
      <c r="D34" s="82"/>
      <c r="E34" s="82"/>
    </row>
    <row r="35" spans="1:5" x14ac:dyDescent="0.2">
      <c r="B35" s="50"/>
      <c r="C35" s="50"/>
      <c r="D35" s="50"/>
      <c r="E35" s="50"/>
    </row>
  </sheetData>
  <sheetProtection algorithmName="SHA-512" hashValue="GiI0Dnf02MQ+5ldxf7YYPT9urtSMF7NSzRNtOQx3dicoCWcdAWRPzhSWTpsWqV2jT5yHQIS0gyp/JSqYzzTTPA==" saltValue="T8Qs2HamEIDMtKRPrx7tqg==" spinCount="100000" sheet="1" objects="1" scenarios="1"/>
  <mergeCells count="14">
    <mergeCell ref="A33:E33"/>
    <mergeCell ref="A32:E32"/>
    <mergeCell ref="A34:E34"/>
    <mergeCell ref="B20:E20"/>
    <mergeCell ref="B23:E23"/>
    <mergeCell ref="B26:E26"/>
    <mergeCell ref="A31:E31"/>
    <mergeCell ref="A1:E1"/>
    <mergeCell ref="A2:E2"/>
    <mergeCell ref="A5:A6"/>
    <mergeCell ref="A19:A20"/>
    <mergeCell ref="B6:E6"/>
    <mergeCell ref="B9:E9"/>
    <mergeCell ref="B12:E12"/>
  </mergeCells>
  <pageMargins left="0.70866141732283472" right="0.70866141732283472" top="0.74803149606299213" bottom="0.74803149606299213" header="0.31496062992125984" footer="0.31496062992125984"/>
  <pageSetup paperSize="9" scale="9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B7A40-C7A5-42B2-B832-A71A3B4FF0B3}">
  <sheetPr>
    <pageSetUpPr fitToPage="1"/>
  </sheetPr>
  <dimension ref="A1:E33"/>
  <sheetViews>
    <sheetView workbookViewId="0">
      <selection activeCell="A2" sqref="A2:E2"/>
    </sheetView>
  </sheetViews>
  <sheetFormatPr defaultRowHeight="14.25" x14ac:dyDescent="0.2"/>
  <cols>
    <col min="1" max="1" width="69.33203125" customWidth="1"/>
    <col min="2" max="2" width="10.21875" style="1" customWidth="1"/>
    <col min="3" max="4" width="8.88671875" style="1"/>
  </cols>
  <sheetData>
    <row r="1" spans="1:5" ht="29.25" customHeight="1" x14ac:dyDescent="0.2">
      <c r="A1" s="82"/>
      <c r="B1" s="82"/>
      <c r="C1" s="82"/>
      <c r="D1" s="82"/>
      <c r="E1" s="82"/>
    </row>
    <row r="2" spans="1:5" ht="23.25" customHeight="1" x14ac:dyDescent="0.25">
      <c r="A2" s="101" t="s">
        <v>140</v>
      </c>
      <c r="B2" s="82"/>
      <c r="C2" s="82"/>
      <c r="D2" s="82"/>
      <c r="E2" s="82"/>
    </row>
    <row r="4" spans="1:5" x14ac:dyDescent="0.2">
      <c r="A4" s="16" t="str">
        <f>VLOOKUP(Forside!A4,Dataark1!A3:B100,2)</f>
        <v>Vordingborg</v>
      </c>
    </row>
    <row r="5" spans="1:5" x14ac:dyDescent="0.2">
      <c r="A5" s="44"/>
      <c r="B5" s="8">
        <v>2015</v>
      </c>
      <c r="C5" s="8">
        <v>2021</v>
      </c>
      <c r="D5" s="8">
        <v>2023</v>
      </c>
      <c r="E5" s="8">
        <v>2024</v>
      </c>
    </row>
    <row r="6" spans="1:5" x14ac:dyDescent="0.2">
      <c r="A6" s="5"/>
      <c r="B6" s="88" t="s">
        <v>141</v>
      </c>
      <c r="C6" s="88"/>
      <c r="D6" s="88"/>
      <c r="E6" s="89"/>
    </row>
    <row r="7" spans="1:5" x14ac:dyDescent="0.2">
      <c r="A7" s="5" t="s">
        <v>142</v>
      </c>
      <c r="B7" s="9">
        <f>VLOOKUP(Forside!$A$4,Dataark4a!$C$304:$L$401,9)</f>
        <v>3957</v>
      </c>
      <c r="C7" s="9">
        <f>VLOOKUP(Forside!$A$4,Dataark4a!$C$204:$L$301,9)</f>
        <v>5268</v>
      </c>
      <c r="D7" s="9">
        <f>VLOOKUP(Forside!$A$4,Dataark4a!$C$104:$L$201,9)</f>
        <v>2735</v>
      </c>
      <c r="E7" s="9">
        <f>VLOOKUP(Forside!$A$4,Dataark4a!$C$4:$L$101,9)</f>
        <v>2539</v>
      </c>
    </row>
    <row r="8" spans="1:5" x14ac:dyDescent="0.2">
      <c r="A8" s="5" t="s">
        <v>143</v>
      </c>
      <c r="B8" s="9">
        <f>VLOOKUP(Forside!$A$4,Dataark4a!$C$304:$L$401,10)</f>
        <v>2685</v>
      </c>
      <c r="C8" s="9">
        <f>VLOOKUP(Forside!$A$4,Dataark4a!$C$204:$L$301,10)</f>
        <v>3241</v>
      </c>
      <c r="D8" s="9">
        <f>VLOOKUP(Forside!$A$4,Dataark4a!$C$104:$L$201,10)</f>
        <v>1713</v>
      </c>
      <c r="E8" s="9">
        <f>VLOOKUP(Forside!$A$4,Dataark4a!$C$4:$L$101,10)</f>
        <v>1651</v>
      </c>
    </row>
    <row r="9" spans="1:5" x14ac:dyDescent="0.2">
      <c r="A9" s="5"/>
      <c r="B9" s="88" t="s">
        <v>144</v>
      </c>
      <c r="C9" s="88"/>
      <c r="D9" s="88"/>
      <c r="E9" s="89"/>
    </row>
    <row r="10" spans="1:5" x14ac:dyDescent="0.2">
      <c r="A10" s="5" t="s">
        <v>145</v>
      </c>
      <c r="B10" s="23">
        <f>B7/'Hjemmehjælp_antal modtagere'!B7</f>
        <v>3.079856787048568</v>
      </c>
      <c r="C10" s="23">
        <f>C7/'Hjemmehjælp_antal modtagere'!C7</f>
        <v>3.7025583356761316</v>
      </c>
      <c r="D10" s="23">
        <f>D7/'Hjemmehjælp_antal modtagere'!D7</f>
        <v>1.9713132478016433</v>
      </c>
      <c r="E10" s="23">
        <f>E7/'Hjemmehjælp_antal modtagere'!E7</f>
        <v>1.8386559490187557</v>
      </c>
    </row>
    <row r="11" spans="1:5" x14ac:dyDescent="0.2">
      <c r="A11" s="5" t="s">
        <v>146</v>
      </c>
      <c r="B11" s="23">
        <f>B8/'Hjemmehjælp_antal modtagere'!B8</f>
        <v>3.2121067113291062</v>
      </c>
      <c r="C11" s="23">
        <f>C8/'Hjemmehjælp_antal modtagere'!C8</f>
        <v>3.7014618547281866</v>
      </c>
      <c r="D11" s="23">
        <f>D8/'Hjemmehjælp_antal modtagere'!D8</f>
        <v>1.9536952554744527</v>
      </c>
      <c r="E11" s="23">
        <f>E8/'Hjemmehjælp_antal modtagere'!E8</f>
        <v>1.8577697760774163</v>
      </c>
    </row>
    <row r="12" spans="1:5" x14ac:dyDescent="0.2">
      <c r="A12" s="5"/>
      <c r="B12" s="88" t="s">
        <v>141</v>
      </c>
      <c r="C12" s="88"/>
      <c r="D12" s="88"/>
      <c r="E12" s="89"/>
    </row>
    <row r="13" spans="1:5" x14ac:dyDescent="0.2">
      <c r="A13" s="54" t="s">
        <v>147</v>
      </c>
      <c r="B13" s="9">
        <f>VLOOKUP(Forside!$A$4,Dataark4b!$B$3:$G$100,3)</f>
        <v>2620</v>
      </c>
      <c r="C13" s="9">
        <f>VLOOKUP(Forside!$A$4,Dataark4b!$B$3:$G$100,4)</f>
        <v>3811</v>
      </c>
      <c r="D13" s="9">
        <f>VLOOKUP(Forside!$A$4,Dataark4b!$B$3:$G$100,5)</f>
        <v>1696</v>
      </c>
      <c r="E13" s="9">
        <f>VLOOKUP(Forside!$A$4,Dataark4b!$B$3:$G$100,6)</f>
        <v>1591</v>
      </c>
    </row>
    <row r="14" spans="1:5" x14ac:dyDescent="0.2">
      <c r="A14" s="54" t="s">
        <v>148</v>
      </c>
      <c r="B14" s="9">
        <f>VLOOKUP(Forside!$A$4,Dataark4b!$B$103:$G$200,3)</f>
        <v>1337</v>
      </c>
      <c r="C14" s="9">
        <f>VLOOKUP(Forside!$A$4,Dataark4b!$B$103:$G$200,4)</f>
        <v>1459</v>
      </c>
      <c r="D14" s="9">
        <f>VLOOKUP(Forside!$A$4,Dataark4b!$B$103:$G$200,5)</f>
        <v>1039</v>
      </c>
      <c r="E14" s="9">
        <f>VLOOKUP(Forside!$A$4,Dataark4b!$B$103:$G$200,6)</f>
        <v>946</v>
      </c>
    </row>
    <row r="15" spans="1:5" x14ac:dyDescent="0.2">
      <c r="A15" s="54" t="s">
        <v>149</v>
      </c>
      <c r="B15" s="9" t="s">
        <v>128</v>
      </c>
      <c r="C15" s="9" t="s">
        <v>128</v>
      </c>
      <c r="D15" s="9">
        <f>VLOOKUP(Forside!$A$4,Dataark4b!$B$203:$G$300,5)</f>
        <v>0</v>
      </c>
      <c r="E15" s="9">
        <f>VLOOKUP(Forside!$A$4,Dataark4b!$B$203:$G$300,6)</f>
        <v>4</v>
      </c>
    </row>
    <row r="16" spans="1:5" x14ac:dyDescent="0.2">
      <c r="B16" s="50"/>
      <c r="C16" s="50"/>
      <c r="D16" s="50"/>
      <c r="E16" s="50"/>
    </row>
    <row r="17" spans="1:5" x14ac:dyDescent="0.2">
      <c r="A17" s="16" t="s">
        <v>113</v>
      </c>
    </row>
    <row r="18" spans="1:5" x14ac:dyDescent="0.2">
      <c r="A18" s="52"/>
      <c r="B18" s="8">
        <v>2015</v>
      </c>
      <c r="C18" s="8">
        <v>2021</v>
      </c>
      <c r="D18" s="8">
        <v>2023</v>
      </c>
      <c r="E18" s="8">
        <v>2024</v>
      </c>
    </row>
    <row r="19" spans="1:5" x14ac:dyDescent="0.2">
      <c r="A19" s="53"/>
      <c r="B19" s="88" t="s">
        <v>141</v>
      </c>
      <c r="C19" s="88"/>
      <c r="D19" s="88"/>
      <c r="E19" s="89"/>
    </row>
    <row r="20" spans="1:5" x14ac:dyDescent="0.2">
      <c r="A20" s="53" t="s">
        <v>150</v>
      </c>
      <c r="B20" s="9">
        <f>Dataark4a!K404</f>
        <v>431771</v>
      </c>
      <c r="C20" s="9">
        <f>Dataark4a!K405</f>
        <v>404923</v>
      </c>
      <c r="D20" s="9">
        <f>Dataark4a!K406</f>
        <v>378013</v>
      </c>
      <c r="E20" s="9">
        <f>Dataark4a!K407</f>
        <v>383194</v>
      </c>
    </row>
    <row r="21" spans="1:5" x14ac:dyDescent="0.2">
      <c r="A21" s="53" t="s">
        <v>151</v>
      </c>
      <c r="B21" s="9">
        <f>Dataark4a!L404</f>
        <v>289278</v>
      </c>
      <c r="C21" s="9">
        <f>Dataark4a!L405</f>
        <v>263310</v>
      </c>
      <c r="D21" s="9">
        <f>Dataark4a!L406</f>
        <v>247263</v>
      </c>
      <c r="E21" s="9">
        <f>Dataark4a!L407</f>
        <v>252757</v>
      </c>
    </row>
    <row r="22" spans="1:5" x14ac:dyDescent="0.2">
      <c r="A22" s="53"/>
      <c r="B22" s="88" t="s">
        <v>144</v>
      </c>
      <c r="C22" s="88"/>
      <c r="D22" s="88"/>
      <c r="E22" s="89"/>
    </row>
    <row r="23" spans="1:5" x14ac:dyDescent="0.2">
      <c r="A23" s="53" t="s">
        <v>152</v>
      </c>
      <c r="B23" s="23">
        <f>B20/'Hjemmehjælp_antal modtagere'!B21</f>
        <v>3.6124692944586121</v>
      </c>
      <c r="C23" s="23">
        <f>C20/'Hjemmehjælp_antal modtagere'!C21</f>
        <v>3.2306869906212476</v>
      </c>
      <c r="D23" s="23">
        <f>D20/'Hjemmehjælp_antal modtagere'!D21</f>
        <v>2.9542790244024437</v>
      </c>
      <c r="E23" s="23">
        <f>E20/'Hjemmehjælp_antal modtagere'!E21</f>
        <v>2.9556286246933063</v>
      </c>
    </row>
    <row r="24" spans="1:5" x14ac:dyDescent="0.2">
      <c r="A24" s="52" t="s">
        <v>153</v>
      </c>
      <c r="B24" s="23">
        <f>B21/'Hjemmehjælp_antal modtagere'!B22</f>
        <v>3.6726578836111838</v>
      </c>
      <c r="C24" s="23">
        <f>C21/'Hjemmehjælp_antal modtagere'!C22</f>
        <v>3.2730256002287179</v>
      </c>
      <c r="D24" s="23">
        <f>D21/'Hjemmehjælp_antal modtagere'!D22</f>
        <v>2.9807637828213362</v>
      </c>
      <c r="E24" s="23">
        <f>E21/'Hjemmehjælp_antal modtagere'!E22</f>
        <v>2.9654550190182767</v>
      </c>
    </row>
    <row r="25" spans="1:5" x14ac:dyDescent="0.2">
      <c r="A25" s="24"/>
      <c r="B25" s="88" t="s">
        <v>141</v>
      </c>
      <c r="C25" s="88"/>
      <c r="D25" s="88"/>
      <c r="E25" s="89"/>
    </row>
    <row r="26" spans="1:5" x14ac:dyDescent="0.2">
      <c r="A26" s="54" t="s">
        <v>154</v>
      </c>
      <c r="B26" s="9">
        <f>Dataark4b!D311</f>
        <v>355433</v>
      </c>
      <c r="C26" s="9">
        <f>Dataark4b!E311</f>
        <v>302389</v>
      </c>
      <c r="D26" s="9">
        <f>Dataark4b!F311</f>
        <v>266914</v>
      </c>
      <c r="E26" s="9">
        <f>Dataark4b!G311</f>
        <v>274900</v>
      </c>
    </row>
    <row r="27" spans="1:5" x14ac:dyDescent="0.2">
      <c r="A27" s="54" t="s">
        <v>155</v>
      </c>
      <c r="B27" s="9">
        <f>Dataark4b!D318</f>
        <v>76339</v>
      </c>
      <c r="C27" s="9">
        <f>Dataark4b!E318</f>
        <v>102535</v>
      </c>
      <c r="D27" s="9">
        <f>Dataark4b!F318</f>
        <v>111018</v>
      </c>
      <c r="E27" s="9">
        <f>Dataark4b!G318</f>
        <v>108137</v>
      </c>
    </row>
    <row r="28" spans="1:5" x14ac:dyDescent="0.2">
      <c r="A28" s="54" t="s">
        <v>156</v>
      </c>
      <c r="B28" s="9" t="s">
        <v>128</v>
      </c>
      <c r="C28" s="9" t="s">
        <v>128</v>
      </c>
      <c r="D28" s="9">
        <f>Dataark4b!F325</f>
        <v>82</v>
      </c>
      <c r="E28" s="9">
        <f>Dataark4b!G325</f>
        <v>157</v>
      </c>
    </row>
    <row r="29" spans="1:5" x14ac:dyDescent="0.2">
      <c r="A29" s="24"/>
      <c r="B29" s="51"/>
      <c r="C29" s="51"/>
      <c r="D29" s="51"/>
      <c r="E29" s="51"/>
    </row>
    <row r="30" spans="1:5" ht="28.5" customHeight="1" x14ac:dyDescent="0.2">
      <c r="A30" s="83" t="s">
        <v>157</v>
      </c>
      <c r="B30" s="83"/>
      <c r="C30" s="83"/>
      <c r="D30" s="83"/>
      <c r="E30" s="82"/>
    </row>
    <row r="31" spans="1:5" x14ac:dyDescent="0.2">
      <c r="A31" s="82" t="s">
        <v>138</v>
      </c>
      <c r="B31" s="82"/>
      <c r="C31" s="82"/>
      <c r="D31" s="82"/>
    </row>
    <row r="33" spans="1:4" x14ac:dyDescent="0.2">
      <c r="A33" s="82" t="s">
        <v>158</v>
      </c>
      <c r="B33" s="82"/>
      <c r="C33" s="82"/>
      <c r="D33" s="82"/>
    </row>
  </sheetData>
  <sheetProtection algorithmName="SHA-512" hashValue="qzYOWOgNH0JGOwjgowf1Yf7nb1I8GPsTFJdUa0vzHvD1ialFqQBQbCZuVdWk/hfBRaO062M2fTXOEufQYD7Vlg==" saltValue="WVq7orylyMdHU0aIQeMsxg==" spinCount="100000" sheet="1" objects="1" scenarios="1"/>
  <mergeCells count="11">
    <mergeCell ref="A1:E1"/>
    <mergeCell ref="A2:E2"/>
    <mergeCell ref="A33:D33"/>
    <mergeCell ref="B6:E6"/>
    <mergeCell ref="B9:E9"/>
    <mergeCell ref="B12:E12"/>
    <mergeCell ref="B19:E19"/>
    <mergeCell ref="B22:E22"/>
    <mergeCell ref="B25:E25"/>
    <mergeCell ref="A31:D31"/>
    <mergeCell ref="A30:E30"/>
  </mergeCells>
  <pageMargins left="0.70866141732283472" right="0.70866141732283472" top="0.74803149606299213" bottom="0.74803149606299213" header="0.31496062992125984" footer="0.31496062992125984"/>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3716A-5CDB-41D0-9347-2B3C9CE6AA30}">
  <sheetPr>
    <pageSetUpPr fitToPage="1"/>
  </sheetPr>
  <dimension ref="A1:E25"/>
  <sheetViews>
    <sheetView workbookViewId="0">
      <selection activeCell="A2" sqref="A2:E2"/>
    </sheetView>
  </sheetViews>
  <sheetFormatPr defaultRowHeight="14.25" x14ac:dyDescent="0.2"/>
  <cols>
    <col min="1" max="1" width="60" customWidth="1"/>
    <col min="2" max="5" width="12.77734375" customWidth="1"/>
  </cols>
  <sheetData>
    <row r="1" spans="1:5" ht="27.75" customHeight="1" x14ac:dyDescent="0.2">
      <c r="A1" s="82"/>
      <c r="B1" s="82"/>
      <c r="C1" s="82"/>
      <c r="D1" s="82"/>
      <c r="E1" s="82"/>
    </row>
    <row r="2" spans="1:5" ht="25.5" customHeight="1" x14ac:dyDescent="0.25">
      <c r="A2" s="101" t="s">
        <v>159</v>
      </c>
      <c r="B2" s="82"/>
      <c r="C2" s="82"/>
      <c r="D2" s="82"/>
      <c r="E2" s="82"/>
    </row>
    <row r="3" spans="1:5" x14ac:dyDescent="0.2">
      <c r="B3" s="1"/>
      <c r="C3" s="1"/>
      <c r="D3" s="1"/>
    </row>
    <row r="4" spans="1:5" x14ac:dyDescent="0.2">
      <c r="A4" s="16" t="str">
        <f>VLOOKUP(Forside!A4,Dataark1!A3:B100,2)</f>
        <v>Vordingborg</v>
      </c>
      <c r="B4" s="1"/>
      <c r="C4" s="1"/>
      <c r="D4" s="1"/>
    </row>
    <row r="5" spans="1:5" x14ac:dyDescent="0.2">
      <c r="A5" s="86"/>
      <c r="B5" s="8">
        <v>2015</v>
      </c>
      <c r="C5" s="8">
        <v>2021</v>
      </c>
      <c r="D5" s="8">
        <v>2023</v>
      </c>
      <c r="E5" s="8">
        <v>2024</v>
      </c>
    </row>
    <row r="6" spans="1:5" x14ac:dyDescent="0.2">
      <c r="A6" s="87"/>
      <c r="B6" s="102" t="s">
        <v>106</v>
      </c>
      <c r="C6" s="103"/>
      <c r="D6" s="103"/>
      <c r="E6" s="82"/>
    </row>
    <row r="7" spans="1:5" x14ac:dyDescent="0.2">
      <c r="A7" s="5" t="s">
        <v>160</v>
      </c>
      <c r="B7" s="9">
        <f>VLOOKUP(Forside!$A$4,Dataark6!$C$308:$K$405,8)</f>
        <v>414</v>
      </c>
      <c r="C7" s="9">
        <f>VLOOKUP(Forside!$A$4,Dataark5!$B$204:$H$301,3)</f>
        <v>361.8</v>
      </c>
      <c r="D7" s="9">
        <f>VLOOKUP(Forside!$A$4,Dataark5!$B$104:$H$201,3)</f>
        <v>359</v>
      </c>
      <c r="E7" s="9">
        <f>VLOOKUP(Forside!$A$4,Dataark5!$B$4:$H$101,3)</f>
        <v>366.3</v>
      </c>
    </row>
    <row r="8" spans="1:5" x14ac:dyDescent="0.2">
      <c r="A8" s="5" t="s">
        <v>161</v>
      </c>
      <c r="B8" s="9">
        <f>VLOOKUP(Forside!$A$4,Dataark6!$C$308:$K$405,9)</f>
        <v>309</v>
      </c>
      <c r="C8" s="9">
        <f>VLOOKUP(Forside!$A$4,Dataark5!$B$204:$H$301,7)</f>
        <v>247.1</v>
      </c>
      <c r="D8" s="9">
        <f>VLOOKUP(Forside!$A$4,Dataark5!$B$104:$H$201,7)</f>
        <v>245.59999999999997</v>
      </c>
      <c r="E8" s="9">
        <f>VLOOKUP(Forside!$A$4,Dataark5!$B$4:$H$101,7)</f>
        <v>249.8</v>
      </c>
    </row>
    <row r="9" spans="1:5" x14ac:dyDescent="0.2">
      <c r="A9" s="5"/>
      <c r="B9" s="102" t="s">
        <v>110</v>
      </c>
      <c r="C9" s="103"/>
      <c r="D9" s="103"/>
      <c r="E9" s="82"/>
    </row>
    <row r="10" spans="1:5" x14ac:dyDescent="0.2">
      <c r="A10" s="5" t="s">
        <v>162</v>
      </c>
      <c r="B10" s="10">
        <f>B7/Befolkning!C8</f>
        <v>4.2658423493044821E-2</v>
      </c>
      <c r="C10" s="10">
        <f>C7/Befolkning!E8</f>
        <v>3.2097232079489002E-2</v>
      </c>
      <c r="D10" s="10">
        <f>D7/Befolkning!F8</f>
        <v>3.0993697660364326E-2</v>
      </c>
      <c r="E10" s="10">
        <f>E7/Befolkning!G8</f>
        <v>3.1230283911671926E-2</v>
      </c>
    </row>
    <row r="11" spans="1:5" x14ac:dyDescent="0.2">
      <c r="A11" s="5" t="s">
        <v>163</v>
      </c>
      <c r="B11" s="10">
        <f>B8/Befolkning!C9</f>
        <v>0.12977740445191097</v>
      </c>
      <c r="C11" s="10">
        <f>C8/Befolkning!E9</f>
        <v>8.7283645354998232E-2</v>
      </c>
      <c r="D11" s="10">
        <f>D8/Befolkning!F9</f>
        <v>7.9302550855666759E-2</v>
      </c>
      <c r="E11" s="10">
        <f>E8/Befolkning!G9</f>
        <v>7.6461585552494646E-2</v>
      </c>
    </row>
    <row r="12" spans="1:5" x14ac:dyDescent="0.2">
      <c r="B12" s="1"/>
      <c r="C12" s="1"/>
      <c r="D12" s="1"/>
    </row>
    <row r="13" spans="1:5" x14ac:dyDescent="0.2">
      <c r="A13" s="16" t="s">
        <v>113</v>
      </c>
      <c r="B13" s="1"/>
      <c r="C13" s="1"/>
      <c r="D13" s="1"/>
    </row>
    <row r="14" spans="1:5" x14ac:dyDescent="0.2">
      <c r="A14" s="86"/>
      <c r="B14" s="8">
        <v>2015</v>
      </c>
      <c r="C14" s="8">
        <v>2021</v>
      </c>
      <c r="D14" s="8">
        <v>2023</v>
      </c>
      <c r="E14" s="8">
        <v>2024</v>
      </c>
    </row>
    <row r="15" spans="1:5" x14ac:dyDescent="0.2">
      <c r="A15" s="87"/>
      <c r="B15" s="88" t="s">
        <v>106</v>
      </c>
      <c r="C15" s="88"/>
      <c r="D15" s="88"/>
      <c r="E15" s="89"/>
    </row>
    <row r="16" spans="1:5" x14ac:dyDescent="0.2">
      <c r="A16" s="5" t="s">
        <v>164</v>
      </c>
      <c r="B16" s="9">
        <f>Dataark6!J307</f>
        <v>39963</v>
      </c>
      <c r="C16" s="9">
        <f>Dataark5!D404</f>
        <v>38153.800000000003</v>
      </c>
      <c r="D16" s="9">
        <f>Dataark5!D405</f>
        <v>38732.699999999997</v>
      </c>
      <c r="E16" s="9">
        <f>Dataark5!D406</f>
        <v>38164</v>
      </c>
    </row>
    <row r="17" spans="1:5" x14ac:dyDescent="0.2">
      <c r="A17" s="5" t="s">
        <v>165</v>
      </c>
      <c r="B17" s="9">
        <f>Dataark6!K307</f>
        <v>29949</v>
      </c>
      <c r="C17" s="9">
        <f>Dataark5!H404</f>
        <v>27783.5</v>
      </c>
      <c r="D17" s="9">
        <f>Dataark5!H405</f>
        <v>28056.9</v>
      </c>
      <c r="E17" s="9">
        <f>Dataark5!H406</f>
        <v>27794.800000000003</v>
      </c>
    </row>
    <row r="18" spans="1:5" x14ac:dyDescent="0.2">
      <c r="A18" s="5"/>
      <c r="B18" s="88" t="s">
        <v>110</v>
      </c>
      <c r="C18" s="88"/>
      <c r="D18" s="88"/>
      <c r="E18" s="89"/>
    </row>
    <row r="19" spans="1:5" x14ac:dyDescent="0.2">
      <c r="A19" s="5" t="s">
        <v>166</v>
      </c>
      <c r="B19" s="10">
        <f>B16/Befolkning!C18</f>
        <v>4.3630396618133858E-2</v>
      </c>
      <c r="C19" s="10">
        <f>C16/Befolkning!E18</f>
        <v>3.6498938144527142E-2</v>
      </c>
      <c r="D19" s="10">
        <f>D16/Befolkning!F18</f>
        <v>3.588973085968121E-2</v>
      </c>
      <c r="E19" s="10">
        <f>E16/Befolkning!G18</f>
        <v>3.4790186840915387E-2</v>
      </c>
    </row>
    <row r="20" spans="1:5" x14ac:dyDescent="0.2">
      <c r="A20" s="5" t="s">
        <v>167</v>
      </c>
      <c r="B20" s="10">
        <f>B17/Befolkning!C19</f>
        <v>0.12509554778642407</v>
      </c>
      <c r="C20" s="10">
        <f>C17/Befolkning!E19</f>
        <v>9.848603007380205E-2</v>
      </c>
      <c r="D20" s="10">
        <f>D17/Befolkning!F19</f>
        <v>9.2191751113915074E-2</v>
      </c>
      <c r="E20" s="10">
        <f>E17/Befolkning!G19</f>
        <v>8.6892964104616208E-2</v>
      </c>
    </row>
    <row r="21" spans="1:5" x14ac:dyDescent="0.2">
      <c r="B21" s="1"/>
      <c r="C21" s="1"/>
      <c r="D21" s="1"/>
    </row>
    <row r="22" spans="1:5" ht="28.5" customHeight="1" x14ac:dyDescent="0.2">
      <c r="A22" s="83" t="s">
        <v>168</v>
      </c>
      <c r="B22" s="83"/>
      <c r="C22" s="83"/>
      <c r="D22" s="83"/>
      <c r="E22" s="82"/>
    </row>
    <row r="23" spans="1:5" x14ac:dyDescent="0.2">
      <c r="A23" s="82" t="s">
        <v>138</v>
      </c>
      <c r="B23" s="82"/>
      <c r="C23" s="82"/>
      <c r="D23" s="82"/>
    </row>
    <row r="24" spans="1:5" x14ac:dyDescent="0.2">
      <c r="B24" s="1"/>
      <c r="C24" s="1"/>
      <c r="D24" s="1"/>
    </row>
    <row r="25" spans="1:5" x14ac:dyDescent="0.2">
      <c r="A25" s="82" t="s">
        <v>169</v>
      </c>
      <c r="B25" s="82"/>
      <c r="C25" s="82"/>
      <c r="D25" s="82"/>
    </row>
  </sheetData>
  <sheetProtection algorithmName="SHA-512" hashValue="yYnfbZOhw5ZbbMGL7H+pqhOJIX1gRK6Xzn4+FeTjsDMJPtmhQL9sQ7JdVHD6c/I6UUYSZm6QT/Ejc+fTg9t/yA==" saltValue="gMpsfYHt6t+N0iYM9U2YoQ==" spinCount="100000" sheet="1" objects="1" scenarios="1"/>
  <mergeCells count="11">
    <mergeCell ref="A1:E1"/>
    <mergeCell ref="A2:E2"/>
    <mergeCell ref="A22:E22"/>
    <mergeCell ref="A14:A15"/>
    <mergeCell ref="A25:D25"/>
    <mergeCell ref="A5:A6"/>
    <mergeCell ref="A23:D23"/>
    <mergeCell ref="B6:E6"/>
    <mergeCell ref="B9:E9"/>
    <mergeCell ref="B15:E15"/>
    <mergeCell ref="B18:E18"/>
  </mergeCells>
  <pageMargins left="0.70866141732283472" right="0.70866141732283472" top="0.74803149606299213" bottom="0.74803149606299213" header="0.31496062992125984" footer="0.31496062992125984"/>
  <pageSetup paperSize="9" scale="9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774EC-B19F-4356-A9B8-C5E0E632AFC2}">
  <sheetPr>
    <pageSetUpPr fitToPage="1"/>
  </sheetPr>
  <dimension ref="A1:L88"/>
  <sheetViews>
    <sheetView workbookViewId="0">
      <selection activeCell="A3" sqref="A3:F3"/>
    </sheetView>
  </sheetViews>
  <sheetFormatPr defaultColWidth="9.109375" defaultRowHeight="14.25" x14ac:dyDescent="0.2"/>
  <cols>
    <col min="1" max="1" width="76.5546875" style="22" customWidth="1"/>
    <col min="2" max="2" width="12.6640625" style="39" customWidth="1"/>
    <col min="3" max="6" width="12.6640625" style="22" customWidth="1"/>
    <col min="7" max="7" width="9.109375" style="22"/>
    <col min="8" max="8" width="10.44140625" style="22" bestFit="1" customWidth="1"/>
    <col min="9" max="9" width="10.33203125" style="22" bestFit="1" customWidth="1"/>
    <col min="10" max="10" width="10.77734375" style="22" bestFit="1" customWidth="1"/>
    <col min="11" max="11" width="10.5546875" style="22" bestFit="1" customWidth="1"/>
    <col min="12" max="16384" width="9.109375" style="22"/>
  </cols>
  <sheetData>
    <row r="1" spans="1:8" ht="27" customHeight="1" x14ac:dyDescent="0.2">
      <c r="A1" s="83"/>
      <c r="B1" s="83"/>
      <c r="C1" s="83"/>
      <c r="D1" s="83"/>
      <c r="E1" s="83"/>
      <c r="F1" s="83"/>
    </row>
    <row r="2" spans="1:8" ht="27" customHeight="1" x14ac:dyDescent="0.2">
      <c r="A2" s="83"/>
      <c r="B2" s="83"/>
      <c r="C2" s="83"/>
      <c r="D2" s="83"/>
      <c r="E2" s="83"/>
      <c r="F2" s="83"/>
    </row>
    <row r="3" spans="1:8" ht="26.25" customHeight="1" x14ac:dyDescent="0.2">
      <c r="A3" s="107" t="s">
        <v>170</v>
      </c>
      <c r="B3" s="83"/>
      <c r="C3" s="83"/>
      <c r="D3" s="83"/>
      <c r="E3" s="83"/>
      <c r="F3" s="83"/>
    </row>
    <row r="4" spans="1:8" ht="26.25" customHeight="1" x14ac:dyDescent="0.2">
      <c r="A4" s="66"/>
      <c r="B4" s="22"/>
    </row>
    <row r="5" spans="1:8" x14ac:dyDescent="0.2">
      <c r="C5" s="39"/>
      <c r="D5" s="39"/>
      <c r="E5" s="39"/>
      <c r="F5" s="39"/>
    </row>
    <row r="6" spans="1:8" ht="18" x14ac:dyDescent="0.2">
      <c r="A6" s="66" t="str">
        <f>VLOOKUP(Forside!A4,Dataark1!A3:B100,2)</f>
        <v>Vordingborg</v>
      </c>
      <c r="C6" s="39"/>
      <c r="D6" s="39"/>
      <c r="E6" s="39"/>
      <c r="F6" s="39"/>
    </row>
    <row r="7" spans="1:8" x14ac:dyDescent="0.2">
      <c r="A7" s="106"/>
      <c r="B7" s="40">
        <v>2018</v>
      </c>
      <c r="C7" s="40">
        <v>2021</v>
      </c>
      <c r="D7" s="40">
        <v>2023</v>
      </c>
      <c r="E7" s="40">
        <v>2024</v>
      </c>
      <c r="F7" s="40" t="s">
        <v>171</v>
      </c>
    </row>
    <row r="8" spans="1:8" x14ac:dyDescent="0.2">
      <c r="A8" s="106"/>
      <c r="B8" s="104" t="s">
        <v>172</v>
      </c>
      <c r="C8" s="104"/>
      <c r="D8" s="104"/>
      <c r="E8" s="104"/>
      <c r="F8" s="104"/>
    </row>
    <row r="9" spans="1:8" x14ac:dyDescent="0.2">
      <c r="A9" s="20" t="s">
        <v>173</v>
      </c>
      <c r="B9" s="41">
        <f>VLOOKUP(Forside!$A$4,Dataark7b!$E$307:$M$404,3)</f>
        <v>188.06108666937516</v>
      </c>
      <c r="C9" s="41">
        <f>VLOOKUP(Forside!$A$4,Dataark7b!$E$206:$M$303,3)</f>
        <v>206.19612752495743</v>
      </c>
      <c r="D9" s="41">
        <f>VLOOKUP(Forside!$A$4,Dataark7b!$E$105:$M$202,3)</f>
        <v>194.64730583999997</v>
      </c>
      <c r="E9" s="41">
        <f>VLOOKUP(Forside!$A$4,Dataark7b!$E$4:$M$101,3)</f>
        <v>197.26436200000001</v>
      </c>
      <c r="F9" s="41">
        <f>VLOOKUP(Forside!$A$4,Dataark8a!$E$105:$M$202,3)</f>
        <v>188.346</v>
      </c>
      <c r="H9" s="67"/>
    </row>
    <row r="10" spans="1:8" x14ac:dyDescent="0.2">
      <c r="A10" s="20" t="s">
        <v>174</v>
      </c>
      <c r="B10" s="41">
        <f>VLOOKUP(Forside!$A$4,Dataark7b!$E$307:$M$404,4)</f>
        <v>229.32994964946229</v>
      </c>
      <c r="C10" s="41">
        <f>VLOOKUP(Forside!$A$4,Dataark7b!$E$206:$M$303,4)</f>
        <v>267.24856725084129</v>
      </c>
      <c r="D10" s="41">
        <f>VLOOKUP(Forside!$A$4,Dataark7b!$E$105:$M$202,4)</f>
        <v>262.24751071999998</v>
      </c>
      <c r="E10" s="41">
        <f>VLOOKUP(Forside!$A$4,Dataark7b!$E$4:$M$101,4)</f>
        <v>255.98344999999998</v>
      </c>
      <c r="F10" s="41">
        <f>VLOOKUP(Forside!$A$4,Dataark8a!$E$105:$M$202,4)</f>
        <v>279.61900000000003</v>
      </c>
      <c r="H10" s="67"/>
    </row>
    <row r="11" spans="1:8" x14ac:dyDescent="0.2">
      <c r="A11" s="20" t="s">
        <v>175</v>
      </c>
      <c r="B11" s="41">
        <f>VLOOKUP(Forside!$A$4,Dataark7b!$E$307:$M$404,5)</f>
        <v>37.499175216909741</v>
      </c>
      <c r="C11" s="41">
        <f>VLOOKUP(Forside!$A$4,Dataark7b!$E$206:$M$303,5)</f>
        <v>45.584396035846716</v>
      </c>
      <c r="D11" s="41">
        <f>VLOOKUP(Forside!$A$4,Dataark7b!$E$105:$M$202,5)</f>
        <v>51.859789279999994</v>
      </c>
      <c r="E11" s="41">
        <f>VLOOKUP(Forside!$A$4,Dataark7b!$E$4:$M$101,5)</f>
        <v>55.440093999999995</v>
      </c>
      <c r="F11" s="41">
        <f>VLOOKUP(Forside!$A$4,Dataark8a!$E$105:$M$202,5)</f>
        <v>56.829000000000001</v>
      </c>
      <c r="H11" s="67"/>
    </row>
    <row r="12" spans="1:8" ht="15.75" customHeight="1" x14ac:dyDescent="0.2">
      <c r="A12" s="20" t="s">
        <v>176</v>
      </c>
      <c r="B12" s="41">
        <f>VLOOKUP(Forside!$A$4,Dataark7b!$E$307:$M$404,6)</f>
        <v>21.37611877034697</v>
      </c>
      <c r="C12" s="41">
        <f>VLOOKUP(Forside!$A$4,Dataark7b!$E$206:$M$303,6)</f>
        <v>25.969389837264639</v>
      </c>
      <c r="D12" s="41">
        <f>VLOOKUP(Forside!$A$4,Dataark7b!$E$105:$M$202,6)</f>
        <v>24.897789279999998</v>
      </c>
      <c r="E12" s="41">
        <f>VLOOKUP(Forside!$A$4,Dataark7b!$E$4:$M$101,6)</f>
        <v>20.960880999999997</v>
      </c>
      <c r="F12" s="41">
        <f>VLOOKUP(Forside!$A$4,Dataark8a!$E$105:$M$202,6)</f>
        <v>25.146999999999998</v>
      </c>
      <c r="H12" s="67"/>
    </row>
    <row r="13" spans="1:8" x14ac:dyDescent="0.2">
      <c r="A13" s="20" t="s">
        <v>177</v>
      </c>
      <c r="B13" s="41">
        <f>VLOOKUP(Forside!$A$4,Dataark7b!$E$307:$M$404,7)</f>
        <v>30.995614796653243</v>
      </c>
      <c r="C13" s="41">
        <f>VLOOKUP(Forside!$A$4,Dataark7b!$E$206:$M$303,7)</f>
        <v>25.408336966687997</v>
      </c>
      <c r="D13" s="41">
        <f>VLOOKUP(Forside!$A$4,Dataark7b!$E$105:$M$202,7)</f>
        <v>24.63571864</v>
      </c>
      <c r="E13" s="41">
        <f>VLOOKUP(Forside!$A$4,Dataark7b!$E$4:$M$101,7)</f>
        <v>24.160025999999998</v>
      </c>
      <c r="F13" s="41">
        <f>VLOOKUP(Forside!$A$4,Dataark8a!$E$105:$M$202,7)</f>
        <v>23.759</v>
      </c>
      <c r="H13" s="67"/>
    </row>
    <row r="14" spans="1:8" x14ac:dyDescent="0.2">
      <c r="A14" s="20" t="s">
        <v>178</v>
      </c>
      <c r="B14" s="41">
        <f>VLOOKUP(Forside!$A$4,Dataark7b!$E$307:$M$404,8)</f>
        <v>3.170516027331308</v>
      </c>
      <c r="C14" s="41">
        <f>VLOOKUP(Forside!$A$4,Dataark7b!$E$206:$M$303,8)</f>
        <v>3.9250706970259199</v>
      </c>
      <c r="D14" s="41">
        <f>VLOOKUP(Forside!$A$4,Dataark7b!$E$105:$M$202,8)</f>
        <v>2.9679769599999997</v>
      </c>
      <c r="E14" s="41">
        <f>VLOOKUP(Forside!$A$4,Dataark7b!$E$4:$M$101,8)</f>
        <v>2.6153139999999997</v>
      </c>
      <c r="F14" s="41">
        <f>VLOOKUP(Forside!$A$4,Dataark8a!$E$105:$M$202,8)</f>
        <v>3.0019999999999998</v>
      </c>
      <c r="H14" s="67"/>
    </row>
    <row r="15" spans="1:8" x14ac:dyDescent="0.2">
      <c r="A15" s="21" t="s">
        <v>179</v>
      </c>
      <c r="B15" s="42">
        <f>VLOOKUP(Forside!$A$4,Dataark7b!$E$307:$M$404,9)</f>
        <v>510.43246113007871</v>
      </c>
      <c r="C15" s="42">
        <f>VLOOKUP(Forside!$A$4,Dataark7b!$E$206:$M$303,9)</f>
        <v>574.33188831262396</v>
      </c>
      <c r="D15" s="42">
        <f>VLOOKUP(Forside!$A$4,Dataark7b!$E$105:$M$202,9)</f>
        <v>561.25609071999997</v>
      </c>
      <c r="E15" s="42">
        <f>VLOOKUP(Forside!$A$4,Dataark7b!$E$4:$M$101,9)</f>
        <v>556.424127</v>
      </c>
      <c r="F15" s="42">
        <f>VLOOKUP(Forside!$A$4,Dataark8a!$E$105:$M$202,9)</f>
        <v>576.702</v>
      </c>
      <c r="H15" s="67"/>
    </row>
    <row r="16" spans="1:8" x14ac:dyDescent="0.2">
      <c r="A16" s="20"/>
      <c r="B16" s="104" t="s">
        <v>180</v>
      </c>
      <c r="C16" s="104"/>
      <c r="D16" s="104"/>
      <c r="E16" s="104"/>
      <c r="F16" s="104"/>
    </row>
    <row r="17" spans="1:6" x14ac:dyDescent="0.2">
      <c r="A17" s="20" t="s">
        <v>173</v>
      </c>
      <c r="B17" s="41">
        <f>(B9*1000000)/Befolkning!$D$8</f>
        <v>17785.236113994244</v>
      </c>
      <c r="C17" s="41">
        <f>(C9*1000000)/Befolkning!$E$8</f>
        <v>18292.772136706655</v>
      </c>
      <c r="D17" s="41">
        <f>(D9*1000000)/Befolkning!$F$8</f>
        <v>16804.567542087541</v>
      </c>
      <c r="E17" s="41">
        <f>(E9*1000000)/Befolkning!$G$8</f>
        <v>16818.514962912439</v>
      </c>
      <c r="F17" s="41">
        <f>(F9*1000000)/Befolkning!$H$8</f>
        <v>15864.723719676549</v>
      </c>
    </row>
    <row r="18" spans="1:6" x14ac:dyDescent="0.2">
      <c r="A18" s="20" t="s">
        <v>174</v>
      </c>
      <c r="B18" s="41">
        <f>(B10*1000000)/Befolkning!$D$8</f>
        <v>21688.09813216023</v>
      </c>
      <c r="C18" s="41">
        <f>(C10*1000000)/Befolkning!$E$8</f>
        <v>23709.063808626801</v>
      </c>
      <c r="D18" s="41">
        <f>(D10*1000000)/Befolkning!$F$8</f>
        <v>22640.724399551065</v>
      </c>
      <c r="E18" s="41">
        <f>(E10*1000000)/Befolkning!$G$8</f>
        <v>21824.831613948332</v>
      </c>
      <c r="F18" s="41">
        <f>(F10*1000000)/Befolkning!$H$8</f>
        <v>23552.813342318059</v>
      </c>
    </row>
    <row r="19" spans="1:6" x14ac:dyDescent="0.2">
      <c r="A19" s="20" t="s">
        <v>175</v>
      </c>
      <c r="B19" s="41">
        <f>(B11*1000000)/Befolkning!$D$8</f>
        <v>3546.3566499820072</v>
      </c>
      <c r="C19" s="41">
        <f>(C11*1000000)/Befolkning!$E$8</f>
        <v>4044.0379733717814</v>
      </c>
      <c r="D19" s="41">
        <f>(D11*1000000)/Befolkning!$F$8</f>
        <v>4477.2329517396174</v>
      </c>
      <c r="E19" s="41">
        <f>(E11*1000000)/Befolkning!$G$8</f>
        <v>4726.7536874413836</v>
      </c>
      <c r="F19" s="41">
        <f>(F11*1000000)/Befolkning!$H$8</f>
        <v>4786.8092991913745</v>
      </c>
    </row>
    <row r="20" spans="1:6" ht="15.75" customHeight="1" x14ac:dyDescent="0.2">
      <c r="A20" s="20" t="s">
        <v>176</v>
      </c>
      <c r="B20" s="41">
        <f>(B12*1000000)/Befolkning!$D$8</f>
        <v>2021.5735549789076</v>
      </c>
      <c r="C20" s="41">
        <f>(C12*1000000)/Befolkning!$E$8</f>
        <v>2303.8848329723774</v>
      </c>
      <c r="D20" s="41">
        <f>(D12*1000000)/Befolkning!$F$8</f>
        <v>2149.5112906846239</v>
      </c>
      <c r="E20" s="41">
        <f>(E12*1000000)/Befolkning!$G$8</f>
        <v>1787.0987296444707</v>
      </c>
      <c r="F20" s="41">
        <f>(F12*1000000)/Befolkning!$H$8</f>
        <v>2118.1772237196765</v>
      </c>
    </row>
    <row r="21" spans="1:6" x14ac:dyDescent="0.2">
      <c r="A21" s="20" t="s">
        <v>177</v>
      </c>
      <c r="B21" s="41">
        <f>(B13*1000000)/Befolkning!$D$8</f>
        <v>2931.3045958627995</v>
      </c>
      <c r="C21" s="41">
        <f>(C13*1000000)/Befolkning!$E$8</f>
        <v>2254.1108025805534</v>
      </c>
      <c r="D21" s="41">
        <f>(D13*1000000)/Befolkning!$F$8</f>
        <v>2126.8858361391694</v>
      </c>
      <c r="E21" s="41">
        <f>(E13*1000000)/Befolkning!$G$8</f>
        <v>2059.8538664847815</v>
      </c>
      <c r="F21" s="41">
        <f>(F13*1000000)/Befolkning!$H$8</f>
        <v>2001.2634770889488</v>
      </c>
    </row>
    <row r="22" spans="1:6" x14ac:dyDescent="0.2">
      <c r="A22" s="20" t="s">
        <v>178</v>
      </c>
      <c r="B22" s="41">
        <f>(B14*1000000)/Befolkning!$D$8</f>
        <v>299.8407440260363</v>
      </c>
      <c r="C22" s="41">
        <f>(C14*1000000)/Befolkning!$E$8</f>
        <v>348.21422081493256</v>
      </c>
      <c r="D22" s="41">
        <f>(D14*1000000)/Befolkning!$F$8</f>
        <v>256.23560044893372</v>
      </c>
      <c r="E22" s="41">
        <f>(E14*1000000)/Befolkning!$G$8</f>
        <v>222.97842953363454</v>
      </c>
      <c r="F22" s="41">
        <f>(F14*1000000)/Befolkning!$H$8</f>
        <v>252.86388140161725</v>
      </c>
    </row>
    <row r="23" spans="1:6" ht="14.1" customHeight="1" x14ac:dyDescent="0.2">
      <c r="A23" s="21" t="s">
        <v>181</v>
      </c>
      <c r="B23" s="42">
        <f>(B15*1000000)/Befolkning!$D$8</f>
        <v>48272.409791004233</v>
      </c>
      <c r="C23" s="42">
        <f>(C15*1000000)/Befolkning!$E$8</f>
        <v>50952.083775073101</v>
      </c>
      <c r="D23" s="42">
        <f>(D15*1000000)/Befolkning!$F$8</f>
        <v>48455.157620650956</v>
      </c>
      <c r="E23" s="42">
        <f>(E15*1000000)/Befolkning!$G$8</f>
        <v>47440.031289965045</v>
      </c>
      <c r="F23" s="42">
        <f>(F15*1000000)/Befolkning!$H$8</f>
        <v>48576.650943396227</v>
      </c>
    </row>
    <row r="24" spans="1:6" x14ac:dyDescent="0.2">
      <c r="A24" s="20"/>
      <c r="B24" s="104" t="s">
        <v>182</v>
      </c>
      <c r="C24" s="104"/>
      <c r="D24" s="104"/>
      <c r="E24" s="104"/>
      <c r="F24" s="104"/>
    </row>
    <row r="25" spans="1:6" x14ac:dyDescent="0.2">
      <c r="A25" s="20" t="s">
        <v>173</v>
      </c>
      <c r="B25" s="41">
        <f>(B9*1000000)/Befolkning!$D$9</f>
        <v>74391.25263820219</v>
      </c>
      <c r="C25" s="41">
        <f>(C9*1000000)/Befolkning!$E$9</f>
        <v>72835.085667593579</v>
      </c>
      <c r="D25" s="41">
        <f>(D9*1000000)/Befolkning!$F$9</f>
        <v>62850.276344849844</v>
      </c>
      <c r="E25" s="41">
        <f>(E9*1000000)/Befolkning!$G$9</f>
        <v>60380.888276706457</v>
      </c>
      <c r="F25" s="41">
        <f>(F9*1000000)/Befolkning!$H$9</f>
        <v>53967.335243553011</v>
      </c>
    </row>
    <row r="26" spans="1:6" x14ac:dyDescent="0.2">
      <c r="A26" s="20" t="s">
        <v>174</v>
      </c>
      <c r="B26" s="41">
        <f>(B10*1000000)/Befolkning!$D$9</f>
        <v>90715.961095515144</v>
      </c>
      <c r="C26" s="41">
        <f>(C10*1000000)/Befolkning!$E$9</f>
        <v>94400.765542508409</v>
      </c>
      <c r="D26" s="41">
        <f>(D10*1000000)/Befolkning!$F$9</f>
        <v>84677.917571843704</v>
      </c>
      <c r="E26" s="41">
        <f>(E10*1000000)/Befolkning!$G$9</f>
        <v>78354.285277012546</v>
      </c>
      <c r="F26" s="41">
        <f>(F10*1000000)/Befolkning!$H$9</f>
        <v>80120.057306590257</v>
      </c>
    </row>
    <row r="27" spans="1:6" x14ac:dyDescent="0.2">
      <c r="A27" s="20" t="s">
        <v>175</v>
      </c>
      <c r="B27" s="41">
        <f>(B11*1000000)/Befolkning!$D$9</f>
        <v>14833.534500359867</v>
      </c>
      <c r="C27" s="41">
        <f>(C11*1000000)/Befolkning!$E$9</f>
        <v>16101.87072972332</v>
      </c>
      <c r="D27" s="41">
        <f>(D11*1000000)/Befolkning!$F$9</f>
        <v>16745.169286406199</v>
      </c>
      <c r="E27" s="41">
        <f>(E11*1000000)/Befolkning!$G$9</f>
        <v>16969.725742271195</v>
      </c>
      <c r="F27" s="41">
        <f>(F11*1000000)/Befolkning!$H$9</f>
        <v>16283.381088825216</v>
      </c>
    </row>
    <row r="28" spans="1:6" ht="16.5" customHeight="1" x14ac:dyDescent="0.2">
      <c r="A28" s="20" t="s">
        <v>176</v>
      </c>
      <c r="B28" s="41">
        <f>(B12*1000000)/Befolkning!$D$9</f>
        <v>8455.7431844726943</v>
      </c>
      <c r="C28" s="41">
        <f>(C12*1000000)/Befolkning!$E$9</f>
        <v>9173.2214190267186</v>
      </c>
      <c r="D28" s="41">
        <f>(D12*1000000)/Befolkning!$F$9</f>
        <v>8039.3249208911839</v>
      </c>
      <c r="E28" s="41">
        <f>(E12*1000000)/Befolkning!$G$9</f>
        <v>6415.9415365778987</v>
      </c>
      <c r="F28" s="41">
        <f>(F12*1000000)/Befolkning!$H$9</f>
        <v>7205.4441260744989</v>
      </c>
    </row>
    <row r="29" spans="1:6" x14ac:dyDescent="0.2">
      <c r="A29" s="20" t="s">
        <v>177</v>
      </c>
      <c r="B29" s="41">
        <f>(B13*1000000)/Befolkning!$D$9</f>
        <v>12260.923574625491</v>
      </c>
      <c r="C29" s="41">
        <f>(C13*1000000)/Befolkning!$E$9</f>
        <v>8975.0395502253614</v>
      </c>
      <c r="D29" s="41">
        <f>(D13*1000000)/Befolkning!$F$9</f>
        <v>7954.7041136583794</v>
      </c>
      <c r="E29" s="41">
        <f>(E13*1000000)/Befolkning!$G$9</f>
        <v>7395.1717171717173</v>
      </c>
      <c r="F29" s="41">
        <f>(F13*1000000)/Befolkning!$H$9</f>
        <v>6807.7363896848137</v>
      </c>
    </row>
    <row r="30" spans="1:6" x14ac:dyDescent="0.2">
      <c r="A30" s="20" t="s">
        <v>178</v>
      </c>
      <c r="B30" s="41">
        <f>(B14*1000000)/Befolkning!$D$9</f>
        <v>1254.1598209380174</v>
      </c>
      <c r="C30" s="41">
        <f>(C14*1000000)/Befolkning!$E$9</f>
        <v>1386.4608608357187</v>
      </c>
      <c r="D30" s="41">
        <f>(D14*1000000)/Befolkning!$F$9</f>
        <v>958.33934775589262</v>
      </c>
      <c r="E30" s="41">
        <f>(E14*1000000)/Befolkning!$G$9</f>
        <v>800.52464034282207</v>
      </c>
      <c r="F30" s="41">
        <f>(F14*1000000)/Befolkning!$H$9</f>
        <v>860.17191977077368</v>
      </c>
    </row>
    <row r="31" spans="1:6" ht="15" customHeight="1" x14ac:dyDescent="0.2">
      <c r="A31" s="21" t="s">
        <v>183</v>
      </c>
      <c r="B31" s="42">
        <f>(B15*1000000)/Befolkning!$D$9</f>
        <v>201911.57481411341</v>
      </c>
      <c r="C31" s="42">
        <f>(C15*1000000)/Befolkning!$E$9</f>
        <v>202872.44376991311</v>
      </c>
      <c r="D31" s="42">
        <f>(D15*1000000)/Befolkning!$F$9</f>
        <v>181225.73158540524</v>
      </c>
      <c r="E31" s="42">
        <f>(E15*1000000)/Befolkning!$G$9</f>
        <v>170316.53719008266</v>
      </c>
      <c r="F31" s="42">
        <f>(F15*1000000)/Befolkning!$H$9</f>
        <v>165244.12607449858</v>
      </c>
    </row>
    <row r="32" spans="1:6" ht="15" customHeight="1" x14ac:dyDescent="0.2">
      <c r="A32" s="20"/>
      <c r="B32" s="104" t="s">
        <v>184</v>
      </c>
      <c r="C32" s="104"/>
      <c r="D32" s="104"/>
      <c r="E32" s="104"/>
      <c r="F32" s="104"/>
    </row>
    <row r="33" spans="1:6" ht="18" customHeight="1" x14ac:dyDescent="0.2">
      <c r="A33" s="20" t="s">
        <v>185</v>
      </c>
      <c r="B33" s="75">
        <f>B15/B79</f>
        <v>0.13579596771773442</v>
      </c>
      <c r="C33" s="75">
        <f>C15/C79</f>
        <v>0.14632747476652924</v>
      </c>
      <c r="D33" s="75">
        <f>D15/D79</f>
        <v>0.14609641935843387</v>
      </c>
      <c r="E33" s="75">
        <f>E15/E79</f>
        <v>0.14385566898646249</v>
      </c>
      <c r="F33" s="75">
        <f>F15/F79</f>
        <v>0.14532102934406191</v>
      </c>
    </row>
    <row r="34" spans="1:6" ht="29.25" customHeight="1" x14ac:dyDescent="0.2">
      <c r="A34" s="20" t="s">
        <v>186</v>
      </c>
      <c r="B34" s="41">
        <f>(B81/$B$81)*100</f>
        <v>100</v>
      </c>
      <c r="C34" s="41">
        <f t="shared" ref="C34:F34" si="0">(C81/$B$81)*100</f>
        <v>99.286499160700956</v>
      </c>
      <c r="D34" s="41">
        <f t="shared" si="0"/>
        <v>96.836790856771643</v>
      </c>
      <c r="E34" s="41">
        <f t="shared" si="0"/>
        <v>94.807038041131378</v>
      </c>
      <c r="F34" s="41">
        <f t="shared" si="0"/>
        <v>93.183891282084346</v>
      </c>
    </row>
    <row r="35" spans="1:6" ht="28.5" x14ac:dyDescent="0.2">
      <c r="A35" s="20" t="s">
        <v>187</v>
      </c>
      <c r="B35" s="41">
        <f>(B82/$B$82)*100</f>
        <v>100</v>
      </c>
      <c r="C35" s="41">
        <f t="shared" ref="C35:F35" si="1">(C82/$B$82)*100</f>
        <v>94.512461036994267</v>
      </c>
      <c r="D35" s="41">
        <f t="shared" si="1"/>
        <v>86.58805875008288</v>
      </c>
      <c r="E35" s="41">
        <f t="shared" si="1"/>
        <v>81.374848667745923</v>
      </c>
      <c r="F35" s="41">
        <f t="shared" si="1"/>
        <v>75.783920164687046</v>
      </c>
    </row>
    <row r="36" spans="1:6" x14ac:dyDescent="0.2">
      <c r="B36" s="68"/>
      <c r="C36" s="68"/>
      <c r="D36" s="68"/>
      <c r="E36" s="68"/>
      <c r="F36" s="68"/>
    </row>
    <row r="37" spans="1:6" x14ac:dyDescent="0.2">
      <c r="B37" s="68"/>
      <c r="C37" s="68"/>
      <c r="D37" s="68"/>
      <c r="E37" s="68"/>
      <c r="F37" s="68"/>
    </row>
    <row r="38" spans="1:6" x14ac:dyDescent="0.2">
      <c r="B38" s="68"/>
      <c r="C38" s="68"/>
      <c r="D38" s="68"/>
      <c r="E38" s="68"/>
      <c r="F38" s="68"/>
    </row>
    <row r="39" spans="1:6" x14ac:dyDescent="0.2">
      <c r="B39" s="68"/>
      <c r="C39" s="68"/>
      <c r="D39" s="68"/>
      <c r="E39" s="68"/>
      <c r="F39" s="68"/>
    </row>
    <row r="40" spans="1:6" ht="18" x14ac:dyDescent="0.2">
      <c r="A40" s="66" t="s">
        <v>113</v>
      </c>
      <c r="C40" s="39"/>
      <c r="D40" s="39"/>
      <c r="E40" s="39"/>
      <c r="F40" s="39"/>
    </row>
    <row r="41" spans="1:6" x14ac:dyDescent="0.2">
      <c r="A41" s="106"/>
      <c r="B41" s="40">
        <v>2018</v>
      </c>
      <c r="C41" s="40">
        <v>2021</v>
      </c>
      <c r="D41" s="40">
        <v>2023</v>
      </c>
      <c r="E41" s="40">
        <v>2024</v>
      </c>
      <c r="F41" s="40" t="s">
        <v>171</v>
      </c>
    </row>
    <row r="42" spans="1:6" x14ac:dyDescent="0.2">
      <c r="A42" s="106"/>
      <c r="B42" s="104" t="s">
        <v>172</v>
      </c>
      <c r="C42" s="104"/>
      <c r="D42" s="104"/>
      <c r="E42" s="104"/>
      <c r="F42" s="104"/>
    </row>
    <row r="43" spans="1:6" x14ac:dyDescent="0.2">
      <c r="A43" s="20" t="s">
        <v>173</v>
      </c>
      <c r="B43" s="41">
        <f>Dataark7b!G405</f>
        <v>14651.681088350146</v>
      </c>
      <c r="C43" s="41">
        <f>Dataark7b!G304</f>
        <v>15530.418283044075</v>
      </c>
      <c r="D43" s="41">
        <f>Dataark7b!G203</f>
        <v>15401.131184399997</v>
      </c>
      <c r="E43" s="41">
        <f>Dataark7b!G102</f>
        <v>15821.422929</v>
      </c>
      <c r="F43" s="41">
        <f>Dataark8a!G203</f>
        <v>16740.437999999998</v>
      </c>
    </row>
    <row r="44" spans="1:6" x14ac:dyDescent="0.2">
      <c r="A44" s="20" t="s">
        <v>174</v>
      </c>
      <c r="B44" s="41">
        <f>Dataark7b!H405</f>
        <v>25590.349510083382</v>
      </c>
      <c r="C44" s="41">
        <f>Dataark7b!H304</f>
        <v>28336.467299433461</v>
      </c>
      <c r="D44" s="41">
        <f>Dataark7b!H203</f>
        <v>28696.463303039996</v>
      </c>
      <c r="E44" s="41">
        <f>Dataark7b!H102</f>
        <v>28752.953960999999</v>
      </c>
      <c r="F44" s="41">
        <f>Dataark8a!H203</f>
        <v>29868.527999999998</v>
      </c>
    </row>
    <row r="45" spans="1:6" x14ac:dyDescent="0.2">
      <c r="A45" s="20" t="s">
        <v>175</v>
      </c>
      <c r="B45" s="41">
        <f>Dataark7b!I405</f>
        <v>5874.0262025006205</v>
      </c>
      <c r="C45" s="41">
        <f>Dataark7b!I304</f>
        <v>7003.6310312977339</v>
      </c>
      <c r="D45" s="41">
        <f>Dataark7b!I203</f>
        <v>7466.0053592799995</v>
      </c>
      <c r="E45" s="41">
        <f>Dataark7b!I102</f>
        <v>7578.5349579999993</v>
      </c>
      <c r="F45" s="41">
        <f>Dataark8a!I203</f>
        <v>7310.7110000000002</v>
      </c>
    </row>
    <row r="46" spans="1:6" ht="16.5" customHeight="1" x14ac:dyDescent="0.2">
      <c r="A46" s="20" t="s">
        <v>176</v>
      </c>
      <c r="B46" s="41">
        <f>Dataark7b!J405</f>
        <v>2870.0338276009979</v>
      </c>
      <c r="C46" s="41">
        <f>Dataark7b!J304</f>
        <v>3189.9626703379304</v>
      </c>
      <c r="D46" s="41">
        <f>Dataark7b!J203</f>
        <v>3412.2880719199998</v>
      </c>
      <c r="E46" s="41">
        <f>Dataark7b!J102</f>
        <v>3354.4388609999996</v>
      </c>
      <c r="F46" s="41">
        <f>Dataark8a!J203</f>
        <v>3503.3290000000002</v>
      </c>
    </row>
    <row r="47" spans="1:6" x14ac:dyDescent="0.2">
      <c r="A47" s="20" t="s">
        <v>177</v>
      </c>
      <c r="B47" s="41">
        <f>Dataark7b!K405</f>
        <v>2425.8680623979453</v>
      </c>
      <c r="C47" s="41">
        <f>Dataark7b!K304</f>
        <v>2426.5732101185577</v>
      </c>
      <c r="D47" s="41">
        <f>Dataark7b!K203</f>
        <v>2475.1029721599998</v>
      </c>
      <c r="E47" s="41">
        <f>Dataark7b!K102</f>
        <v>2406.6343419999998</v>
      </c>
      <c r="F47" s="41">
        <f>Dataark8a!K203</f>
        <v>2352.8910000000001</v>
      </c>
    </row>
    <row r="48" spans="1:6" x14ac:dyDescent="0.2">
      <c r="A48" s="20" t="s">
        <v>178</v>
      </c>
      <c r="B48" s="41">
        <f>Dataark7b!L405</f>
        <v>235.71464604115016</v>
      </c>
      <c r="C48" s="41">
        <f>Dataark7b!L304</f>
        <v>236.84938907273281</v>
      </c>
      <c r="D48" s="41">
        <f>Dataark7b!L203</f>
        <v>234.43351151999997</v>
      </c>
      <c r="E48" s="41">
        <f>Dataark7b!L102</f>
        <v>240.64414599999998</v>
      </c>
      <c r="F48" s="41">
        <f>Dataark8a!L203</f>
        <v>237.535</v>
      </c>
    </row>
    <row r="49" spans="1:6" x14ac:dyDescent="0.2">
      <c r="A49" s="21" t="s">
        <v>188</v>
      </c>
      <c r="B49" s="42">
        <f>Dataark7b!M405</f>
        <v>51647.673336974243</v>
      </c>
      <c r="C49" s="42">
        <f>Dataark7b!M304</f>
        <v>56723.90188330449</v>
      </c>
      <c r="D49" s="42">
        <f>Dataark7b!M203</f>
        <v>57685.424402319994</v>
      </c>
      <c r="E49" s="42">
        <f>Dataark7b!M102</f>
        <v>58154.629196999995</v>
      </c>
      <c r="F49" s="42">
        <f>Dataark8a!M203</f>
        <v>60013.432000000001</v>
      </c>
    </row>
    <row r="50" spans="1:6" x14ac:dyDescent="0.2">
      <c r="A50" s="20"/>
      <c r="B50" s="104" t="s">
        <v>180</v>
      </c>
      <c r="C50" s="104"/>
      <c r="D50" s="104"/>
      <c r="E50" s="104"/>
      <c r="F50" s="104"/>
    </row>
    <row r="51" spans="1:6" x14ac:dyDescent="0.2">
      <c r="A51" s="20" t="s">
        <v>173</v>
      </c>
      <c r="B51" s="41">
        <f>(B43*1000000)/Befolkning!$D$18</f>
        <v>14840.090882190436</v>
      </c>
      <c r="C51" s="41">
        <f>(C43*1000000)/Befolkning!$E$18</f>
        <v>14856.810495192067</v>
      </c>
      <c r="D51" s="41">
        <f>(D43*1000000)/Befolkning!$F$18</f>
        <v>14270.692545130065</v>
      </c>
      <c r="E51" s="41">
        <f>(E43*1000000)/Befolkning!$G$18</f>
        <v>14422.761235432681</v>
      </c>
      <c r="F51" s="41">
        <f>(F43*1000000)/Befolkning!$H$18</f>
        <v>15011.099314564866</v>
      </c>
    </row>
    <row r="52" spans="1:6" x14ac:dyDescent="0.2">
      <c r="A52" s="20" t="s">
        <v>174</v>
      </c>
      <c r="B52" s="41">
        <f>(B44*1000000)/Befolkning!$D$18</f>
        <v>25919.422498119508</v>
      </c>
      <c r="C52" s="41">
        <f>(C44*1000000)/Befolkning!$E$18</f>
        <v>27107.417012104637</v>
      </c>
      <c r="D52" s="41">
        <f>(D44*1000000)/Befolkning!$F$18</f>
        <v>26590.151075727332</v>
      </c>
      <c r="E52" s="41">
        <f>(E44*1000000)/Befolkning!$G$18</f>
        <v>26211.10576803868</v>
      </c>
      <c r="F52" s="41">
        <f>(F44*1000000)/Befolkning!$H$18</f>
        <v>26783.017277556391</v>
      </c>
    </row>
    <row r="53" spans="1:6" x14ac:dyDescent="0.2">
      <c r="A53" s="20" t="s">
        <v>175</v>
      </c>
      <c r="B53" s="41">
        <f>(B45*1000000)/Befolkning!$D$18</f>
        <v>5949.5618396163909</v>
      </c>
      <c r="C53" s="41">
        <f>(C45*1000000)/Befolkning!$E$18</f>
        <v>6699.8594058370809</v>
      </c>
      <c r="D53" s="41">
        <f>(D45*1000000)/Befolkning!$F$18</f>
        <v>6918.0026938864767</v>
      </c>
      <c r="E53" s="41">
        <f>(E45*1000000)/Befolkning!$G$18</f>
        <v>6908.5695202082807</v>
      </c>
      <c r="F53" s="41">
        <f>(F45*1000000)/Befolkning!$H$18</f>
        <v>6555.4920893397084</v>
      </c>
    </row>
    <row r="54" spans="1:6" ht="15.75" customHeight="1" x14ac:dyDescent="0.2">
      <c r="A54" s="20" t="s">
        <v>176</v>
      </c>
      <c r="B54" s="41">
        <f>(B46*1000000)/Befolkning!$D$18</f>
        <v>2906.9403421853835</v>
      </c>
      <c r="C54" s="41">
        <f>(C46*1000000)/Befolkning!$E$18</f>
        <v>3051.6029907378747</v>
      </c>
      <c r="D54" s="41">
        <f>(D46*1000000)/Befolkning!$F$18</f>
        <v>3161.8271000190875</v>
      </c>
      <c r="E54" s="41">
        <f>(E46*1000000)/Befolkning!$G$18</f>
        <v>3057.8963085792211</v>
      </c>
      <c r="F54" s="41">
        <f>(F46*1000000)/Befolkning!$H$18</f>
        <v>3141.4243492670398</v>
      </c>
    </row>
    <row r="55" spans="1:6" x14ac:dyDescent="0.2">
      <c r="A55" s="20" t="s">
        <v>177</v>
      </c>
      <c r="B55" s="41">
        <f>(B47*1000000)/Befolkning!$D$18</f>
        <v>2457.062933400397</v>
      </c>
      <c r="C55" s="41">
        <f>(C47*1000000)/Befolkning!$E$18</f>
        <v>2321.3243634784449</v>
      </c>
      <c r="D55" s="41">
        <f>(D47*1000000)/Befolkning!$F$18</f>
        <v>2293.4311194628681</v>
      </c>
      <c r="E55" s="41">
        <f>(E47*1000000)/Befolkning!$G$18</f>
        <v>2193.8805789734688</v>
      </c>
      <c r="F55" s="41">
        <f>(F47*1000000)/Befolkning!$H$18</f>
        <v>2109.8301297341113</v>
      </c>
    </row>
    <row r="56" spans="1:6" x14ac:dyDescent="0.2">
      <c r="A56" s="20" t="s">
        <v>178</v>
      </c>
      <c r="B56" s="41">
        <f>(B48*1000000)/Befolkning!$D$18</f>
        <v>238.74576223853055</v>
      </c>
      <c r="C56" s="41">
        <f>(C48*1000000)/Befolkning!$E$18</f>
        <v>226.57641444193544</v>
      </c>
      <c r="D56" s="41">
        <f>(D48*1000000)/Befolkning!$F$18</f>
        <v>217.22615859319836</v>
      </c>
      <c r="E56" s="41">
        <f>(E48*1000000)/Befolkning!$G$18</f>
        <v>219.37047483263078</v>
      </c>
      <c r="F56" s="41">
        <f>(F48*1000000)/Befolkning!$H$18</f>
        <v>212.99690460220731</v>
      </c>
    </row>
    <row r="57" spans="1:6" x14ac:dyDescent="0.2">
      <c r="A57" s="21" t="s">
        <v>189</v>
      </c>
      <c r="B57" s="42">
        <f>(B49*1000000)/Befolkning!$D$18</f>
        <v>52311.824257750646</v>
      </c>
      <c r="C57" s="42">
        <f>(C49*1000000)/Befolkning!$E$18</f>
        <v>54263.59068179204</v>
      </c>
      <c r="D57" s="42">
        <f>(D49*1000000)/Befolkning!$F$18</f>
        <v>53451.330692819029</v>
      </c>
      <c r="E57" s="42">
        <f>(E49*1000000)/Befolkning!$G$18</f>
        <v>53013.58388606496</v>
      </c>
      <c r="F57" s="42">
        <f>(F49*1000000)/Befolkning!$H$18</f>
        <v>53813.860065064328</v>
      </c>
    </row>
    <row r="58" spans="1:6" x14ac:dyDescent="0.2">
      <c r="A58" s="20"/>
      <c r="B58" s="104" t="s">
        <v>182</v>
      </c>
      <c r="C58" s="104"/>
      <c r="D58" s="104"/>
      <c r="E58" s="104"/>
      <c r="F58" s="104"/>
    </row>
    <row r="59" spans="1:6" x14ac:dyDescent="0.2">
      <c r="A59" s="20" t="s">
        <v>173</v>
      </c>
      <c r="B59" s="41">
        <f>(B43*1000000)/Befolkning!$D$19</f>
        <v>57078.393294545822</v>
      </c>
      <c r="C59" s="41">
        <f>(C43*1000000)/Befolkning!$E$19</f>
        <v>55051.712062288912</v>
      </c>
      <c r="D59" s="41">
        <f>(D43*1000000)/Befolkning!$F$19</f>
        <v>50606.348278853351</v>
      </c>
      <c r="E59" s="41">
        <f>(E43*1000000)/Befolkning!$G$19</f>
        <v>49461.422088072177</v>
      </c>
      <c r="F59" s="41">
        <f>(F43*1000000)/Befolkning!$H$19</f>
        <v>49332.781276430207</v>
      </c>
    </row>
    <row r="60" spans="1:6" x14ac:dyDescent="0.2">
      <c r="A60" s="20" t="s">
        <v>174</v>
      </c>
      <c r="B60" s="41">
        <f>(B44*1000000)/Befolkning!$D$19</f>
        <v>99692.043873574687</v>
      </c>
      <c r="C60" s="41">
        <f>(C44*1000000)/Befolkning!$E$19</f>
        <v>100446.17023187547</v>
      </c>
      <c r="D60" s="41">
        <f>(D44*1000000)/Befolkning!$F$19</f>
        <v>94293.282674973379</v>
      </c>
      <c r="E60" s="41">
        <f>(E44*1000000)/Befolkning!$G$19</f>
        <v>89888.37467565354</v>
      </c>
      <c r="F60" s="41">
        <f>(F44*1000000)/Befolkning!$H$19</f>
        <v>88020.251254652452</v>
      </c>
    </row>
    <row r="61" spans="1:6" x14ac:dyDescent="0.2">
      <c r="A61" s="20" t="s">
        <v>175</v>
      </c>
      <c r="B61" s="41">
        <f>(B45*1000000)/Befolkning!$D$19</f>
        <v>22883.379442061836</v>
      </c>
      <c r="C61" s="41">
        <f>(C45*1000000)/Befolkning!$E$19</f>
        <v>24826.239184199323</v>
      </c>
      <c r="D61" s="41">
        <f>(D45*1000000)/Befolkning!$F$19</f>
        <v>24532.436152885664</v>
      </c>
      <c r="E61" s="41">
        <f>(E45*1000000)/Befolkning!$G$19</f>
        <v>23692.250567410916</v>
      </c>
      <c r="F61" s="41">
        <f>(F45*1000000)/Befolkning!$H$19</f>
        <v>21544.102175713229</v>
      </c>
    </row>
    <row r="62" spans="1:6" ht="16.5" customHeight="1" x14ac:dyDescent="0.2">
      <c r="A62" s="20" t="s">
        <v>176</v>
      </c>
      <c r="B62" s="41">
        <f>(B46*1000000)/Befolkning!$D$19</f>
        <v>11180.759299403173</v>
      </c>
      <c r="C62" s="41">
        <f>(C46*1000000)/Befolkning!$E$19</f>
        <v>11307.673960631571</v>
      </c>
      <c r="D62" s="41">
        <f>(D46*1000000)/Befolkning!$F$19</f>
        <v>11212.386708988866</v>
      </c>
      <c r="E62" s="41">
        <f>(E46*1000000)/Befolkning!$G$19</f>
        <v>10486.750598673227</v>
      </c>
      <c r="F62" s="41">
        <f>(F46*1000000)/Befolkning!$H$19</f>
        <v>10324.040702900067</v>
      </c>
    </row>
    <row r="63" spans="1:6" x14ac:dyDescent="0.2">
      <c r="A63" s="20" t="s">
        <v>177</v>
      </c>
      <c r="B63" s="41">
        <f>(B47*1000000)/Befolkning!$D$19</f>
        <v>9450.4276001696398</v>
      </c>
      <c r="C63" s="41">
        <f>(C47*1000000)/Befolkning!$E$19</f>
        <v>8601.6363002508187</v>
      </c>
      <c r="D63" s="41">
        <f>(D47*1000000)/Befolkning!$F$19</f>
        <v>8132.9041052534731</v>
      </c>
      <c r="E63" s="41">
        <f>(E47*1000000)/Befolkning!$G$19</f>
        <v>7523.6947735670919</v>
      </c>
      <c r="F63" s="41">
        <f>(F47*1000000)/Befolkning!$H$19</f>
        <v>6933.7885347014917</v>
      </c>
    </row>
    <row r="64" spans="1:6" x14ac:dyDescent="0.2">
      <c r="A64" s="20" t="s">
        <v>178</v>
      </c>
      <c r="B64" s="41">
        <f>(B48*1000000)/Befolkning!$D$19</f>
        <v>918.27096091513692</v>
      </c>
      <c r="C64" s="41">
        <f>(C48*1000000)/Befolkning!$E$19</f>
        <v>839.57586535817325</v>
      </c>
      <c r="D64" s="41">
        <f>(D48*1000000)/Befolkning!$F$19</f>
        <v>770.32159457434636</v>
      </c>
      <c r="E64" s="41">
        <f>(E48*1000000)/Befolkning!$G$19</f>
        <v>752.30917798883297</v>
      </c>
      <c r="F64" s="41">
        <f>(F48*1000000)/Befolkning!$H$19</f>
        <v>699.99734776932667</v>
      </c>
    </row>
    <row r="65" spans="1:12" ht="15.6" customHeight="1" x14ac:dyDescent="0.2">
      <c r="A65" s="21" t="s">
        <v>190</v>
      </c>
      <c r="B65" s="42">
        <f>(B49*1000000)/Befolkning!$D$19</f>
        <v>201203.27447067029</v>
      </c>
      <c r="C65" s="42">
        <f>(C49*1000000)/Befolkning!$E$19</f>
        <v>201073.00760460427</v>
      </c>
      <c r="D65" s="42">
        <f>(D49*1000000)/Befolkning!$F$19</f>
        <v>189547.67951552907</v>
      </c>
      <c r="E65" s="42">
        <f>(E49*1000000)/Befolkning!$G$19</f>
        <v>181804.80188136577</v>
      </c>
      <c r="F65" s="42">
        <f>(F49*1000000)/Befolkning!$H$19</f>
        <v>176854.96129216679</v>
      </c>
    </row>
    <row r="66" spans="1:12" ht="15.6" customHeight="1" x14ac:dyDescent="0.2">
      <c r="A66" s="20"/>
      <c r="B66" s="104" t="s">
        <v>184</v>
      </c>
      <c r="C66" s="104"/>
      <c r="D66" s="104"/>
      <c r="E66" s="104"/>
      <c r="F66" s="104"/>
    </row>
    <row r="67" spans="1:12" ht="17.25" customHeight="1" x14ac:dyDescent="0.2">
      <c r="A67" s="20" t="s">
        <v>191</v>
      </c>
      <c r="B67" s="75">
        <f>B49/B85</f>
        <v>0.11544569822542271</v>
      </c>
      <c r="C67" s="75">
        <f t="shared" ref="C67:F67" si="2">C49/C85</f>
        <v>0.12166378434181774</v>
      </c>
      <c r="D67" s="75">
        <f t="shared" si="2"/>
        <v>0.12441883257035626</v>
      </c>
      <c r="E67" s="75">
        <f t="shared" si="2"/>
        <v>0.12342338222178627</v>
      </c>
      <c r="F67" s="75">
        <f t="shared" si="2"/>
        <v>0.12484327380838149</v>
      </c>
    </row>
    <row r="68" spans="1:12" ht="28.5" customHeight="1" x14ac:dyDescent="0.2">
      <c r="A68" s="20" t="s">
        <v>192</v>
      </c>
      <c r="B68" s="41">
        <f>(B87/$B$87)*100</f>
        <v>100</v>
      </c>
      <c r="C68" s="41">
        <f t="shared" ref="C68:F68" si="3">(C87/$B$87)*100</f>
        <v>100.54855752615998</v>
      </c>
      <c r="D68" s="41">
        <f t="shared" si="3"/>
        <v>101.17738974610002</v>
      </c>
      <c r="E68" s="41">
        <f t="shared" si="3"/>
        <v>99.218687777577244</v>
      </c>
      <c r="F68" s="41">
        <f t="shared" si="3"/>
        <v>99.241136788154307</v>
      </c>
    </row>
    <row r="69" spans="1:12" ht="28.5" customHeight="1" x14ac:dyDescent="0.2">
      <c r="A69" s="20" t="s">
        <v>193</v>
      </c>
      <c r="B69" s="41">
        <f>(B88/$B$88)*100</f>
        <v>100</v>
      </c>
      <c r="C69" s="41">
        <f t="shared" ref="C69:F69" si="4">(C88/$B$88)*100</f>
        <v>96.869244251510509</v>
      </c>
      <c r="D69" s="41">
        <f t="shared" si="4"/>
        <v>93.284232432230908</v>
      </c>
      <c r="E69" s="41">
        <f t="shared" si="4"/>
        <v>88.466019098345612</v>
      </c>
      <c r="F69" s="41">
        <f t="shared" si="4"/>
        <v>84.796837168917676</v>
      </c>
    </row>
    <row r="70" spans="1:12" ht="18" customHeight="1" x14ac:dyDescent="0.2">
      <c r="A70" s="105" t="s">
        <v>194</v>
      </c>
      <c r="B70" s="83"/>
      <c r="C70" s="83"/>
      <c r="D70" s="83"/>
      <c r="E70" s="83"/>
      <c r="F70" s="83"/>
    </row>
    <row r="71" spans="1:12" ht="46.5" customHeight="1" x14ac:dyDescent="0.2">
      <c r="A71" s="105" t="s">
        <v>195</v>
      </c>
      <c r="B71" s="83"/>
      <c r="C71" s="83"/>
      <c r="D71" s="83"/>
      <c r="E71" s="83"/>
      <c r="F71" s="83"/>
    </row>
    <row r="72" spans="1:12" x14ac:dyDescent="0.2">
      <c r="A72" s="83" t="s">
        <v>196</v>
      </c>
      <c r="B72" s="83"/>
      <c r="C72" s="83"/>
      <c r="D72" s="83"/>
      <c r="E72" s="83"/>
      <c r="F72" s="83"/>
    </row>
    <row r="73" spans="1:12" ht="17.45" customHeight="1" x14ac:dyDescent="0.2">
      <c r="A73" s="83" t="s">
        <v>197</v>
      </c>
      <c r="B73" s="83"/>
      <c r="C73" s="83"/>
      <c r="D73" s="83"/>
      <c r="E73" s="83"/>
      <c r="F73" s="83"/>
    </row>
    <row r="74" spans="1:12" ht="17.45" customHeight="1" x14ac:dyDescent="0.2">
      <c r="A74" s="83" t="s">
        <v>198</v>
      </c>
      <c r="B74" s="83"/>
      <c r="C74" s="83"/>
      <c r="D74" s="83"/>
      <c r="E74" s="83"/>
      <c r="F74" s="83"/>
    </row>
    <row r="76" spans="1:12" hidden="1" x14ac:dyDescent="0.2">
      <c r="A76" s="72" t="s">
        <v>199</v>
      </c>
    </row>
    <row r="77" spans="1:12" hidden="1" x14ac:dyDescent="0.2">
      <c r="B77" s="73">
        <f>B7</f>
        <v>2018</v>
      </c>
      <c r="C77" s="73">
        <f t="shared" ref="C77:F77" si="5">C7</f>
        <v>2021</v>
      </c>
      <c r="D77" s="73">
        <f t="shared" si="5"/>
        <v>2023</v>
      </c>
      <c r="E77" s="73">
        <f t="shared" si="5"/>
        <v>2024</v>
      </c>
      <c r="F77" s="73" t="str">
        <f t="shared" si="5"/>
        <v>2025*</v>
      </c>
    </row>
    <row r="78" spans="1:12" hidden="1" x14ac:dyDescent="0.2">
      <c r="A78" s="22" t="str">
        <f>A6</f>
        <v>Vordingborg</v>
      </c>
      <c r="B78" s="73"/>
      <c r="C78" s="72"/>
      <c r="D78" s="72"/>
      <c r="E78" s="72"/>
      <c r="F78" s="72"/>
    </row>
    <row r="79" spans="1:12" hidden="1" x14ac:dyDescent="0.2">
      <c r="A79" s="72" t="s">
        <v>200</v>
      </c>
      <c r="B79" s="74">
        <f>VLOOKUP(Forside!$A$4,Dataark7d!$E$4:$J$101,3)</f>
        <v>3758.8189819528657</v>
      </c>
      <c r="C79" s="74">
        <f>VLOOKUP(Forside!$A$4,Dataark7d!$E$4:$J$101,4)</f>
        <v>3924.9764217484867</v>
      </c>
      <c r="D79" s="74">
        <f>VLOOKUP(Forside!$A$4,Dataark7d!$E$4:$J$101,5)</f>
        <v>3841.6827269599999</v>
      </c>
      <c r="E79" s="74">
        <f>VLOOKUP(Forside!$A$4,Dataark7d!$E$4:$J$101,6)</f>
        <v>3867.9332619999996</v>
      </c>
      <c r="F79" s="74">
        <f>VLOOKUP(Forside!$A$4,Dataark8b!$E$104:$G$2101,3)</f>
        <v>3968.4690000000001</v>
      </c>
      <c r="H79" s="76"/>
      <c r="I79" s="76"/>
      <c r="J79" s="76"/>
      <c r="K79" s="76"/>
      <c r="L79" s="76"/>
    </row>
    <row r="80" spans="1:12" hidden="1" x14ac:dyDescent="0.2">
      <c r="A80" s="72" t="s">
        <v>201</v>
      </c>
      <c r="B80" s="74">
        <f>(B79*1000000)/Befolkning!D7</f>
        <v>81559.202854446281</v>
      </c>
      <c r="C80" s="74">
        <f>(C79*1000000)/Befolkning!E7</f>
        <v>86705.31991138302</v>
      </c>
      <c r="D80" s="74">
        <f>(D79*1000000)/Befolkning!F7</f>
        <v>84542.213572764682</v>
      </c>
      <c r="E80" s="74">
        <f>(E79*1000000)/Befolkning!G7</f>
        <v>84543.141395816478</v>
      </c>
      <c r="F80" s="74">
        <f>(F79*1000000)/Befolkning!H7</f>
        <v>88076.636260736399</v>
      </c>
      <c r="H80" s="76"/>
      <c r="I80" s="76"/>
      <c r="J80" s="76"/>
      <c r="K80" s="76"/>
      <c r="L80" s="76"/>
    </row>
    <row r="81" spans="1:11" hidden="1" x14ac:dyDescent="0.2">
      <c r="A81" s="72" t="s">
        <v>202</v>
      </c>
      <c r="B81" s="73">
        <f>B23/B80</f>
        <v>0.59186956347713515</v>
      </c>
      <c r="C81" s="73">
        <f>C23/C80</f>
        <v>0.58764656917417024</v>
      </c>
      <c r="D81" s="73">
        <f>D23/D80</f>
        <v>0.5731474913292407</v>
      </c>
      <c r="E81" s="73">
        <f>E23/E80</f>
        <v>0.56113400219964571</v>
      </c>
      <c r="F81" s="73">
        <f>F23/F80</f>
        <v>0.55152709056228078</v>
      </c>
    </row>
    <row r="82" spans="1:11" hidden="1" x14ac:dyDescent="0.2">
      <c r="A82" s="72" t="s">
        <v>203</v>
      </c>
      <c r="B82" s="73">
        <f>B31/B80</f>
        <v>2.4756442896389346</v>
      </c>
      <c r="C82" s="73">
        <f>C31/C80</f>
        <v>2.3397923446595716</v>
      </c>
      <c r="D82" s="73">
        <f>D31/D80</f>
        <v>2.1436123319556328</v>
      </c>
      <c r="E82" s="73">
        <f>E31/E80</f>
        <v>2.0145517942453766</v>
      </c>
      <c r="F82" s="73">
        <f>F31/F80</f>
        <v>1.8761402920216039</v>
      </c>
    </row>
    <row r="83" spans="1:11" hidden="1" x14ac:dyDescent="0.2">
      <c r="A83" s="72"/>
      <c r="B83" s="73"/>
      <c r="C83" s="72"/>
      <c r="D83" s="72"/>
      <c r="E83" s="72"/>
      <c r="F83" s="72"/>
    </row>
    <row r="84" spans="1:11" hidden="1" x14ac:dyDescent="0.2">
      <c r="A84" s="72" t="str">
        <f>A40</f>
        <v>Landsplan</v>
      </c>
      <c r="B84" s="73"/>
      <c r="C84" s="72"/>
      <c r="D84" s="72"/>
      <c r="E84" s="72"/>
      <c r="F84" s="72"/>
    </row>
    <row r="85" spans="1:11" hidden="1" x14ac:dyDescent="0.2">
      <c r="A85" s="72" t="s">
        <v>204</v>
      </c>
      <c r="B85" s="74">
        <f>Dataark7d!G102</f>
        <v>447376.33476931689</v>
      </c>
      <c r="C85" s="74">
        <f>Dataark7d!H102</f>
        <v>466234.89635943866</v>
      </c>
      <c r="D85" s="74">
        <f>Dataark7d!I102</f>
        <v>463639.01035399997</v>
      </c>
      <c r="E85" s="74">
        <f>Dataark7d!J102</f>
        <v>471179.99968999991</v>
      </c>
      <c r="F85" s="74">
        <f>Dataark8b!G202</f>
        <v>480710.17500000016</v>
      </c>
    </row>
    <row r="86" spans="1:11" hidden="1" x14ac:dyDescent="0.2">
      <c r="A86" s="72" t="s">
        <v>205</v>
      </c>
      <c r="B86" s="74">
        <f>(B85*1000000)/Befolkning!D17</f>
        <v>77384.817791720547</v>
      </c>
      <c r="C86" s="74">
        <f>(C85*1000000)/Befolkning!E17</f>
        <v>79834.127367073146</v>
      </c>
      <c r="D86" s="74">
        <f>(D85*1000000)/Befolkning!F17</f>
        <v>78150.354015926088</v>
      </c>
      <c r="E86" s="74">
        <f>(E85*1000000)/Befolkning!G17</f>
        <v>79040.482907189406</v>
      </c>
      <c r="F86" s="74">
        <f>(F85*1000000)/Befolkning!H17</f>
        <v>80215.503474707904</v>
      </c>
      <c r="H86" s="67"/>
      <c r="I86" s="67"/>
      <c r="J86" s="67"/>
      <c r="K86" s="67"/>
    </row>
    <row r="87" spans="1:11" hidden="1" x14ac:dyDescent="0.2">
      <c r="A87" s="72" t="s">
        <v>206</v>
      </c>
      <c r="B87" s="73">
        <f>B57/B86</f>
        <v>0.67599596084269031</v>
      </c>
      <c r="C87" s="73">
        <f t="shared" ref="C87:F87" si="6">C57/C86</f>
        <v>0.67970418756243034</v>
      </c>
      <c r="D87" s="73">
        <f t="shared" si="6"/>
        <v>0.6839550679697024</v>
      </c>
      <c r="E87" s="73">
        <f t="shared" si="6"/>
        <v>0.6707143217775422</v>
      </c>
      <c r="F87" s="73">
        <f t="shared" si="6"/>
        <v>0.67086607618229233</v>
      </c>
    </row>
    <row r="88" spans="1:11" hidden="1" x14ac:dyDescent="0.2">
      <c r="A88" s="72" t="s">
        <v>207</v>
      </c>
      <c r="B88" s="73">
        <f>B65/B86</f>
        <v>2.6000355135836108</v>
      </c>
      <c r="C88" s="73">
        <f t="shared" ref="C88:F88" si="7">C65/C86</f>
        <v>2.5186347522793238</v>
      </c>
      <c r="D88" s="73">
        <f t="shared" si="7"/>
        <v>2.4254231718118842</v>
      </c>
      <c r="E88" s="73">
        <f t="shared" si="7"/>
        <v>2.3001479140106453</v>
      </c>
      <c r="F88" s="73">
        <f t="shared" si="7"/>
        <v>2.2047478807875271</v>
      </c>
    </row>
  </sheetData>
  <sheetProtection algorithmName="SHA-512" hashValue="KgX+LbyorbD+UH23aiE5UbzcEamDy6HDuWJDdJoPnSTrraHxpdGmfa2l++QSuBZbjCj5cZ38AxH/H86nttzzKA==" saltValue="/1HBV3tDQdrWGTmdIcy5VQ==" spinCount="100000" sheet="1" objects="1" scenarios="1"/>
  <mergeCells count="18">
    <mergeCell ref="A41:A42"/>
    <mergeCell ref="B42:F42"/>
    <mergeCell ref="B24:F24"/>
    <mergeCell ref="A1:F1"/>
    <mergeCell ref="A3:F3"/>
    <mergeCell ref="A7:A8"/>
    <mergeCell ref="B8:F8"/>
    <mergeCell ref="B16:F16"/>
    <mergeCell ref="B32:F32"/>
    <mergeCell ref="A2:F2"/>
    <mergeCell ref="B58:F58"/>
    <mergeCell ref="A74:F74"/>
    <mergeCell ref="A70:F70"/>
    <mergeCell ref="A73:F73"/>
    <mergeCell ref="B50:F50"/>
    <mergeCell ref="A72:F72"/>
    <mergeCell ref="B66:F66"/>
    <mergeCell ref="A71:F71"/>
  </mergeCells>
  <pageMargins left="0.70866141732283472" right="0.70866141732283472" top="0.74803149606299213" bottom="0.74803149606299213" header="0.31496062992125984" footer="0.31496062992125984"/>
  <pageSetup paperSize="9" scale="79" fitToHeight="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DBC92-0EBE-4BEA-A717-F6D9C7D32BE1}">
  <sheetPr>
    <pageSetUpPr fitToPage="1"/>
  </sheetPr>
  <dimension ref="A1:B202"/>
  <sheetViews>
    <sheetView workbookViewId="0">
      <selection activeCell="A15" sqref="A15"/>
    </sheetView>
  </sheetViews>
  <sheetFormatPr defaultRowHeight="14.25" x14ac:dyDescent="0.2"/>
  <cols>
    <col min="1" max="1" width="18.44140625" customWidth="1"/>
    <col min="2" max="2" width="28" customWidth="1"/>
  </cols>
  <sheetData>
    <row r="1" spans="1:2" ht="25.5" x14ac:dyDescent="0.35">
      <c r="A1" s="108" t="s">
        <v>208</v>
      </c>
      <c r="B1" s="82"/>
    </row>
    <row r="2" spans="1:2" x14ac:dyDescent="0.2">
      <c r="A2" s="3" t="s">
        <v>209</v>
      </c>
      <c r="B2" s="3" t="s">
        <v>5</v>
      </c>
    </row>
    <row r="3" spans="1:2" x14ac:dyDescent="0.2">
      <c r="A3" s="2">
        <v>101</v>
      </c>
      <c r="B3" s="3" t="s">
        <v>101</v>
      </c>
    </row>
    <row r="4" spans="1:2" x14ac:dyDescent="0.2">
      <c r="A4" s="2">
        <v>147</v>
      </c>
      <c r="B4" s="3" t="s">
        <v>39</v>
      </c>
    </row>
    <row r="5" spans="1:2" x14ac:dyDescent="0.2">
      <c r="A5" s="2">
        <v>151</v>
      </c>
      <c r="B5" s="3" t="s">
        <v>13</v>
      </c>
    </row>
    <row r="6" spans="1:2" x14ac:dyDescent="0.2">
      <c r="A6" s="2">
        <v>153</v>
      </c>
      <c r="B6" s="3" t="s">
        <v>19</v>
      </c>
    </row>
    <row r="7" spans="1:2" x14ac:dyDescent="0.2">
      <c r="A7" s="2">
        <v>155</v>
      </c>
      <c r="B7" s="3" t="s">
        <v>23</v>
      </c>
    </row>
    <row r="8" spans="1:2" x14ac:dyDescent="0.2">
      <c r="A8" s="2">
        <v>157</v>
      </c>
      <c r="B8" s="3" t="s">
        <v>49</v>
      </c>
    </row>
    <row r="9" spans="1:2" x14ac:dyDescent="0.2">
      <c r="A9" s="2">
        <v>159</v>
      </c>
      <c r="B9" s="3" t="s">
        <v>51</v>
      </c>
    </row>
    <row r="10" spans="1:2" x14ac:dyDescent="0.2">
      <c r="A10" s="2">
        <v>161</v>
      </c>
      <c r="B10" s="3" t="s">
        <v>53</v>
      </c>
    </row>
    <row r="11" spans="1:2" x14ac:dyDescent="0.2">
      <c r="A11" s="2">
        <v>163</v>
      </c>
      <c r="B11" s="3" t="s">
        <v>69</v>
      </c>
    </row>
    <row r="12" spans="1:2" x14ac:dyDescent="0.2">
      <c r="A12" s="2">
        <v>165</v>
      </c>
      <c r="B12" s="3" t="s">
        <v>7</v>
      </c>
    </row>
    <row r="13" spans="1:2" x14ac:dyDescent="0.2">
      <c r="A13" s="2">
        <v>167</v>
      </c>
      <c r="B13" s="3" t="s">
        <v>83</v>
      </c>
    </row>
    <row r="14" spans="1:2" x14ac:dyDescent="0.2">
      <c r="A14" s="2">
        <v>169</v>
      </c>
      <c r="B14" s="3" t="s">
        <v>85</v>
      </c>
    </row>
    <row r="15" spans="1:2" x14ac:dyDescent="0.2">
      <c r="A15" s="2">
        <v>173</v>
      </c>
      <c r="B15" s="3" t="s">
        <v>16</v>
      </c>
    </row>
    <row r="16" spans="1:2" x14ac:dyDescent="0.2">
      <c r="A16" s="2">
        <v>175</v>
      </c>
      <c r="B16" s="3" t="s">
        <v>52</v>
      </c>
    </row>
    <row r="17" spans="1:2" x14ac:dyDescent="0.2">
      <c r="A17" s="2">
        <v>183</v>
      </c>
      <c r="B17" s="3" t="s">
        <v>91</v>
      </c>
    </row>
    <row r="18" spans="1:2" x14ac:dyDescent="0.2">
      <c r="A18" s="2">
        <v>185</v>
      </c>
      <c r="B18" s="3" t="s">
        <v>82</v>
      </c>
    </row>
    <row r="19" spans="1:2" x14ac:dyDescent="0.2">
      <c r="A19" s="2">
        <v>187</v>
      </c>
      <c r="B19" s="3" t="s">
        <v>84</v>
      </c>
    </row>
    <row r="20" spans="1:2" x14ac:dyDescent="0.2">
      <c r="A20" s="2">
        <v>190</v>
      </c>
      <c r="B20" s="3" t="s">
        <v>45</v>
      </c>
    </row>
    <row r="21" spans="1:2" x14ac:dyDescent="0.2">
      <c r="A21" s="2">
        <v>201</v>
      </c>
      <c r="B21" s="3" t="s">
        <v>9</v>
      </c>
    </row>
    <row r="22" spans="1:2" x14ac:dyDescent="0.2">
      <c r="A22" s="2">
        <v>210</v>
      </c>
      <c r="B22" s="3" t="s">
        <v>35</v>
      </c>
    </row>
    <row r="23" spans="1:2" x14ac:dyDescent="0.2">
      <c r="A23" s="2">
        <v>217</v>
      </c>
      <c r="B23" s="3" t="s">
        <v>67</v>
      </c>
    </row>
    <row r="24" spans="1:2" x14ac:dyDescent="0.2">
      <c r="A24" s="2">
        <v>219</v>
      </c>
      <c r="B24" s="3" t="s">
        <v>73</v>
      </c>
    </row>
    <row r="25" spans="1:2" x14ac:dyDescent="0.2">
      <c r="A25" s="2">
        <v>223</v>
      </c>
      <c r="B25" s="3" t="s">
        <v>87</v>
      </c>
    </row>
    <row r="26" spans="1:2" x14ac:dyDescent="0.2">
      <c r="A26" s="2">
        <v>230</v>
      </c>
      <c r="B26" s="3" t="s">
        <v>50</v>
      </c>
    </row>
    <row r="27" spans="1:2" x14ac:dyDescent="0.2">
      <c r="A27" s="2">
        <v>240</v>
      </c>
      <c r="B27" s="3" t="s">
        <v>25</v>
      </c>
    </row>
    <row r="28" spans="1:2" x14ac:dyDescent="0.2">
      <c r="A28" s="2">
        <v>250</v>
      </c>
      <c r="B28" s="3" t="s">
        <v>43</v>
      </c>
    </row>
    <row r="29" spans="1:2" x14ac:dyDescent="0.2">
      <c r="A29" s="2">
        <v>253</v>
      </c>
      <c r="B29" s="3" t="s">
        <v>55</v>
      </c>
    </row>
    <row r="30" spans="1:2" x14ac:dyDescent="0.2">
      <c r="A30" s="2">
        <v>259</v>
      </c>
      <c r="B30" s="3" t="s">
        <v>103</v>
      </c>
    </row>
    <row r="31" spans="1:2" x14ac:dyDescent="0.2">
      <c r="A31" s="2">
        <v>260</v>
      </c>
      <c r="B31" s="3" t="s">
        <v>63</v>
      </c>
    </row>
    <row r="32" spans="1:2" x14ac:dyDescent="0.2">
      <c r="A32" s="2">
        <v>265</v>
      </c>
      <c r="B32" s="3" t="s">
        <v>48</v>
      </c>
    </row>
    <row r="33" spans="1:2" x14ac:dyDescent="0.2">
      <c r="A33" s="2">
        <v>269</v>
      </c>
      <c r="B33" s="3" t="s">
        <v>64</v>
      </c>
    </row>
    <row r="34" spans="1:2" x14ac:dyDescent="0.2">
      <c r="A34" s="2">
        <v>270</v>
      </c>
      <c r="B34" s="3" t="s">
        <v>57</v>
      </c>
    </row>
    <row r="35" spans="1:2" x14ac:dyDescent="0.2">
      <c r="A35" s="2">
        <v>306</v>
      </c>
      <c r="B35" s="3" t="s">
        <v>38</v>
      </c>
    </row>
    <row r="36" spans="1:2" x14ac:dyDescent="0.2">
      <c r="A36" s="2">
        <v>316</v>
      </c>
      <c r="B36" s="3" t="s">
        <v>77</v>
      </c>
    </row>
    <row r="37" spans="1:2" x14ac:dyDescent="0.2">
      <c r="A37" s="2">
        <v>320</v>
      </c>
      <c r="B37" s="3" t="s">
        <v>33</v>
      </c>
    </row>
    <row r="38" spans="1:2" x14ac:dyDescent="0.2">
      <c r="A38" s="2">
        <v>326</v>
      </c>
      <c r="B38" s="3" t="s">
        <v>95</v>
      </c>
    </row>
    <row r="39" spans="1:2" x14ac:dyDescent="0.2">
      <c r="A39" s="2">
        <v>329</v>
      </c>
      <c r="B39" s="3" t="s">
        <v>46</v>
      </c>
    </row>
    <row r="40" spans="1:2" x14ac:dyDescent="0.2">
      <c r="A40" s="2">
        <v>330</v>
      </c>
      <c r="B40" s="3" t="s">
        <v>62</v>
      </c>
    </row>
    <row r="41" spans="1:2" x14ac:dyDescent="0.2">
      <c r="A41" s="2">
        <v>336</v>
      </c>
      <c r="B41" s="3" t="s">
        <v>68</v>
      </c>
    </row>
    <row r="42" spans="1:2" x14ac:dyDescent="0.2">
      <c r="A42" s="2">
        <v>340</v>
      </c>
      <c r="B42" s="3" t="s">
        <v>66</v>
      </c>
    </row>
    <row r="43" spans="1:2" x14ac:dyDescent="0.2">
      <c r="A43" s="2">
        <v>350</v>
      </c>
      <c r="B43" s="3" t="s">
        <v>10</v>
      </c>
    </row>
    <row r="44" spans="1:2" x14ac:dyDescent="0.2">
      <c r="A44" s="2">
        <v>360</v>
      </c>
      <c r="B44" s="3" t="s">
        <v>14</v>
      </c>
    </row>
    <row r="45" spans="1:2" x14ac:dyDescent="0.2">
      <c r="A45" s="2">
        <v>370</v>
      </c>
      <c r="B45" s="3" t="s">
        <v>32</v>
      </c>
    </row>
    <row r="46" spans="1:2" x14ac:dyDescent="0.2">
      <c r="A46" s="2">
        <v>376</v>
      </c>
      <c r="B46" s="3" t="s">
        <v>59</v>
      </c>
    </row>
    <row r="47" spans="1:2" x14ac:dyDescent="0.2">
      <c r="A47" s="2">
        <v>390</v>
      </c>
      <c r="B47" s="3" t="s">
        <v>96</v>
      </c>
    </row>
    <row r="48" spans="1:2" x14ac:dyDescent="0.2">
      <c r="A48" s="2">
        <v>400</v>
      </c>
      <c r="B48" s="3" t="s">
        <v>17</v>
      </c>
    </row>
    <row r="49" spans="1:2" x14ac:dyDescent="0.2">
      <c r="A49" s="2">
        <v>410</v>
      </c>
      <c r="B49" s="3" t="s">
        <v>22</v>
      </c>
    </row>
    <row r="50" spans="1:2" x14ac:dyDescent="0.2">
      <c r="A50" s="2">
        <v>420</v>
      </c>
      <c r="B50" s="3" t="s">
        <v>11</v>
      </c>
    </row>
    <row r="51" spans="1:2" x14ac:dyDescent="0.2">
      <c r="A51" s="2">
        <v>430</v>
      </c>
      <c r="B51" s="3" t="s">
        <v>47</v>
      </c>
    </row>
    <row r="52" spans="1:2" x14ac:dyDescent="0.2">
      <c r="A52" s="2">
        <v>440</v>
      </c>
      <c r="B52" s="3" t="s">
        <v>97</v>
      </c>
    </row>
    <row r="53" spans="1:2" x14ac:dyDescent="0.2">
      <c r="A53" s="2">
        <v>450</v>
      </c>
      <c r="B53" s="3" t="s">
        <v>30</v>
      </c>
    </row>
    <row r="54" spans="1:2" x14ac:dyDescent="0.2">
      <c r="A54" s="2">
        <v>461</v>
      </c>
      <c r="B54" s="3" t="s">
        <v>36</v>
      </c>
    </row>
    <row r="55" spans="1:2" x14ac:dyDescent="0.2">
      <c r="A55" s="2">
        <v>479</v>
      </c>
      <c r="B55" s="3" t="s">
        <v>72</v>
      </c>
    </row>
    <row r="56" spans="1:2" x14ac:dyDescent="0.2">
      <c r="A56" s="2">
        <v>480</v>
      </c>
      <c r="B56" s="3" t="s">
        <v>28</v>
      </c>
    </row>
    <row r="57" spans="1:2" x14ac:dyDescent="0.2">
      <c r="A57" s="2">
        <v>482</v>
      </c>
      <c r="B57" s="3" t="s">
        <v>8</v>
      </c>
    </row>
    <row r="58" spans="1:2" x14ac:dyDescent="0.2">
      <c r="A58" s="2">
        <v>492</v>
      </c>
      <c r="B58" s="3" t="s">
        <v>98</v>
      </c>
    </row>
    <row r="59" spans="1:2" x14ac:dyDescent="0.2">
      <c r="A59" s="2">
        <v>510</v>
      </c>
      <c r="B59" s="3" t="s">
        <v>61</v>
      </c>
    </row>
    <row r="60" spans="1:2" x14ac:dyDescent="0.2">
      <c r="A60" s="2">
        <v>530</v>
      </c>
      <c r="B60" s="3" t="s">
        <v>15</v>
      </c>
    </row>
    <row r="61" spans="1:2" x14ac:dyDescent="0.2">
      <c r="A61" s="2">
        <v>540</v>
      </c>
      <c r="B61" s="3" t="s">
        <v>76</v>
      </c>
    </row>
    <row r="62" spans="1:2" x14ac:dyDescent="0.2">
      <c r="A62" s="2">
        <v>550</v>
      </c>
      <c r="B62" s="3" t="s">
        <v>80</v>
      </c>
    </row>
    <row r="63" spans="1:2" x14ac:dyDescent="0.2">
      <c r="A63" s="2">
        <v>561</v>
      </c>
      <c r="B63" s="3" t="s">
        <v>27</v>
      </c>
    </row>
    <row r="64" spans="1:2" x14ac:dyDescent="0.2">
      <c r="A64" s="2">
        <v>563</v>
      </c>
      <c r="B64" s="3" t="s">
        <v>29</v>
      </c>
    </row>
    <row r="65" spans="1:2" x14ac:dyDescent="0.2">
      <c r="A65" s="2">
        <v>573</v>
      </c>
      <c r="B65" s="3" t="s">
        <v>86</v>
      </c>
    </row>
    <row r="66" spans="1:2" x14ac:dyDescent="0.2">
      <c r="A66" s="2">
        <v>575</v>
      </c>
      <c r="B66" s="3" t="s">
        <v>88</v>
      </c>
    </row>
    <row r="67" spans="1:2" x14ac:dyDescent="0.2">
      <c r="A67" s="2">
        <v>580</v>
      </c>
      <c r="B67" s="3" t="s">
        <v>100</v>
      </c>
    </row>
    <row r="68" spans="1:2" x14ac:dyDescent="0.2">
      <c r="A68" s="2">
        <v>607</v>
      </c>
      <c r="B68" s="3" t="s">
        <v>37</v>
      </c>
    </row>
    <row r="69" spans="1:2" x14ac:dyDescent="0.2">
      <c r="A69" s="2">
        <v>615</v>
      </c>
      <c r="B69" s="3" t="s">
        <v>81</v>
      </c>
    </row>
    <row r="70" spans="1:2" x14ac:dyDescent="0.2">
      <c r="A70" s="2">
        <v>621</v>
      </c>
      <c r="B70" s="3" t="s">
        <v>99</v>
      </c>
    </row>
    <row r="71" spans="1:2" x14ac:dyDescent="0.2">
      <c r="A71" s="2">
        <v>630</v>
      </c>
      <c r="B71" s="3" t="s">
        <v>90</v>
      </c>
    </row>
    <row r="72" spans="1:2" x14ac:dyDescent="0.2">
      <c r="A72" s="2">
        <v>657</v>
      </c>
      <c r="B72" s="3" t="s">
        <v>71</v>
      </c>
    </row>
    <row r="73" spans="1:2" x14ac:dyDescent="0.2">
      <c r="A73" s="2">
        <v>661</v>
      </c>
      <c r="B73" s="3" t="s">
        <v>79</v>
      </c>
    </row>
    <row r="74" spans="1:2" x14ac:dyDescent="0.2">
      <c r="A74" s="2">
        <v>665</v>
      </c>
      <c r="B74" s="3" t="s">
        <v>12</v>
      </c>
    </row>
    <row r="75" spans="1:2" x14ac:dyDescent="0.2">
      <c r="A75" s="2">
        <v>671</v>
      </c>
      <c r="B75" s="3" t="s">
        <v>70</v>
      </c>
    </row>
    <row r="76" spans="1:2" x14ac:dyDescent="0.2">
      <c r="A76" s="2">
        <v>706</v>
      </c>
      <c r="B76" s="3" t="s">
        <v>74</v>
      </c>
    </row>
    <row r="77" spans="1:2" x14ac:dyDescent="0.2">
      <c r="A77" s="2">
        <v>707</v>
      </c>
      <c r="B77" s="3" t="s">
        <v>26</v>
      </c>
    </row>
    <row r="78" spans="1:2" x14ac:dyDescent="0.2">
      <c r="A78" s="2">
        <v>710</v>
      </c>
      <c r="B78" s="3" t="s">
        <v>31</v>
      </c>
    </row>
    <row r="79" spans="1:2" x14ac:dyDescent="0.2">
      <c r="A79" s="2">
        <v>727</v>
      </c>
      <c r="B79" s="3" t="s">
        <v>34</v>
      </c>
    </row>
    <row r="80" spans="1:2" x14ac:dyDescent="0.2">
      <c r="A80" s="2">
        <v>730</v>
      </c>
      <c r="B80" s="3" t="s">
        <v>40</v>
      </c>
    </row>
    <row r="81" spans="1:2" x14ac:dyDescent="0.2">
      <c r="A81" s="2">
        <v>740</v>
      </c>
      <c r="B81" s="3" t="s">
        <v>56</v>
      </c>
    </row>
    <row r="82" spans="1:2" x14ac:dyDescent="0.2">
      <c r="A82" s="2">
        <v>741</v>
      </c>
      <c r="B82" s="3" t="s">
        <v>54</v>
      </c>
    </row>
    <row r="83" spans="1:2" x14ac:dyDescent="0.2">
      <c r="A83" s="2">
        <v>746</v>
      </c>
      <c r="B83" s="3" t="s">
        <v>58</v>
      </c>
    </row>
    <row r="84" spans="1:2" x14ac:dyDescent="0.2">
      <c r="A84" s="2">
        <v>751</v>
      </c>
      <c r="B84" s="3" t="s">
        <v>104</v>
      </c>
    </row>
    <row r="85" spans="1:2" x14ac:dyDescent="0.2">
      <c r="A85" s="2">
        <v>756</v>
      </c>
      <c r="B85" s="3" t="s">
        <v>89</v>
      </c>
    </row>
    <row r="86" spans="1:2" x14ac:dyDescent="0.2">
      <c r="A86" s="2">
        <v>760</v>
      </c>
      <c r="B86" s="3" t="s">
        <v>44</v>
      </c>
    </row>
    <row r="87" spans="1:2" x14ac:dyDescent="0.2">
      <c r="A87" s="2">
        <v>766</v>
      </c>
      <c r="B87" s="3" t="s">
        <v>65</v>
      </c>
    </row>
    <row r="88" spans="1:2" x14ac:dyDescent="0.2">
      <c r="A88" s="2">
        <v>773</v>
      </c>
      <c r="B88" s="3" t="s">
        <v>24</v>
      </c>
    </row>
    <row r="89" spans="1:2" x14ac:dyDescent="0.2">
      <c r="A89" s="2">
        <v>779</v>
      </c>
      <c r="B89" s="3" t="s">
        <v>60</v>
      </c>
    </row>
    <row r="90" spans="1:2" x14ac:dyDescent="0.2">
      <c r="A90" s="2">
        <v>787</v>
      </c>
      <c r="B90" s="3" t="s">
        <v>78</v>
      </c>
    </row>
    <row r="91" spans="1:2" x14ac:dyDescent="0.2">
      <c r="A91" s="2">
        <v>791</v>
      </c>
      <c r="B91" s="3" t="s">
        <v>94</v>
      </c>
    </row>
    <row r="92" spans="1:2" x14ac:dyDescent="0.2">
      <c r="A92" s="2">
        <v>810</v>
      </c>
      <c r="B92" s="3" t="s">
        <v>21</v>
      </c>
    </row>
    <row r="93" spans="1:2" x14ac:dyDescent="0.2">
      <c r="A93" s="2">
        <v>813</v>
      </c>
      <c r="B93" s="3" t="s">
        <v>41</v>
      </c>
    </row>
    <row r="94" spans="1:2" x14ac:dyDescent="0.2">
      <c r="A94" s="2">
        <v>820</v>
      </c>
      <c r="B94" s="3" t="s">
        <v>92</v>
      </c>
    </row>
    <row r="95" spans="1:2" x14ac:dyDescent="0.2">
      <c r="A95" s="2">
        <v>825</v>
      </c>
      <c r="B95" s="3" t="s">
        <v>18</v>
      </c>
    </row>
    <row r="96" spans="1:2" x14ac:dyDescent="0.2">
      <c r="A96" s="2">
        <v>840</v>
      </c>
      <c r="B96" s="3" t="s">
        <v>42</v>
      </c>
    </row>
    <row r="97" spans="1:2" x14ac:dyDescent="0.2">
      <c r="A97" s="2">
        <v>846</v>
      </c>
      <c r="B97" s="3" t="s">
        <v>20</v>
      </c>
    </row>
    <row r="98" spans="1:2" x14ac:dyDescent="0.2">
      <c r="A98" s="2">
        <v>849</v>
      </c>
      <c r="B98" s="3" t="s">
        <v>93</v>
      </c>
    </row>
    <row r="99" spans="1:2" x14ac:dyDescent="0.2">
      <c r="A99" s="2">
        <v>851</v>
      </c>
      <c r="B99" s="3" t="s">
        <v>102</v>
      </c>
    </row>
    <row r="100" spans="1:2" x14ac:dyDescent="0.2">
      <c r="A100" s="2">
        <v>860</v>
      </c>
      <c r="B100" s="3" t="s">
        <v>75</v>
      </c>
    </row>
    <row r="104" spans="1:2" x14ac:dyDescent="0.2">
      <c r="A104" s="43"/>
      <c r="B104" s="43"/>
    </row>
    <row r="105" spans="1:2" x14ac:dyDescent="0.2">
      <c r="A105" s="43"/>
      <c r="B105" s="43"/>
    </row>
    <row r="106" spans="1:2" x14ac:dyDescent="0.2">
      <c r="A106" s="43"/>
      <c r="B106" s="43"/>
    </row>
    <row r="107" spans="1:2" x14ac:dyDescent="0.2">
      <c r="A107" s="43"/>
      <c r="B107" s="43"/>
    </row>
    <row r="108" spans="1:2" x14ac:dyDescent="0.2">
      <c r="A108" s="43"/>
      <c r="B108" s="43"/>
    </row>
    <row r="109" spans="1:2" x14ac:dyDescent="0.2">
      <c r="A109" s="43"/>
      <c r="B109" s="43"/>
    </row>
    <row r="110" spans="1:2" x14ac:dyDescent="0.2">
      <c r="A110" s="43"/>
      <c r="B110" s="43"/>
    </row>
    <row r="111" spans="1:2" x14ac:dyDescent="0.2">
      <c r="A111" s="43"/>
      <c r="B111" s="43"/>
    </row>
    <row r="112" spans="1:2" x14ac:dyDescent="0.2">
      <c r="A112" s="43"/>
      <c r="B112" s="43"/>
    </row>
    <row r="113" spans="1:2" x14ac:dyDescent="0.2">
      <c r="A113" s="43"/>
      <c r="B113" s="43"/>
    </row>
    <row r="114" spans="1:2" x14ac:dyDescent="0.2">
      <c r="A114" s="43"/>
      <c r="B114" s="43"/>
    </row>
    <row r="115" spans="1:2" x14ac:dyDescent="0.2">
      <c r="A115" s="43"/>
      <c r="B115" s="43"/>
    </row>
    <row r="116" spans="1:2" x14ac:dyDescent="0.2">
      <c r="A116" s="43"/>
      <c r="B116" s="43"/>
    </row>
    <row r="117" spans="1:2" x14ac:dyDescent="0.2">
      <c r="A117" s="43"/>
      <c r="B117" s="43"/>
    </row>
    <row r="118" spans="1:2" x14ac:dyDescent="0.2">
      <c r="A118" s="43"/>
      <c r="B118" s="43"/>
    </row>
    <row r="119" spans="1:2" x14ac:dyDescent="0.2">
      <c r="A119" s="43"/>
      <c r="B119" s="43"/>
    </row>
    <row r="120" spans="1:2" x14ac:dyDescent="0.2">
      <c r="A120" s="43"/>
      <c r="B120" s="43"/>
    </row>
    <row r="121" spans="1:2" x14ac:dyDescent="0.2">
      <c r="A121" s="43"/>
      <c r="B121" s="43"/>
    </row>
    <row r="122" spans="1:2" x14ac:dyDescent="0.2">
      <c r="A122" s="43"/>
      <c r="B122" s="43"/>
    </row>
    <row r="123" spans="1:2" x14ac:dyDescent="0.2">
      <c r="A123" s="43"/>
      <c r="B123" s="43"/>
    </row>
    <row r="124" spans="1:2" x14ac:dyDescent="0.2">
      <c r="A124" s="43"/>
      <c r="B124" s="43"/>
    </row>
    <row r="125" spans="1:2" x14ac:dyDescent="0.2">
      <c r="A125" s="43"/>
      <c r="B125" s="43"/>
    </row>
    <row r="126" spans="1:2" x14ac:dyDescent="0.2">
      <c r="A126" s="43"/>
      <c r="B126" s="43"/>
    </row>
    <row r="127" spans="1:2" x14ac:dyDescent="0.2">
      <c r="A127" s="43"/>
      <c r="B127" s="43"/>
    </row>
    <row r="128" spans="1:2" x14ac:dyDescent="0.2">
      <c r="A128" s="43"/>
      <c r="B128" s="43"/>
    </row>
    <row r="129" spans="1:2" x14ac:dyDescent="0.2">
      <c r="A129" s="43"/>
      <c r="B129" s="43"/>
    </row>
    <row r="130" spans="1:2" x14ac:dyDescent="0.2">
      <c r="A130" s="43"/>
      <c r="B130" s="43"/>
    </row>
    <row r="131" spans="1:2" x14ac:dyDescent="0.2">
      <c r="A131" s="43"/>
      <c r="B131" s="43"/>
    </row>
    <row r="132" spans="1:2" x14ac:dyDescent="0.2">
      <c r="A132" s="43"/>
      <c r="B132" s="43"/>
    </row>
    <row r="133" spans="1:2" x14ac:dyDescent="0.2">
      <c r="A133" s="43"/>
      <c r="B133" s="43"/>
    </row>
    <row r="134" spans="1:2" x14ac:dyDescent="0.2">
      <c r="A134" s="43"/>
      <c r="B134" s="43"/>
    </row>
    <row r="135" spans="1:2" x14ac:dyDescent="0.2">
      <c r="A135" s="43"/>
      <c r="B135" s="43"/>
    </row>
    <row r="136" spans="1:2" x14ac:dyDescent="0.2">
      <c r="A136" s="43"/>
      <c r="B136" s="43"/>
    </row>
    <row r="137" spans="1:2" x14ac:dyDescent="0.2">
      <c r="A137" s="43"/>
      <c r="B137" s="43"/>
    </row>
    <row r="138" spans="1:2" x14ac:dyDescent="0.2">
      <c r="A138" s="43"/>
      <c r="B138" s="43"/>
    </row>
    <row r="139" spans="1:2" x14ac:dyDescent="0.2">
      <c r="A139" s="43"/>
      <c r="B139" s="43"/>
    </row>
    <row r="140" spans="1:2" x14ac:dyDescent="0.2">
      <c r="A140" s="43"/>
      <c r="B140" s="43"/>
    </row>
    <row r="141" spans="1:2" x14ac:dyDescent="0.2">
      <c r="A141" s="43"/>
      <c r="B141" s="43"/>
    </row>
    <row r="142" spans="1:2" x14ac:dyDescent="0.2">
      <c r="A142" s="43"/>
      <c r="B142" s="43"/>
    </row>
    <row r="143" spans="1:2" x14ac:dyDescent="0.2">
      <c r="A143" s="43"/>
      <c r="B143" s="43"/>
    </row>
    <row r="144" spans="1:2" x14ac:dyDescent="0.2">
      <c r="A144" s="43"/>
      <c r="B144" s="43"/>
    </row>
    <row r="145" spans="1:2" x14ac:dyDescent="0.2">
      <c r="A145" s="43"/>
      <c r="B145" s="43"/>
    </row>
    <row r="146" spans="1:2" x14ac:dyDescent="0.2">
      <c r="A146" s="43"/>
      <c r="B146" s="43"/>
    </row>
    <row r="147" spans="1:2" x14ac:dyDescent="0.2">
      <c r="A147" s="43"/>
      <c r="B147" s="43"/>
    </row>
    <row r="148" spans="1:2" x14ac:dyDescent="0.2">
      <c r="A148" s="43"/>
      <c r="B148" s="43"/>
    </row>
    <row r="149" spans="1:2" x14ac:dyDescent="0.2">
      <c r="A149" s="43"/>
      <c r="B149" s="43"/>
    </row>
    <row r="150" spans="1:2" x14ac:dyDescent="0.2">
      <c r="A150" s="43"/>
      <c r="B150" s="43"/>
    </row>
    <row r="151" spans="1:2" x14ac:dyDescent="0.2">
      <c r="A151" s="43"/>
      <c r="B151" s="43"/>
    </row>
    <row r="152" spans="1:2" x14ac:dyDescent="0.2">
      <c r="A152" s="43"/>
      <c r="B152" s="43"/>
    </row>
    <row r="153" spans="1:2" x14ac:dyDescent="0.2">
      <c r="A153" s="43"/>
      <c r="B153" s="43"/>
    </row>
    <row r="154" spans="1:2" x14ac:dyDescent="0.2">
      <c r="A154" s="43"/>
      <c r="B154" s="43"/>
    </row>
    <row r="155" spans="1:2" x14ac:dyDescent="0.2">
      <c r="A155" s="43"/>
      <c r="B155" s="43"/>
    </row>
    <row r="156" spans="1:2" x14ac:dyDescent="0.2">
      <c r="A156" s="43"/>
      <c r="B156" s="43"/>
    </row>
    <row r="157" spans="1:2" x14ac:dyDescent="0.2">
      <c r="A157" s="43"/>
      <c r="B157" s="43"/>
    </row>
    <row r="158" spans="1:2" x14ac:dyDescent="0.2">
      <c r="A158" s="43"/>
      <c r="B158" s="43"/>
    </row>
    <row r="159" spans="1:2" x14ac:dyDescent="0.2">
      <c r="A159" s="43"/>
      <c r="B159" s="43"/>
    </row>
    <row r="160" spans="1:2" x14ac:dyDescent="0.2">
      <c r="A160" s="43"/>
      <c r="B160" s="43"/>
    </row>
    <row r="161" spans="1:2" x14ac:dyDescent="0.2">
      <c r="A161" s="43"/>
      <c r="B161" s="43"/>
    </row>
    <row r="162" spans="1:2" x14ac:dyDescent="0.2">
      <c r="A162" s="43"/>
      <c r="B162" s="43"/>
    </row>
    <row r="163" spans="1:2" x14ac:dyDescent="0.2">
      <c r="A163" s="43"/>
      <c r="B163" s="43"/>
    </row>
    <row r="164" spans="1:2" x14ac:dyDescent="0.2">
      <c r="A164" s="43"/>
      <c r="B164" s="43"/>
    </row>
    <row r="165" spans="1:2" x14ac:dyDescent="0.2">
      <c r="A165" s="43"/>
      <c r="B165" s="43"/>
    </row>
    <row r="166" spans="1:2" x14ac:dyDescent="0.2">
      <c r="A166" s="43"/>
      <c r="B166" s="43"/>
    </row>
    <row r="167" spans="1:2" x14ac:dyDescent="0.2">
      <c r="A167" s="43"/>
      <c r="B167" s="43"/>
    </row>
    <row r="168" spans="1:2" x14ac:dyDescent="0.2">
      <c r="A168" s="43"/>
      <c r="B168" s="43"/>
    </row>
    <row r="169" spans="1:2" x14ac:dyDescent="0.2">
      <c r="A169" s="43"/>
      <c r="B169" s="43"/>
    </row>
    <row r="170" spans="1:2" x14ac:dyDescent="0.2">
      <c r="A170" s="43"/>
      <c r="B170" s="43"/>
    </row>
    <row r="171" spans="1:2" x14ac:dyDescent="0.2">
      <c r="A171" s="43"/>
      <c r="B171" s="43"/>
    </row>
    <row r="172" spans="1:2" x14ac:dyDescent="0.2">
      <c r="A172" s="43"/>
      <c r="B172" s="43"/>
    </row>
    <row r="173" spans="1:2" x14ac:dyDescent="0.2">
      <c r="A173" s="43"/>
      <c r="B173" s="43"/>
    </row>
    <row r="174" spans="1:2" x14ac:dyDescent="0.2">
      <c r="A174" s="43"/>
      <c r="B174" s="43"/>
    </row>
    <row r="175" spans="1:2" x14ac:dyDescent="0.2">
      <c r="A175" s="43"/>
      <c r="B175" s="43"/>
    </row>
    <row r="176" spans="1:2" x14ac:dyDescent="0.2">
      <c r="A176" s="43"/>
      <c r="B176" s="43"/>
    </row>
    <row r="177" spans="1:2" x14ac:dyDescent="0.2">
      <c r="A177" s="43"/>
      <c r="B177" s="43"/>
    </row>
    <row r="178" spans="1:2" x14ac:dyDescent="0.2">
      <c r="A178" s="43"/>
      <c r="B178" s="43"/>
    </row>
    <row r="179" spans="1:2" x14ac:dyDescent="0.2">
      <c r="A179" s="43"/>
      <c r="B179" s="43"/>
    </row>
    <row r="180" spans="1:2" x14ac:dyDescent="0.2">
      <c r="A180" s="43"/>
      <c r="B180" s="43"/>
    </row>
    <row r="181" spans="1:2" x14ac:dyDescent="0.2">
      <c r="A181" s="43"/>
      <c r="B181" s="43"/>
    </row>
    <row r="182" spans="1:2" x14ac:dyDescent="0.2">
      <c r="A182" s="43"/>
      <c r="B182" s="43"/>
    </row>
    <row r="183" spans="1:2" x14ac:dyDescent="0.2">
      <c r="A183" s="43"/>
      <c r="B183" s="43"/>
    </row>
    <row r="184" spans="1:2" x14ac:dyDescent="0.2">
      <c r="A184" s="43"/>
      <c r="B184" s="43"/>
    </row>
    <row r="185" spans="1:2" x14ac:dyDescent="0.2">
      <c r="A185" s="43"/>
      <c r="B185" s="43"/>
    </row>
    <row r="186" spans="1:2" x14ac:dyDescent="0.2">
      <c r="A186" s="43"/>
      <c r="B186" s="43"/>
    </row>
    <row r="187" spans="1:2" x14ac:dyDescent="0.2">
      <c r="A187" s="43"/>
      <c r="B187" s="43"/>
    </row>
    <row r="188" spans="1:2" x14ac:dyDescent="0.2">
      <c r="A188" s="43"/>
      <c r="B188" s="43"/>
    </row>
    <row r="189" spans="1:2" x14ac:dyDescent="0.2">
      <c r="A189" s="43"/>
      <c r="B189" s="43"/>
    </row>
    <row r="190" spans="1:2" x14ac:dyDescent="0.2">
      <c r="A190" s="43"/>
      <c r="B190" s="43"/>
    </row>
    <row r="191" spans="1:2" x14ac:dyDescent="0.2">
      <c r="A191" s="43"/>
      <c r="B191" s="43"/>
    </row>
    <row r="192" spans="1:2" x14ac:dyDescent="0.2">
      <c r="A192" s="43"/>
      <c r="B192" s="43"/>
    </row>
    <row r="193" spans="1:2" x14ac:dyDescent="0.2">
      <c r="A193" s="43"/>
      <c r="B193" s="43"/>
    </row>
    <row r="194" spans="1:2" x14ac:dyDescent="0.2">
      <c r="A194" s="43"/>
      <c r="B194" s="43"/>
    </row>
    <row r="195" spans="1:2" x14ac:dyDescent="0.2">
      <c r="A195" s="43"/>
      <c r="B195" s="43"/>
    </row>
    <row r="196" spans="1:2" x14ac:dyDescent="0.2">
      <c r="A196" s="43"/>
      <c r="B196" s="43"/>
    </row>
    <row r="197" spans="1:2" x14ac:dyDescent="0.2">
      <c r="A197" s="43"/>
      <c r="B197" s="43"/>
    </row>
    <row r="198" spans="1:2" x14ac:dyDescent="0.2">
      <c r="A198" s="43"/>
      <c r="B198" s="43"/>
    </row>
    <row r="199" spans="1:2" x14ac:dyDescent="0.2">
      <c r="A199" s="43"/>
      <c r="B199" s="43"/>
    </row>
    <row r="200" spans="1:2" x14ac:dyDescent="0.2">
      <c r="A200" s="43"/>
      <c r="B200" s="43"/>
    </row>
    <row r="201" spans="1:2" x14ac:dyDescent="0.2">
      <c r="A201" s="43"/>
      <c r="B201" s="43"/>
    </row>
    <row r="202" spans="1:2" x14ac:dyDescent="0.2">
      <c r="A202" s="43"/>
      <c r="B202" s="43"/>
    </row>
  </sheetData>
  <sortState xmlns:xlrd2="http://schemas.microsoft.com/office/spreadsheetml/2017/richdata2" ref="A3:B100">
    <sortCondition ref="A3:A100"/>
  </sortState>
  <mergeCells count="1">
    <mergeCell ref="A1:B1"/>
  </mergeCells>
  <pageMargins left="0.70866141732283472" right="0.70866141732283472" top="0.74803149606299213" bottom="0.74803149606299213" header="0.31496062992125984" footer="0.31496062992125984"/>
  <pageSetup paperSize="9" scale="5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B5593-4C2B-4470-8E85-5A864B1F2BD5}">
  <sheetPr>
    <pageSetUpPr fitToPage="1"/>
  </sheetPr>
  <dimension ref="A1:AF106"/>
  <sheetViews>
    <sheetView zoomScaleNormal="100" workbookViewId="0">
      <selection activeCell="B7" sqref="B7"/>
    </sheetView>
  </sheetViews>
  <sheetFormatPr defaultRowHeight="14.25" x14ac:dyDescent="0.2"/>
  <cols>
    <col min="2" max="2" width="18.33203125" customWidth="1"/>
    <col min="3" max="20" width="9.109375" style="1"/>
    <col min="21" max="23" width="8.88671875" style="1"/>
    <col min="24" max="26" width="9.109375" style="1"/>
  </cols>
  <sheetData>
    <row r="1" spans="1:32" ht="25.5" x14ac:dyDescent="0.35">
      <c r="A1" s="7" t="s">
        <v>210</v>
      </c>
    </row>
    <row r="2" spans="1:32" x14ac:dyDescent="0.2">
      <c r="A2" t="s">
        <v>211</v>
      </c>
      <c r="C2" s="1">
        <v>3</v>
      </c>
      <c r="D2" s="1">
        <f>C2+1</f>
        <v>4</v>
      </c>
      <c r="E2" s="1">
        <f t="shared" ref="E2:T2" si="0">D2+1</f>
        <v>5</v>
      </c>
      <c r="F2" s="1">
        <f t="shared" si="0"/>
        <v>6</v>
      </c>
      <c r="G2" s="1">
        <f t="shared" si="0"/>
        <v>7</v>
      </c>
      <c r="H2" s="1">
        <f t="shared" si="0"/>
        <v>8</v>
      </c>
      <c r="I2" s="1">
        <f t="shared" si="0"/>
        <v>9</v>
      </c>
      <c r="J2" s="1">
        <f t="shared" si="0"/>
        <v>10</v>
      </c>
      <c r="K2" s="1">
        <f t="shared" si="0"/>
        <v>11</v>
      </c>
      <c r="L2" s="1">
        <f t="shared" si="0"/>
        <v>12</v>
      </c>
      <c r="M2" s="1">
        <f t="shared" si="0"/>
        <v>13</v>
      </c>
      <c r="N2" s="1">
        <f t="shared" si="0"/>
        <v>14</v>
      </c>
      <c r="O2" s="1">
        <f t="shared" si="0"/>
        <v>15</v>
      </c>
      <c r="P2" s="1">
        <f t="shared" si="0"/>
        <v>16</v>
      </c>
      <c r="Q2" s="1">
        <f t="shared" si="0"/>
        <v>17</v>
      </c>
      <c r="R2" s="1">
        <f t="shared" si="0"/>
        <v>18</v>
      </c>
      <c r="S2" s="1">
        <f t="shared" si="0"/>
        <v>19</v>
      </c>
      <c r="T2" s="1">
        <f t="shared" si="0"/>
        <v>20</v>
      </c>
      <c r="U2" s="1">
        <f t="shared" ref="U2" si="1">T2+1</f>
        <v>21</v>
      </c>
      <c r="V2" s="1">
        <f t="shared" ref="V2" si="2">U2+1</f>
        <v>22</v>
      </c>
      <c r="W2" s="1">
        <f t="shared" ref="W2" si="3">V2+1</f>
        <v>23</v>
      </c>
      <c r="X2" s="1">
        <f t="shared" ref="X2" si="4">W2+1</f>
        <v>24</v>
      </c>
      <c r="Y2" s="1">
        <f t="shared" ref="Y2" si="5">X2+1</f>
        <v>25</v>
      </c>
      <c r="Z2" s="1">
        <f t="shared" ref="Z2" si="6">Y2+1</f>
        <v>26</v>
      </c>
      <c r="AA2" s="1">
        <f t="shared" ref="AA2" si="7">Z2+1</f>
        <v>27</v>
      </c>
      <c r="AB2" s="1">
        <f t="shared" ref="AB2" si="8">AA2+1</f>
        <v>28</v>
      </c>
      <c r="AC2" s="1">
        <f t="shared" ref="AC2" si="9">AB2+1</f>
        <v>29</v>
      </c>
      <c r="AD2" s="1">
        <f t="shared" ref="AD2" si="10">AC2+1</f>
        <v>30</v>
      </c>
      <c r="AE2" s="1">
        <f t="shared" ref="AE2" si="11">AD2+1</f>
        <v>31</v>
      </c>
      <c r="AF2" s="1">
        <f t="shared" ref="AF2" si="12">AE2+1</f>
        <v>32</v>
      </c>
    </row>
    <row r="3" spans="1:32" x14ac:dyDescent="0.2">
      <c r="C3" s="109" t="s">
        <v>212</v>
      </c>
      <c r="D3" s="109"/>
      <c r="E3" s="109"/>
      <c r="F3" s="109" t="s">
        <v>213</v>
      </c>
      <c r="G3" s="109"/>
      <c r="H3" s="109"/>
      <c r="I3" s="109" t="s">
        <v>214</v>
      </c>
      <c r="J3" s="109"/>
      <c r="K3" s="109"/>
      <c r="L3" s="109" t="s">
        <v>215</v>
      </c>
      <c r="M3" s="109"/>
      <c r="N3" s="109"/>
      <c r="O3" s="109" t="s">
        <v>216</v>
      </c>
      <c r="P3" s="109"/>
      <c r="Q3" s="109"/>
      <c r="R3" s="109" t="s">
        <v>217</v>
      </c>
      <c r="S3" s="109"/>
      <c r="T3" s="109"/>
      <c r="U3" s="109" t="s">
        <v>218</v>
      </c>
      <c r="V3" s="109"/>
      <c r="W3" s="109"/>
      <c r="X3" s="109" t="s">
        <v>219</v>
      </c>
      <c r="Y3" s="109"/>
      <c r="Z3" s="109"/>
      <c r="AA3" s="109" t="s">
        <v>220</v>
      </c>
      <c r="AB3" s="109"/>
      <c r="AC3" s="109"/>
      <c r="AD3" s="109" t="s">
        <v>221</v>
      </c>
      <c r="AE3" s="109"/>
      <c r="AF3" s="109"/>
    </row>
    <row r="4" spans="1:32" x14ac:dyDescent="0.2">
      <c r="C4" s="1" t="s">
        <v>222</v>
      </c>
      <c r="D4" s="1" t="s">
        <v>223</v>
      </c>
      <c r="E4" s="1" t="s">
        <v>224</v>
      </c>
      <c r="F4" s="1" t="s">
        <v>222</v>
      </c>
      <c r="G4" s="1" t="s">
        <v>223</v>
      </c>
      <c r="H4" s="1" t="s">
        <v>224</v>
      </c>
      <c r="I4" s="1" t="s">
        <v>222</v>
      </c>
      <c r="J4" s="1" t="s">
        <v>223</v>
      </c>
      <c r="K4" s="1" t="s">
        <v>224</v>
      </c>
      <c r="L4" s="1" t="s">
        <v>222</v>
      </c>
      <c r="M4" s="1" t="s">
        <v>223</v>
      </c>
      <c r="N4" s="1" t="s">
        <v>224</v>
      </c>
      <c r="O4" s="1" t="s">
        <v>222</v>
      </c>
      <c r="P4" s="1" t="s">
        <v>223</v>
      </c>
      <c r="Q4" s="1" t="s">
        <v>224</v>
      </c>
      <c r="R4" s="1" t="s">
        <v>222</v>
      </c>
      <c r="S4" s="1" t="s">
        <v>223</v>
      </c>
      <c r="T4" s="1" t="s">
        <v>224</v>
      </c>
      <c r="U4" s="1" t="s">
        <v>222</v>
      </c>
      <c r="V4" s="1" t="s">
        <v>223</v>
      </c>
      <c r="W4" s="1" t="s">
        <v>224</v>
      </c>
      <c r="X4" s="1" t="s">
        <v>222</v>
      </c>
      <c r="Y4" s="1" t="s">
        <v>223</v>
      </c>
      <c r="Z4" s="1" t="s">
        <v>224</v>
      </c>
      <c r="AA4" t="s">
        <v>222</v>
      </c>
      <c r="AB4" t="s">
        <v>223</v>
      </c>
      <c r="AC4" t="s">
        <v>224</v>
      </c>
      <c r="AD4" t="s">
        <v>222</v>
      </c>
      <c r="AE4" t="s">
        <v>223</v>
      </c>
      <c r="AF4" t="s">
        <v>224</v>
      </c>
    </row>
    <row r="5" spans="1:32" x14ac:dyDescent="0.2">
      <c r="A5" s="2">
        <v>101</v>
      </c>
      <c r="B5" t="s">
        <v>101</v>
      </c>
      <c r="C5" s="1">
        <v>528208</v>
      </c>
      <c r="D5" s="1">
        <v>46744</v>
      </c>
      <c r="E5" s="1">
        <v>16489</v>
      </c>
      <c r="F5" s="1">
        <v>580184</v>
      </c>
      <c r="G5" s="1">
        <v>51437</v>
      </c>
      <c r="H5" s="1">
        <v>13628</v>
      </c>
      <c r="I5" s="1">
        <v>613288</v>
      </c>
      <c r="J5" s="1">
        <v>54586</v>
      </c>
      <c r="K5" s="1">
        <v>12835</v>
      </c>
      <c r="L5" s="1">
        <v>638117</v>
      </c>
      <c r="M5" s="1">
        <v>58085</v>
      </c>
      <c r="N5" s="1">
        <v>13546</v>
      </c>
      <c r="O5" s="1">
        <v>653664</v>
      </c>
      <c r="P5" s="1">
        <v>60214</v>
      </c>
      <c r="Q5" s="1">
        <v>14432</v>
      </c>
      <c r="R5" s="1">
        <v>659350</v>
      </c>
      <c r="S5" s="1">
        <v>61393</v>
      </c>
      <c r="T5" s="1">
        <v>15320</v>
      </c>
      <c r="U5" s="1">
        <v>667099</v>
      </c>
      <c r="V5" s="1">
        <v>62752</v>
      </c>
      <c r="W5" s="1">
        <v>16314</v>
      </c>
      <c r="X5" s="1">
        <v>682310</v>
      </c>
      <c r="Y5" s="1">
        <v>70236</v>
      </c>
      <c r="Z5" s="1">
        <v>21309</v>
      </c>
      <c r="AA5">
        <v>700853</v>
      </c>
      <c r="AB5">
        <v>90278</v>
      </c>
      <c r="AC5">
        <v>26838</v>
      </c>
      <c r="AD5">
        <v>709369</v>
      </c>
      <c r="AE5">
        <v>103098</v>
      </c>
      <c r="AF5">
        <v>36896</v>
      </c>
    </row>
    <row r="6" spans="1:32" x14ac:dyDescent="0.2">
      <c r="A6" s="2">
        <v>147</v>
      </c>
      <c r="B6" t="s">
        <v>39</v>
      </c>
      <c r="C6" s="1">
        <v>96718</v>
      </c>
      <c r="D6" s="1">
        <v>13204</v>
      </c>
      <c r="E6" s="1">
        <v>4800</v>
      </c>
      <c r="F6" s="1">
        <v>103192</v>
      </c>
      <c r="G6" s="1">
        <v>15054</v>
      </c>
      <c r="H6" s="1">
        <v>4323</v>
      </c>
      <c r="I6" s="1">
        <v>104410</v>
      </c>
      <c r="J6" s="1">
        <v>15794</v>
      </c>
      <c r="K6" s="1">
        <v>4358</v>
      </c>
      <c r="L6" s="1">
        <v>103677</v>
      </c>
      <c r="M6" s="1">
        <v>16298</v>
      </c>
      <c r="N6" s="1">
        <v>4610</v>
      </c>
      <c r="O6" s="1">
        <v>104664</v>
      </c>
      <c r="P6" s="1">
        <v>16473</v>
      </c>
      <c r="Q6" s="1">
        <v>4940</v>
      </c>
      <c r="R6" s="1">
        <v>104899</v>
      </c>
      <c r="S6" s="1">
        <v>16602</v>
      </c>
      <c r="T6" s="1">
        <v>5254</v>
      </c>
      <c r="U6" s="1">
        <v>105840</v>
      </c>
      <c r="V6" s="1">
        <v>16710</v>
      </c>
      <c r="W6" s="1">
        <v>5605</v>
      </c>
      <c r="X6" s="1">
        <v>104072</v>
      </c>
      <c r="Y6" s="1">
        <v>17135</v>
      </c>
      <c r="Z6" s="1">
        <v>6741</v>
      </c>
      <c r="AA6">
        <v>102229</v>
      </c>
      <c r="AB6">
        <v>19648</v>
      </c>
      <c r="AC6">
        <v>6834</v>
      </c>
      <c r="AD6">
        <v>101551</v>
      </c>
      <c r="AE6">
        <v>21038</v>
      </c>
      <c r="AF6">
        <v>8552</v>
      </c>
    </row>
    <row r="7" spans="1:32" x14ac:dyDescent="0.2">
      <c r="A7" s="2">
        <v>151</v>
      </c>
      <c r="B7" t="s">
        <v>13</v>
      </c>
      <c r="C7" s="1">
        <v>47652</v>
      </c>
      <c r="D7" s="1">
        <v>7582</v>
      </c>
      <c r="E7" s="1">
        <v>1619</v>
      </c>
      <c r="F7" s="1">
        <v>48355</v>
      </c>
      <c r="G7" s="1">
        <v>8800</v>
      </c>
      <c r="H7" s="1">
        <v>2124</v>
      </c>
      <c r="I7" s="1">
        <v>48295</v>
      </c>
      <c r="J7" s="1">
        <v>9145</v>
      </c>
      <c r="K7" s="1">
        <v>2588</v>
      </c>
      <c r="L7" s="1">
        <v>49310</v>
      </c>
      <c r="M7" s="1">
        <v>9153</v>
      </c>
      <c r="N7" s="1">
        <v>3059</v>
      </c>
      <c r="O7" s="1">
        <v>50039</v>
      </c>
      <c r="P7" s="1">
        <v>9202</v>
      </c>
      <c r="Q7" s="1">
        <v>3286</v>
      </c>
      <c r="R7" s="1">
        <v>51237</v>
      </c>
      <c r="S7" s="1">
        <v>9162</v>
      </c>
      <c r="T7" s="1">
        <v>3406</v>
      </c>
      <c r="U7" s="1">
        <v>52939</v>
      </c>
      <c r="V7" s="1">
        <v>9251</v>
      </c>
      <c r="W7" s="1">
        <v>3529</v>
      </c>
      <c r="X7" s="1">
        <v>55244</v>
      </c>
      <c r="Y7" s="1">
        <v>9782</v>
      </c>
      <c r="Z7" s="1">
        <v>3831</v>
      </c>
      <c r="AA7">
        <v>59661</v>
      </c>
      <c r="AB7">
        <v>11431</v>
      </c>
      <c r="AC7">
        <v>3878</v>
      </c>
      <c r="AD7">
        <v>62310</v>
      </c>
      <c r="AE7">
        <v>12337</v>
      </c>
      <c r="AF7">
        <v>5155</v>
      </c>
    </row>
    <row r="8" spans="1:32" x14ac:dyDescent="0.2">
      <c r="A8" s="2">
        <v>153</v>
      </c>
      <c r="B8" t="s">
        <v>19</v>
      </c>
      <c r="C8" s="1">
        <v>33795</v>
      </c>
      <c r="D8" s="1">
        <v>5201</v>
      </c>
      <c r="E8" s="1">
        <v>1450</v>
      </c>
      <c r="F8" s="1">
        <v>35050</v>
      </c>
      <c r="G8" s="1">
        <v>5807</v>
      </c>
      <c r="H8" s="1">
        <v>1665</v>
      </c>
      <c r="I8" s="1">
        <v>35538</v>
      </c>
      <c r="J8" s="1">
        <v>5999</v>
      </c>
      <c r="K8" s="1">
        <v>1762</v>
      </c>
      <c r="L8" s="1">
        <v>35232</v>
      </c>
      <c r="M8" s="1">
        <v>6075</v>
      </c>
      <c r="N8" s="1">
        <v>1828</v>
      </c>
      <c r="O8" s="1">
        <v>37128</v>
      </c>
      <c r="P8" s="1">
        <v>6084</v>
      </c>
      <c r="Q8" s="1">
        <v>1830</v>
      </c>
      <c r="R8" s="1">
        <v>39067</v>
      </c>
      <c r="S8" s="1">
        <v>6193</v>
      </c>
      <c r="T8" s="1">
        <v>1860</v>
      </c>
      <c r="U8" s="1">
        <v>40401</v>
      </c>
      <c r="V8" s="1">
        <v>6324</v>
      </c>
      <c r="W8" s="1">
        <v>1950</v>
      </c>
      <c r="X8" s="1">
        <v>43611</v>
      </c>
      <c r="Y8" s="1">
        <v>6868</v>
      </c>
      <c r="Z8" s="1">
        <v>2300</v>
      </c>
      <c r="AA8">
        <v>48415</v>
      </c>
      <c r="AB8">
        <v>7992</v>
      </c>
      <c r="AC8">
        <v>2755</v>
      </c>
      <c r="AD8">
        <v>50961</v>
      </c>
      <c r="AE8">
        <v>8759</v>
      </c>
      <c r="AF8">
        <v>3491</v>
      </c>
    </row>
    <row r="9" spans="1:32" x14ac:dyDescent="0.2">
      <c r="A9" s="2">
        <v>155</v>
      </c>
      <c r="B9" t="s">
        <v>23</v>
      </c>
      <c r="C9" s="1">
        <v>13564</v>
      </c>
      <c r="D9" s="1">
        <v>2301</v>
      </c>
      <c r="E9" s="1">
        <v>601</v>
      </c>
      <c r="F9" s="1">
        <v>14028</v>
      </c>
      <c r="G9" s="1">
        <v>2889</v>
      </c>
      <c r="H9" s="1">
        <v>711</v>
      </c>
      <c r="I9" s="1">
        <v>14272</v>
      </c>
      <c r="J9" s="1">
        <v>3092</v>
      </c>
      <c r="K9" s="1">
        <v>820</v>
      </c>
      <c r="L9" s="1">
        <v>14569</v>
      </c>
      <c r="M9" s="1">
        <v>3228</v>
      </c>
      <c r="N9" s="1">
        <v>919</v>
      </c>
      <c r="O9" s="1">
        <v>14609</v>
      </c>
      <c r="P9" s="1">
        <v>3294</v>
      </c>
      <c r="Q9" s="1">
        <v>1038</v>
      </c>
      <c r="R9" s="1">
        <v>14569</v>
      </c>
      <c r="S9" s="1">
        <v>3339</v>
      </c>
      <c r="T9" s="1">
        <v>1109</v>
      </c>
      <c r="U9" s="1">
        <v>14450</v>
      </c>
      <c r="V9" s="1">
        <v>3401</v>
      </c>
      <c r="W9" s="1">
        <v>1174</v>
      </c>
      <c r="X9" s="1">
        <v>13907</v>
      </c>
      <c r="Y9" s="1">
        <v>3409</v>
      </c>
      <c r="Z9" s="1">
        <v>1363</v>
      </c>
      <c r="AA9">
        <v>13324</v>
      </c>
      <c r="AB9">
        <v>3651</v>
      </c>
      <c r="AC9">
        <v>1403</v>
      </c>
      <c r="AD9">
        <v>13032</v>
      </c>
      <c r="AE9">
        <v>3726</v>
      </c>
      <c r="AF9">
        <v>1641</v>
      </c>
    </row>
    <row r="10" spans="1:32" x14ac:dyDescent="0.2">
      <c r="A10" s="2">
        <v>157</v>
      </c>
      <c r="B10" t="s">
        <v>49</v>
      </c>
      <c r="C10" s="1">
        <v>71052</v>
      </c>
      <c r="D10" s="1">
        <v>10654</v>
      </c>
      <c r="E10" s="1">
        <v>4118</v>
      </c>
      <c r="F10" s="1">
        <v>74932</v>
      </c>
      <c r="G10" s="1">
        <v>12521</v>
      </c>
      <c r="H10" s="1">
        <v>3756</v>
      </c>
      <c r="I10" s="1">
        <v>75803</v>
      </c>
      <c r="J10" s="1">
        <v>13344</v>
      </c>
      <c r="K10" s="1">
        <v>3764</v>
      </c>
      <c r="L10" s="1">
        <v>74550</v>
      </c>
      <c r="M10" s="1">
        <v>13960</v>
      </c>
      <c r="N10" s="1">
        <v>4018</v>
      </c>
      <c r="O10" s="1">
        <v>74838</v>
      </c>
      <c r="P10" s="1">
        <v>14295</v>
      </c>
      <c r="Q10" s="1">
        <v>4364</v>
      </c>
      <c r="R10" s="1">
        <v>75033</v>
      </c>
      <c r="S10" s="1">
        <v>14563</v>
      </c>
      <c r="T10" s="1">
        <v>4679</v>
      </c>
      <c r="U10" s="1">
        <v>75076</v>
      </c>
      <c r="V10" s="1">
        <v>14810</v>
      </c>
      <c r="W10" s="1">
        <v>5015</v>
      </c>
      <c r="X10" s="1">
        <v>72885</v>
      </c>
      <c r="Y10" s="1">
        <v>15524</v>
      </c>
      <c r="Z10" s="1">
        <v>6161</v>
      </c>
      <c r="AA10">
        <v>71486</v>
      </c>
      <c r="AB10">
        <v>17684</v>
      </c>
      <c r="AC10">
        <v>6509</v>
      </c>
      <c r="AD10">
        <v>71263</v>
      </c>
      <c r="AE10">
        <v>18146</v>
      </c>
      <c r="AF10">
        <v>8019</v>
      </c>
    </row>
    <row r="11" spans="1:32" x14ac:dyDescent="0.2">
      <c r="A11" s="2">
        <v>159</v>
      </c>
      <c r="B11" t="s">
        <v>51</v>
      </c>
      <c r="C11" s="1">
        <v>64102</v>
      </c>
      <c r="D11" s="1">
        <v>8874</v>
      </c>
      <c r="E11" s="1">
        <v>3199</v>
      </c>
      <c r="F11" s="1">
        <v>67347</v>
      </c>
      <c r="G11" s="1">
        <v>9754</v>
      </c>
      <c r="H11" s="1">
        <v>3208</v>
      </c>
      <c r="I11" s="1">
        <v>69484</v>
      </c>
      <c r="J11" s="1">
        <v>10078</v>
      </c>
      <c r="K11" s="1">
        <v>3144</v>
      </c>
      <c r="L11" s="1">
        <v>69200</v>
      </c>
      <c r="M11" s="1">
        <v>10366</v>
      </c>
      <c r="N11" s="1">
        <v>3087</v>
      </c>
      <c r="O11" s="1">
        <v>70001</v>
      </c>
      <c r="P11" s="1">
        <v>10580</v>
      </c>
      <c r="Q11" s="1">
        <v>3123</v>
      </c>
      <c r="R11" s="1">
        <v>70600</v>
      </c>
      <c r="S11" s="1">
        <v>10611</v>
      </c>
      <c r="T11" s="1">
        <v>3198</v>
      </c>
      <c r="U11" s="1">
        <v>70958</v>
      </c>
      <c r="V11" s="1">
        <v>10737</v>
      </c>
      <c r="W11" s="1">
        <v>3314</v>
      </c>
      <c r="X11" s="1">
        <v>71176</v>
      </c>
      <c r="Y11" s="1">
        <v>11504</v>
      </c>
      <c r="Z11" s="1">
        <v>3921</v>
      </c>
      <c r="AA11">
        <v>72490</v>
      </c>
      <c r="AB11">
        <v>13158</v>
      </c>
      <c r="AC11">
        <v>4667</v>
      </c>
      <c r="AD11">
        <v>73189</v>
      </c>
      <c r="AE11">
        <v>13898</v>
      </c>
      <c r="AF11">
        <v>5693</v>
      </c>
    </row>
    <row r="12" spans="1:32" x14ac:dyDescent="0.2">
      <c r="A12" s="2">
        <v>161</v>
      </c>
      <c r="B12" t="s">
        <v>53</v>
      </c>
      <c r="C12" s="1">
        <v>21296</v>
      </c>
      <c r="D12" s="1">
        <v>3322</v>
      </c>
      <c r="E12" s="1">
        <v>1070</v>
      </c>
      <c r="F12" s="1">
        <v>22357</v>
      </c>
      <c r="G12" s="1">
        <v>3706</v>
      </c>
      <c r="H12" s="1">
        <v>1151</v>
      </c>
      <c r="I12" s="1">
        <v>22663</v>
      </c>
      <c r="J12" s="1">
        <v>3823</v>
      </c>
      <c r="K12" s="1">
        <v>1196</v>
      </c>
      <c r="L12" s="1">
        <v>23380</v>
      </c>
      <c r="M12" s="1">
        <v>3858</v>
      </c>
      <c r="N12" s="1">
        <v>1237</v>
      </c>
      <c r="O12" s="1">
        <v>23635</v>
      </c>
      <c r="P12" s="1">
        <v>3881</v>
      </c>
      <c r="Q12" s="1">
        <v>1230</v>
      </c>
      <c r="R12" s="1">
        <v>23655</v>
      </c>
      <c r="S12" s="1">
        <v>3869</v>
      </c>
      <c r="T12" s="1">
        <v>1256</v>
      </c>
      <c r="U12" s="1">
        <v>24869</v>
      </c>
      <c r="V12" s="1">
        <v>3920</v>
      </c>
      <c r="W12" s="1">
        <v>1320</v>
      </c>
      <c r="X12" s="1">
        <v>25315</v>
      </c>
      <c r="Y12" s="1">
        <v>4131</v>
      </c>
      <c r="Z12" s="1">
        <v>1552</v>
      </c>
      <c r="AA12">
        <v>26271</v>
      </c>
      <c r="AB12">
        <v>4915</v>
      </c>
      <c r="AC12">
        <v>1648</v>
      </c>
      <c r="AD12">
        <v>26750</v>
      </c>
      <c r="AE12">
        <v>5234</v>
      </c>
      <c r="AF12">
        <v>2138</v>
      </c>
    </row>
    <row r="13" spans="1:32" x14ac:dyDescent="0.2">
      <c r="A13" s="2">
        <v>163</v>
      </c>
      <c r="B13" t="s">
        <v>69</v>
      </c>
      <c r="C13" s="1">
        <v>26556</v>
      </c>
      <c r="D13" s="1">
        <v>4215</v>
      </c>
      <c r="E13" s="1">
        <v>1317</v>
      </c>
      <c r="F13" s="1">
        <v>28148</v>
      </c>
      <c r="G13" s="1">
        <v>4544</v>
      </c>
      <c r="H13" s="1">
        <v>1396</v>
      </c>
      <c r="I13" s="1">
        <v>28572</v>
      </c>
      <c r="J13" s="1">
        <v>4722</v>
      </c>
      <c r="K13" s="1">
        <v>1472</v>
      </c>
      <c r="L13" s="1">
        <v>28913</v>
      </c>
      <c r="M13" s="1">
        <v>4900</v>
      </c>
      <c r="N13" s="1">
        <v>1512</v>
      </c>
      <c r="O13" s="1">
        <v>29215</v>
      </c>
      <c r="P13" s="1">
        <v>4984</v>
      </c>
      <c r="Q13" s="1">
        <v>1594</v>
      </c>
      <c r="R13" s="1">
        <v>29876</v>
      </c>
      <c r="S13" s="1">
        <v>5074</v>
      </c>
      <c r="T13" s="1">
        <v>1632</v>
      </c>
      <c r="U13" s="1">
        <v>30784</v>
      </c>
      <c r="V13" s="1">
        <v>5126</v>
      </c>
      <c r="W13" s="1">
        <v>1665</v>
      </c>
      <c r="X13" s="1">
        <v>31781</v>
      </c>
      <c r="Y13" s="1">
        <v>5596</v>
      </c>
      <c r="Z13" s="1">
        <v>1937</v>
      </c>
      <c r="AA13">
        <v>33601</v>
      </c>
      <c r="AB13">
        <v>6466</v>
      </c>
      <c r="AC13">
        <v>2486</v>
      </c>
      <c r="AD13">
        <v>34707</v>
      </c>
      <c r="AE13">
        <v>6989</v>
      </c>
      <c r="AF13">
        <v>3013</v>
      </c>
    </row>
    <row r="14" spans="1:32" x14ac:dyDescent="0.2">
      <c r="A14" s="2">
        <v>165</v>
      </c>
      <c r="B14" t="s">
        <v>7</v>
      </c>
      <c r="C14" s="1">
        <v>27730</v>
      </c>
      <c r="D14" s="1">
        <v>3084</v>
      </c>
      <c r="E14" s="1">
        <v>513</v>
      </c>
      <c r="F14" s="1">
        <v>27806</v>
      </c>
      <c r="G14" s="1">
        <v>4128</v>
      </c>
      <c r="H14" s="1">
        <v>745</v>
      </c>
      <c r="I14" s="1">
        <v>27743</v>
      </c>
      <c r="J14" s="1">
        <v>4444</v>
      </c>
      <c r="K14" s="1">
        <v>928</v>
      </c>
      <c r="L14" s="1">
        <v>27366</v>
      </c>
      <c r="M14" s="1">
        <v>4609</v>
      </c>
      <c r="N14" s="1">
        <v>1160</v>
      </c>
      <c r="O14" s="1">
        <v>27530</v>
      </c>
      <c r="P14" s="1">
        <v>4649</v>
      </c>
      <c r="Q14" s="1">
        <v>1305</v>
      </c>
      <c r="R14" s="1">
        <v>27677</v>
      </c>
      <c r="S14" s="1">
        <v>4738</v>
      </c>
      <c r="T14" s="1">
        <v>1423</v>
      </c>
      <c r="U14" s="1">
        <v>28117</v>
      </c>
      <c r="V14" s="1">
        <v>4816</v>
      </c>
      <c r="W14" s="1">
        <v>1547</v>
      </c>
      <c r="X14" s="1">
        <v>28064</v>
      </c>
      <c r="Y14" s="1">
        <v>5069</v>
      </c>
      <c r="Z14" s="1">
        <v>2006</v>
      </c>
      <c r="AA14">
        <v>28428</v>
      </c>
      <c r="AB14">
        <v>5793</v>
      </c>
      <c r="AC14">
        <v>2060</v>
      </c>
      <c r="AD14">
        <v>28757</v>
      </c>
      <c r="AE14">
        <v>6106</v>
      </c>
      <c r="AF14">
        <v>2610</v>
      </c>
    </row>
    <row r="15" spans="1:32" x14ac:dyDescent="0.2">
      <c r="A15" s="2">
        <v>167</v>
      </c>
      <c r="B15" t="s">
        <v>83</v>
      </c>
      <c r="C15" s="1">
        <v>49724</v>
      </c>
      <c r="D15" s="1">
        <v>7066</v>
      </c>
      <c r="E15" s="1">
        <v>2228</v>
      </c>
      <c r="F15" s="1">
        <v>52380</v>
      </c>
      <c r="G15" s="1">
        <v>7832</v>
      </c>
      <c r="H15" s="1">
        <v>2307</v>
      </c>
      <c r="I15" s="1">
        <v>53282</v>
      </c>
      <c r="J15" s="1">
        <v>8098</v>
      </c>
      <c r="K15" s="1">
        <v>2346</v>
      </c>
      <c r="L15" s="1">
        <v>53451</v>
      </c>
      <c r="M15" s="1">
        <v>8179</v>
      </c>
      <c r="N15" s="1">
        <v>2409</v>
      </c>
      <c r="O15" s="1">
        <v>53443</v>
      </c>
      <c r="P15" s="1">
        <v>8316</v>
      </c>
      <c r="Q15" s="1">
        <v>2512</v>
      </c>
      <c r="R15" s="1">
        <v>53760</v>
      </c>
      <c r="S15" s="1">
        <v>8435</v>
      </c>
      <c r="T15" s="1">
        <v>2571</v>
      </c>
      <c r="U15" s="1">
        <v>53760</v>
      </c>
      <c r="V15" s="1">
        <v>8555</v>
      </c>
      <c r="W15" s="1">
        <v>2698</v>
      </c>
      <c r="X15" s="1">
        <v>53623</v>
      </c>
      <c r="Y15" s="1">
        <v>9256</v>
      </c>
      <c r="Z15" s="1">
        <v>3208</v>
      </c>
      <c r="AA15">
        <v>53975</v>
      </c>
      <c r="AB15">
        <v>10685</v>
      </c>
      <c r="AC15">
        <v>3841</v>
      </c>
      <c r="AD15">
        <v>54087</v>
      </c>
      <c r="AE15">
        <v>11447</v>
      </c>
      <c r="AF15">
        <v>4756</v>
      </c>
    </row>
    <row r="16" spans="1:32" x14ac:dyDescent="0.2">
      <c r="A16" s="2">
        <v>169</v>
      </c>
      <c r="B16" t="s">
        <v>85</v>
      </c>
      <c r="C16" s="1">
        <v>47664</v>
      </c>
      <c r="D16" s="1">
        <v>5604</v>
      </c>
      <c r="E16" s="1">
        <v>1269</v>
      </c>
      <c r="F16" s="1">
        <v>49230</v>
      </c>
      <c r="G16" s="1">
        <v>7211</v>
      </c>
      <c r="H16" s="1">
        <v>1515</v>
      </c>
      <c r="I16" s="1">
        <v>50596</v>
      </c>
      <c r="J16" s="1">
        <v>7782</v>
      </c>
      <c r="K16" s="1">
        <v>1739</v>
      </c>
      <c r="L16" s="1">
        <v>51729</v>
      </c>
      <c r="M16" s="1">
        <v>8130</v>
      </c>
      <c r="N16" s="1">
        <v>2059</v>
      </c>
      <c r="O16" s="1">
        <v>55258</v>
      </c>
      <c r="P16" s="1">
        <v>8384</v>
      </c>
      <c r="Q16" s="1">
        <v>2356</v>
      </c>
      <c r="R16" s="1">
        <v>57540</v>
      </c>
      <c r="S16" s="1">
        <v>8447</v>
      </c>
      <c r="T16" s="1">
        <v>2518</v>
      </c>
      <c r="U16" s="1">
        <v>59059</v>
      </c>
      <c r="V16" s="1">
        <v>8588</v>
      </c>
      <c r="W16" s="1">
        <v>2729</v>
      </c>
      <c r="X16" s="1">
        <v>63160</v>
      </c>
      <c r="Y16" s="1">
        <v>9167</v>
      </c>
      <c r="Z16" s="1">
        <v>3445</v>
      </c>
      <c r="AA16">
        <v>69290</v>
      </c>
      <c r="AB16">
        <v>10824</v>
      </c>
      <c r="AC16">
        <v>3672</v>
      </c>
      <c r="AD16">
        <v>72439</v>
      </c>
      <c r="AE16">
        <v>12050</v>
      </c>
      <c r="AF16">
        <v>4709</v>
      </c>
    </row>
    <row r="17" spans="1:32" x14ac:dyDescent="0.2">
      <c r="A17" s="2">
        <v>173</v>
      </c>
      <c r="B17" t="s">
        <v>16</v>
      </c>
      <c r="C17" s="1">
        <v>52237</v>
      </c>
      <c r="D17" s="1">
        <v>8841</v>
      </c>
      <c r="E17" s="1">
        <v>3776</v>
      </c>
      <c r="F17" s="1">
        <v>54778</v>
      </c>
      <c r="G17" s="1">
        <v>9543</v>
      </c>
      <c r="H17" s="1">
        <v>3459</v>
      </c>
      <c r="I17" s="1">
        <v>55472</v>
      </c>
      <c r="J17" s="1">
        <v>9640</v>
      </c>
      <c r="K17" s="1">
        <v>3224</v>
      </c>
      <c r="L17" s="1">
        <v>56614</v>
      </c>
      <c r="M17" s="1">
        <v>9983</v>
      </c>
      <c r="N17" s="1">
        <v>3116</v>
      </c>
      <c r="O17" s="1">
        <v>58434</v>
      </c>
      <c r="P17" s="1">
        <v>10213</v>
      </c>
      <c r="Q17" s="1">
        <v>3135</v>
      </c>
      <c r="R17" s="1">
        <v>58538</v>
      </c>
      <c r="S17" s="1">
        <v>10298</v>
      </c>
      <c r="T17" s="1">
        <v>3222</v>
      </c>
      <c r="U17" s="1">
        <v>58713</v>
      </c>
      <c r="V17" s="1">
        <v>10430</v>
      </c>
      <c r="W17" s="1">
        <v>3339</v>
      </c>
      <c r="X17" s="1">
        <v>58781</v>
      </c>
      <c r="Y17" s="1">
        <v>10834</v>
      </c>
      <c r="Z17" s="1">
        <v>3931</v>
      </c>
      <c r="AA17">
        <v>59571</v>
      </c>
      <c r="AB17">
        <v>12028</v>
      </c>
      <c r="AC17">
        <v>4374</v>
      </c>
      <c r="AD17">
        <v>60175</v>
      </c>
      <c r="AE17">
        <v>12320</v>
      </c>
      <c r="AF17">
        <v>5198</v>
      </c>
    </row>
    <row r="18" spans="1:32" x14ac:dyDescent="0.2">
      <c r="A18" s="2">
        <v>175</v>
      </c>
      <c r="B18" t="s">
        <v>52</v>
      </c>
      <c r="C18" s="1">
        <v>36233</v>
      </c>
      <c r="D18" s="1">
        <v>5951</v>
      </c>
      <c r="E18" s="1">
        <v>1949</v>
      </c>
      <c r="F18" s="1">
        <v>37743</v>
      </c>
      <c r="G18" s="1">
        <v>6287</v>
      </c>
      <c r="H18" s="1">
        <v>2090</v>
      </c>
      <c r="I18" s="1">
        <v>39343</v>
      </c>
      <c r="J18" s="1">
        <v>6382</v>
      </c>
      <c r="K18" s="1">
        <v>2108</v>
      </c>
      <c r="L18" s="1">
        <v>41113</v>
      </c>
      <c r="M18" s="1">
        <v>6581</v>
      </c>
      <c r="N18" s="1">
        <v>2136</v>
      </c>
      <c r="O18" s="1">
        <v>42563</v>
      </c>
      <c r="P18" s="1">
        <v>6709</v>
      </c>
      <c r="Q18" s="1">
        <v>2159</v>
      </c>
      <c r="R18" s="1">
        <v>44328</v>
      </c>
      <c r="S18" s="1">
        <v>6891</v>
      </c>
      <c r="T18" s="1">
        <v>2232</v>
      </c>
      <c r="U18" s="1">
        <v>44734</v>
      </c>
      <c r="V18" s="1">
        <v>7014</v>
      </c>
      <c r="W18" s="1">
        <v>2290</v>
      </c>
      <c r="X18" s="1">
        <v>46855</v>
      </c>
      <c r="Y18" s="1">
        <v>7823</v>
      </c>
      <c r="Z18" s="1">
        <v>2682</v>
      </c>
      <c r="AA18">
        <v>50294</v>
      </c>
      <c r="AB18">
        <v>9358</v>
      </c>
      <c r="AC18">
        <v>3313</v>
      </c>
      <c r="AD18">
        <v>52149</v>
      </c>
      <c r="AE18">
        <v>10410</v>
      </c>
      <c r="AF18">
        <v>4302</v>
      </c>
    </row>
    <row r="19" spans="1:32" x14ac:dyDescent="0.2">
      <c r="A19" s="2">
        <v>183</v>
      </c>
      <c r="B19" t="s">
        <v>91</v>
      </c>
      <c r="C19" s="1">
        <v>20606</v>
      </c>
      <c r="D19" s="1">
        <v>2018</v>
      </c>
      <c r="E19" s="1">
        <v>428</v>
      </c>
      <c r="F19" s="1">
        <v>22025</v>
      </c>
      <c r="G19" s="1">
        <v>2854</v>
      </c>
      <c r="H19" s="1">
        <v>506</v>
      </c>
      <c r="I19" s="1">
        <v>22988</v>
      </c>
      <c r="J19" s="1">
        <v>3230</v>
      </c>
      <c r="K19" s="1">
        <v>575</v>
      </c>
      <c r="L19" s="1">
        <v>23131</v>
      </c>
      <c r="M19" s="1">
        <v>3370</v>
      </c>
      <c r="N19" s="1">
        <v>716</v>
      </c>
      <c r="O19" s="1">
        <v>23457</v>
      </c>
      <c r="P19" s="1">
        <v>3427</v>
      </c>
      <c r="Q19" s="1">
        <v>842</v>
      </c>
      <c r="R19" s="1">
        <v>23663</v>
      </c>
      <c r="S19" s="1">
        <v>3441</v>
      </c>
      <c r="T19" s="1">
        <v>891</v>
      </c>
      <c r="U19" s="1">
        <v>24365</v>
      </c>
      <c r="V19" s="1">
        <v>3477</v>
      </c>
      <c r="W19" s="1">
        <v>959</v>
      </c>
      <c r="X19" s="1">
        <v>24763</v>
      </c>
      <c r="Y19" s="1">
        <v>3810</v>
      </c>
      <c r="Z19" s="1">
        <v>1397</v>
      </c>
      <c r="AA19">
        <v>25421</v>
      </c>
      <c r="AB19">
        <v>4417</v>
      </c>
      <c r="AC19">
        <v>1508</v>
      </c>
      <c r="AD19">
        <v>25810</v>
      </c>
      <c r="AE19">
        <v>4709</v>
      </c>
      <c r="AF19">
        <v>1915</v>
      </c>
    </row>
    <row r="20" spans="1:32" x14ac:dyDescent="0.2">
      <c r="A20" s="2">
        <v>185</v>
      </c>
      <c r="B20" t="s">
        <v>82</v>
      </c>
      <c r="C20" s="1">
        <v>40383</v>
      </c>
      <c r="D20" s="1">
        <v>6091</v>
      </c>
      <c r="E20" s="1">
        <v>1986</v>
      </c>
      <c r="F20" s="1">
        <v>42573</v>
      </c>
      <c r="G20" s="1">
        <v>6857</v>
      </c>
      <c r="H20" s="1">
        <v>2012</v>
      </c>
      <c r="I20" s="1">
        <v>43063</v>
      </c>
      <c r="J20" s="1">
        <v>7080</v>
      </c>
      <c r="K20" s="1">
        <v>1982</v>
      </c>
      <c r="L20" s="1">
        <v>42670</v>
      </c>
      <c r="M20" s="1">
        <v>7151</v>
      </c>
      <c r="N20" s="1">
        <v>1966</v>
      </c>
      <c r="O20" s="1">
        <v>43042</v>
      </c>
      <c r="P20" s="1">
        <v>7334</v>
      </c>
      <c r="Q20" s="1">
        <v>2037</v>
      </c>
      <c r="R20" s="1">
        <v>43915</v>
      </c>
      <c r="S20" s="1">
        <v>7459</v>
      </c>
      <c r="T20" s="1">
        <v>2109</v>
      </c>
      <c r="U20" s="1">
        <v>44034</v>
      </c>
      <c r="V20" s="1">
        <v>7517</v>
      </c>
      <c r="W20" s="1">
        <v>2190</v>
      </c>
      <c r="X20" s="1">
        <v>44455</v>
      </c>
      <c r="Y20" s="1">
        <v>8085</v>
      </c>
      <c r="Z20" s="1">
        <v>2710</v>
      </c>
      <c r="AA20">
        <v>45507</v>
      </c>
      <c r="AB20">
        <v>9065</v>
      </c>
      <c r="AC20">
        <v>3169</v>
      </c>
      <c r="AD20">
        <v>46013</v>
      </c>
      <c r="AE20">
        <v>9643</v>
      </c>
      <c r="AF20">
        <v>3844</v>
      </c>
    </row>
    <row r="21" spans="1:32" x14ac:dyDescent="0.2">
      <c r="A21" s="2">
        <v>187</v>
      </c>
      <c r="B21" t="s">
        <v>84</v>
      </c>
      <c r="C21" s="1">
        <v>14045</v>
      </c>
      <c r="D21" s="1">
        <v>1712</v>
      </c>
      <c r="E21" s="1">
        <v>332</v>
      </c>
      <c r="F21" s="1">
        <v>15204</v>
      </c>
      <c r="G21" s="1">
        <v>2459</v>
      </c>
      <c r="H21" s="1">
        <v>465</v>
      </c>
      <c r="I21" s="1">
        <v>16280</v>
      </c>
      <c r="J21" s="1">
        <v>2721</v>
      </c>
      <c r="K21" s="1">
        <v>570</v>
      </c>
      <c r="L21" s="1">
        <v>16515</v>
      </c>
      <c r="M21" s="1">
        <v>2833</v>
      </c>
      <c r="N21" s="1">
        <v>702</v>
      </c>
      <c r="O21" s="1">
        <v>17031</v>
      </c>
      <c r="P21" s="1">
        <v>2924</v>
      </c>
      <c r="Q21" s="1">
        <v>809</v>
      </c>
      <c r="R21" s="1">
        <v>17800</v>
      </c>
      <c r="S21" s="1">
        <v>2932</v>
      </c>
      <c r="T21" s="1">
        <v>910</v>
      </c>
      <c r="U21" s="1">
        <v>18322</v>
      </c>
      <c r="V21" s="1">
        <v>2965</v>
      </c>
      <c r="W21" s="1">
        <v>1017</v>
      </c>
      <c r="X21" s="1">
        <v>18785</v>
      </c>
      <c r="Y21" s="1">
        <v>2972</v>
      </c>
      <c r="Z21" s="1">
        <v>1253</v>
      </c>
      <c r="AA21">
        <v>19620</v>
      </c>
      <c r="AB21">
        <v>3227</v>
      </c>
      <c r="AC21">
        <v>1181</v>
      </c>
      <c r="AD21">
        <v>20017</v>
      </c>
      <c r="AE21">
        <v>3467</v>
      </c>
      <c r="AF21">
        <v>1402</v>
      </c>
    </row>
    <row r="22" spans="1:32" x14ac:dyDescent="0.2">
      <c r="A22" s="2">
        <v>190</v>
      </c>
      <c r="B22" t="s">
        <v>45</v>
      </c>
      <c r="C22" s="1">
        <v>38232</v>
      </c>
      <c r="D22" s="1">
        <v>5823</v>
      </c>
      <c r="E22" s="1">
        <v>1441</v>
      </c>
      <c r="F22" s="1">
        <v>39077</v>
      </c>
      <c r="G22" s="1">
        <v>7200</v>
      </c>
      <c r="H22" s="1">
        <v>1905</v>
      </c>
      <c r="I22" s="1">
        <v>40911</v>
      </c>
      <c r="J22" s="1">
        <v>7773</v>
      </c>
      <c r="K22" s="1">
        <v>2246</v>
      </c>
      <c r="L22" s="1">
        <v>41001</v>
      </c>
      <c r="M22" s="1">
        <v>8095</v>
      </c>
      <c r="N22" s="1">
        <v>2560</v>
      </c>
      <c r="O22" s="1">
        <v>42077</v>
      </c>
      <c r="P22" s="1">
        <v>8342</v>
      </c>
      <c r="Q22" s="1">
        <v>2721</v>
      </c>
      <c r="R22" s="1">
        <v>42533</v>
      </c>
      <c r="S22" s="1">
        <v>8400</v>
      </c>
      <c r="T22" s="1">
        <v>2834</v>
      </c>
      <c r="U22" s="1">
        <v>42540</v>
      </c>
      <c r="V22" s="1">
        <v>8537</v>
      </c>
      <c r="W22" s="1">
        <v>3024</v>
      </c>
      <c r="X22" s="1">
        <v>43139</v>
      </c>
      <c r="Y22" s="1">
        <v>9013</v>
      </c>
      <c r="Z22" s="1">
        <v>3619</v>
      </c>
      <c r="AA22">
        <v>44685</v>
      </c>
      <c r="AB22">
        <v>10337</v>
      </c>
      <c r="AC22">
        <v>3879</v>
      </c>
      <c r="AD22">
        <v>45330</v>
      </c>
      <c r="AE22">
        <v>10855</v>
      </c>
      <c r="AF22">
        <v>4865</v>
      </c>
    </row>
    <row r="23" spans="1:32" x14ac:dyDescent="0.2">
      <c r="A23" s="2">
        <v>201</v>
      </c>
      <c r="B23" t="s">
        <v>9</v>
      </c>
      <c r="C23" s="1">
        <v>24089</v>
      </c>
      <c r="D23" s="1">
        <v>3186</v>
      </c>
      <c r="E23" s="1">
        <v>768</v>
      </c>
      <c r="F23" s="1">
        <v>24411</v>
      </c>
      <c r="G23" s="1">
        <v>4269</v>
      </c>
      <c r="H23" s="1">
        <v>999</v>
      </c>
      <c r="I23" s="1">
        <v>25235</v>
      </c>
      <c r="J23" s="1">
        <v>4651</v>
      </c>
      <c r="K23" s="1">
        <v>1181</v>
      </c>
      <c r="L23" s="1">
        <v>25893</v>
      </c>
      <c r="M23" s="1">
        <v>4918</v>
      </c>
      <c r="N23" s="1">
        <v>1407</v>
      </c>
      <c r="O23" s="1">
        <v>26061</v>
      </c>
      <c r="P23" s="1">
        <v>5035</v>
      </c>
      <c r="Q23" s="1">
        <v>1583</v>
      </c>
      <c r="R23" s="1">
        <v>25962</v>
      </c>
      <c r="S23" s="1">
        <v>5109</v>
      </c>
      <c r="T23" s="1">
        <v>1705</v>
      </c>
      <c r="U23" s="1">
        <v>26128</v>
      </c>
      <c r="V23" s="1">
        <v>5187</v>
      </c>
      <c r="W23" s="1">
        <v>1838</v>
      </c>
      <c r="X23" s="1">
        <v>25716</v>
      </c>
      <c r="Y23" s="1">
        <v>5479</v>
      </c>
      <c r="Z23" s="1">
        <v>2218</v>
      </c>
      <c r="AA23">
        <v>25565</v>
      </c>
      <c r="AB23">
        <v>6134</v>
      </c>
      <c r="AC23">
        <v>2267</v>
      </c>
      <c r="AD23">
        <v>25241</v>
      </c>
      <c r="AE23">
        <v>6109</v>
      </c>
      <c r="AF23">
        <v>2837</v>
      </c>
    </row>
    <row r="24" spans="1:32" x14ac:dyDescent="0.2">
      <c r="A24" s="2">
        <v>210</v>
      </c>
      <c r="B24" t="s">
        <v>35</v>
      </c>
      <c r="C24" s="1">
        <v>39226</v>
      </c>
      <c r="D24" s="1">
        <v>5254</v>
      </c>
      <c r="E24" s="1">
        <v>1388</v>
      </c>
      <c r="F24" s="1">
        <v>39772</v>
      </c>
      <c r="G24" s="1">
        <v>7076</v>
      </c>
      <c r="H24" s="1">
        <v>1589</v>
      </c>
      <c r="I24" s="1">
        <v>40779</v>
      </c>
      <c r="J24" s="1">
        <v>8033</v>
      </c>
      <c r="K24" s="1">
        <v>1753</v>
      </c>
      <c r="L24" s="1">
        <v>40998</v>
      </c>
      <c r="M24" s="1">
        <v>8646</v>
      </c>
      <c r="N24" s="1">
        <v>2088</v>
      </c>
      <c r="O24" s="1">
        <v>41689</v>
      </c>
      <c r="P24" s="1">
        <v>8896</v>
      </c>
      <c r="Q24" s="1">
        <v>2305</v>
      </c>
      <c r="R24" s="1">
        <v>42009</v>
      </c>
      <c r="S24" s="1">
        <v>9034</v>
      </c>
      <c r="T24" s="1">
        <v>2448</v>
      </c>
      <c r="U24" s="1">
        <v>42186</v>
      </c>
      <c r="V24" s="1">
        <v>9214</v>
      </c>
      <c r="W24" s="1">
        <v>2730</v>
      </c>
      <c r="X24" s="1">
        <v>42466</v>
      </c>
      <c r="Y24" s="1">
        <v>9896</v>
      </c>
      <c r="Z24" s="1">
        <v>3738</v>
      </c>
      <c r="AA24">
        <v>43383</v>
      </c>
      <c r="AB24">
        <v>11207</v>
      </c>
      <c r="AC24">
        <v>4235</v>
      </c>
      <c r="AD24">
        <v>43482</v>
      </c>
      <c r="AE24">
        <v>11248</v>
      </c>
      <c r="AF24">
        <v>5098</v>
      </c>
    </row>
    <row r="25" spans="1:32" x14ac:dyDescent="0.2">
      <c r="A25" s="2">
        <v>217</v>
      </c>
      <c r="B25" t="s">
        <v>67</v>
      </c>
      <c r="C25" s="1">
        <v>61143</v>
      </c>
      <c r="D25" s="1">
        <v>9562</v>
      </c>
      <c r="E25" s="1">
        <v>2593</v>
      </c>
      <c r="F25" s="1">
        <v>61632</v>
      </c>
      <c r="G25" s="1">
        <v>11925</v>
      </c>
      <c r="H25" s="1">
        <v>2889</v>
      </c>
      <c r="I25" s="1">
        <v>62686</v>
      </c>
      <c r="J25" s="1">
        <v>13073</v>
      </c>
      <c r="K25" s="1">
        <v>3238</v>
      </c>
      <c r="L25" s="1">
        <v>63000</v>
      </c>
      <c r="M25" s="1">
        <v>13866</v>
      </c>
      <c r="N25" s="1">
        <v>3787</v>
      </c>
      <c r="O25" s="1">
        <v>63399</v>
      </c>
      <c r="P25" s="1">
        <v>14458</v>
      </c>
      <c r="Q25" s="1">
        <v>4229</v>
      </c>
      <c r="R25" s="1">
        <v>63838</v>
      </c>
      <c r="S25" s="1">
        <v>14723</v>
      </c>
      <c r="T25" s="1">
        <v>4442</v>
      </c>
      <c r="U25" s="1">
        <v>63953</v>
      </c>
      <c r="V25" s="1">
        <v>14956</v>
      </c>
      <c r="W25" s="1">
        <v>4807</v>
      </c>
      <c r="X25" s="1">
        <v>64190</v>
      </c>
      <c r="Y25" s="1">
        <v>16426</v>
      </c>
      <c r="Z25" s="1">
        <v>6258</v>
      </c>
      <c r="AA25">
        <v>65244</v>
      </c>
      <c r="AB25">
        <v>19518</v>
      </c>
      <c r="AC25">
        <v>7145</v>
      </c>
      <c r="AD25">
        <v>65289</v>
      </c>
      <c r="AE25">
        <v>19850</v>
      </c>
      <c r="AF25">
        <v>9191</v>
      </c>
    </row>
    <row r="26" spans="1:32" x14ac:dyDescent="0.2">
      <c r="A26" s="2">
        <v>219</v>
      </c>
      <c r="B26" t="s">
        <v>73</v>
      </c>
      <c r="C26" s="1">
        <v>47473</v>
      </c>
      <c r="D26" s="1">
        <v>6295</v>
      </c>
      <c r="E26" s="1">
        <v>1743</v>
      </c>
      <c r="F26" s="1">
        <v>49108</v>
      </c>
      <c r="G26" s="1">
        <v>7818</v>
      </c>
      <c r="H26" s="1">
        <v>1960</v>
      </c>
      <c r="I26" s="1">
        <v>50650</v>
      </c>
      <c r="J26" s="1">
        <v>8390</v>
      </c>
      <c r="K26" s="1">
        <v>2186</v>
      </c>
      <c r="L26" s="1">
        <v>51528</v>
      </c>
      <c r="M26" s="1">
        <v>8860</v>
      </c>
      <c r="N26" s="1">
        <v>2468</v>
      </c>
      <c r="O26" s="1">
        <v>54159</v>
      </c>
      <c r="P26" s="1">
        <v>9239</v>
      </c>
      <c r="Q26" s="1">
        <v>2751</v>
      </c>
      <c r="R26" s="1">
        <v>54422</v>
      </c>
      <c r="S26" s="1">
        <v>9370</v>
      </c>
      <c r="T26" s="1">
        <v>2880</v>
      </c>
      <c r="U26" s="1">
        <v>54855</v>
      </c>
      <c r="V26" s="1">
        <v>9602</v>
      </c>
      <c r="W26" s="1">
        <v>3098</v>
      </c>
      <c r="X26" s="1">
        <v>57015</v>
      </c>
      <c r="Y26" s="1">
        <v>10902</v>
      </c>
      <c r="Z26" s="1">
        <v>4045</v>
      </c>
      <c r="AA26">
        <v>60720</v>
      </c>
      <c r="AB26">
        <v>13694</v>
      </c>
      <c r="AC26">
        <v>4773</v>
      </c>
      <c r="AD26">
        <v>62535</v>
      </c>
      <c r="AE26">
        <v>14628</v>
      </c>
      <c r="AF26">
        <v>6495</v>
      </c>
    </row>
    <row r="27" spans="1:32" x14ac:dyDescent="0.2">
      <c r="A27" s="2">
        <v>223</v>
      </c>
      <c r="B27" t="s">
        <v>87</v>
      </c>
      <c r="C27" s="1">
        <v>24378</v>
      </c>
      <c r="D27" s="1">
        <v>4719</v>
      </c>
      <c r="E27" s="1">
        <v>1464</v>
      </c>
      <c r="F27" s="1">
        <v>24856</v>
      </c>
      <c r="G27" s="1">
        <v>5874</v>
      </c>
      <c r="H27" s="1">
        <v>1719</v>
      </c>
      <c r="I27" s="1">
        <v>25028</v>
      </c>
      <c r="J27" s="1">
        <v>6226</v>
      </c>
      <c r="K27" s="1">
        <v>1870</v>
      </c>
      <c r="L27" s="1">
        <v>24917</v>
      </c>
      <c r="M27" s="1">
        <v>6449</v>
      </c>
      <c r="N27" s="1">
        <v>2094</v>
      </c>
      <c r="O27" s="1">
        <v>24715</v>
      </c>
      <c r="P27" s="1">
        <v>6514</v>
      </c>
      <c r="Q27" s="1">
        <v>2220</v>
      </c>
      <c r="R27" s="1">
        <v>24811</v>
      </c>
      <c r="S27" s="1">
        <v>6560</v>
      </c>
      <c r="T27" s="1">
        <v>2379</v>
      </c>
      <c r="U27" s="1">
        <v>25168</v>
      </c>
      <c r="V27" s="1">
        <v>6661</v>
      </c>
      <c r="W27" s="1">
        <v>2524</v>
      </c>
      <c r="X27" s="1">
        <v>24595</v>
      </c>
      <c r="Y27" s="1">
        <v>6862</v>
      </c>
      <c r="Z27" s="1">
        <v>3015</v>
      </c>
      <c r="AA27">
        <v>24448</v>
      </c>
      <c r="AB27">
        <v>7505</v>
      </c>
      <c r="AC27">
        <v>3026</v>
      </c>
      <c r="AD27">
        <v>24403</v>
      </c>
      <c r="AE27">
        <v>7554</v>
      </c>
      <c r="AF27">
        <v>3615</v>
      </c>
    </row>
    <row r="28" spans="1:32" x14ac:dyDescent="0.2">
      <c r="A28" s="2">
        <v>230</v>
      </c>
      <c r="B28" t="s">
        <v>50</v>
      </c>
      <c r="C28" s="1">
        <v>54444</v>
      </c>
      <c r="D28" s="1">
        <v>9560</v>
      </c>
      <c r="E28" s="1">
        <v>3222</v>
      </c>
      <c r="F28" s="1">
        <v>55441</v>
      </c>
      <c r="G28" s="1">
        <v>11117</v>
      </c>
      <c r="H28" s="1">
        <v>3524</v>
      </c>
      <c r="I28" s="1">
        <v>55989</v>
      </c>
      <c r="J28" s="1">
        <v>11573</v>
      </c>
      <c r="K28" s="1">
        <v>3671</v>
      </c>
      <c r="L28" s="1">
        <v>57024</v>
      </c>
      <c r="M28" s="1">
        <v>11941</v>
      </c>
      <c r="N28" s="1">
        <v>4007</v>
      </c>
      <c r="O28" s="1">
        <v>57193</v>
      </c>
      <c r="P28" s="1">
        <v>12160</v>
      </c>
      <c r="Q28" s="1">
        <v>4335</v>
      </c>
      <c r="R28" s="1">
        <v>57237</v>
      </c>
      <c r="S28" s="1">
        <v>12238</v>
      </c>
      <c r="T28" s="1">
        <v>4482</v>
      </c>
      <c r="U28" s="1">
        <v>57342</v>
      </c>
      <c r="V28" s="1">
        <v>12384</v>
      </c>
      <c r="W28" s="1">
        <v>4695</v>
      </c>
      <c r="X28" s="1">
        <v>56150</v>
      </c>
      <c r="Y28" s="1">
        <v>12813</v>
      </c>
      <c r="Z28" s="1">
        <v>5419</v>
      </c>
      <c r="AA28">
        <v>55918</v>
      </c>
      <c r="AB28">
        <v>14243</v>
      </c>
      <c r="AC28">
        <v>5680</v>
      </c>
      <c r="AD28">
        <v>55719</v>
      </c>
      <c r="AE28">
        <v>14406</v>
      </c>
      <c r="AF28">
        <v>6862</v>
      </c>
    </row>
    <row r="29" spans="1:32" x14ac:dyDescent="0.2">
      <c r="A29" s="2">
        <v>240</v>
      </c>
      <c r="B29" t="s">
        <v>25</v>
      </c>
      <c r="C29" s="1">
        <v>41513</v>
      </c>
      <c r="D29" s="1">
        <v>4611</v>
      </c>
      <c r="E29" s="1">
        <v>713</v>
      </c>
      <c r="F29" s="1">
        <v>42573</v>
      </c>
      <c r="G29" s="1">
        <v>6559</v>
      </c>
      <c r="H29" s="1">
        <v>1057</v>
      </c>
      <c r="I29" s="1">
        <v>43000</v>
      </c>
      <c r="J29" s="1">
        <v>7196</v>
      </c>
      <c r="K29" s="1">
        <v>1388</v>
      </c>
      <c r="L29" s="1">
        <v>43696</v>
      </c>
      <c r="M29" s="1">
        <v>7467</v>
      </c>
      <c r="N29" s="1">
        <v>1797</v>
      </c>
      <c r="O29" s="1">
        <v>45202</v>
      </c>
      <c r="P29" s="1">
        <v>7631</v>
      </c>
      <c r="Q29" s="1">
        <v>2177</v>
      </c>
      <c r="R29" s="1">
        <v>45532</v>
      </c>
      <c r="S29" s="1">
        <v>7732</v>
      </c>
      <c r="T29" s="1">
        <v>2406</v>
      </c>
      <c r="U29" s="1">
        <v>45563</v>
      </c>
      <c r="V29" s="1">
        <v>7763</v>
      </c>
      <c r="W29" s="1">
        <v>2585</v>
      </c>
      <c r="X29" s="1">
        <v>46472</v>
      </c>
      <c r="Y29" s="1">
        <v>8327</v>
      </c>
      <c r="Z29" s="1">
        <v>3334</v>
      </c>
      <c r="AA29">
        <v>48575</v>
      </c>
      <c r="AB29">
        <v>9928</v>
      </c>
      <c r="AC29">
        <v>3311</v>
      </c>
      <c r="AD29">
        <v>49283</v>
      </c>
      <c r="AE29">
        <v>10258</v>
      </c>
      <c r="AF29">
        <v>4394</v>
      </c>
    </row>
    <row r="30" spans="1:32" x14ac:dyDescent="0.2">
      <c r="A30" s="2">
        <v>250</v>
      </c>
      <c r="B30" t="s">
        <v>43</v>
      </c>
      <c r="C30" s="1">
        <v>44182</v>
      </c>
      <c r="D30" s="1">
        <v>6576</v>
      </c>
      <c r="E30" s="1">
        <v>1544</v>
      </c>
      <c r="F30" s="1">
        <v>44413</v>
      </c>
      <c r="G30" s="1">
        <v>8445</v>
      </c>
      <c r="H30" s="1">
        <v>1719</v>
      </c>
      <c r="I30" s="1">
        <v>45189</v>
      </c>
      <c r="J30" s="1">
        <v>9215</v>
      </c>
      <c r="K30" s="1">
        <v>2037</v>
      </c>
      <c r="L30" s="1">
        <v>45439</v>
      </c>
      <c r="M30" s="1">
        <v>9944</v>
      </c>
      <c r="N30" s="1">
        <v>2529</v>
      </c>
      <c r="O30" s="1">
        <v>46117</v>
      </c>
      <c r="P30" s="1">
        <v>10285</v>
      </c>
      <c r="Q30" s="1">
        <v>2921</v>
      </c>
      <c r="R30" s="1">
        <v>46358</v>
      </c>
      <c r="S30" s="1">
        <v>10500</v>
      </c>
      <c r="T30" s="1">
        <v>3138</v>
      </c>
      <c r="U30" s="1">
        <v>47052</v>
      </c>
      <c r="V30" s="1">
        <v>10756</v>
      </c>
      <c r="W30" s="1">
        <v>3411</v>
      </c>
      <c r="X30" s="1">
        <v>47877</v>
      </c>
      <c r="Y30" s="1">
        <v>12020</v>
      </c>
      <c r="Z30" s="1">
        <v>4495</v>
      </c>
      <c r="AA30">
        <v>49730</v>
      </c>
      <c r="AB30">
        <v>14700</v>
      </c>
      <c r="AC30">
        <v>5246</v>
      </c>
      <c r="AD30">
        <v>50427</v>
      </c>
      <c r="AE30">
        <v>15230</v>
      </c>
      <c r="AF30">
        <v>6943</v>
      </c>
    </row>
    <row r="31" spans="1:32" x14ac:dyDescent="0.2">
      <c r="A31" s="2">
        <v>253</v>
      </c>
      <c r="B31" t="s">
        <v>55</v>
      </c>
      <c r="C31" s="1">
        <v>47826</v>
      </c>
      <c r="D31" s="1">
        <v>6060</v>
      </c>
      <c r="E31" s="1">
        <v>1133</v>
      </c>
      <c r="F31" s="1">
        <v>48835</v>
      </c>
      <c r="G31" s="1">
        <v>8609</v>
      </c>
      <c r="H31" s="1">
        <v>1470</v>
      </c>
      <c r="I31" s="1">
        <v>49974</v>
      </c>
      <c r="J31" s="1">
        <v>9392</v>
      </c>
      <c r="K31" s="1">
        <v>1869</v>
      </c>
      <c r="L31" s="1">
        <v>50514</v>
      </c>
      <c r="M31" s="1">
        <v>9832</v>
      </c>
      <c r="N31" s="1">
        <v>2349</v>
      </c>
      <c r="O31" s="1">
        <v>51507</v>
      </c>
      <c r="P31" s="1">
        <v>10011</v>
      </c>
      <c r="Q31" s="1">
        <v>2767</v>
      </c>
      <c r="R31" s="1">
        <v>52157</v>
      </c>
      <c r="S31" s="1">
        <v>10077</v>
      </c>
      <c r="T31" s="1">
        <v>3089</v>
      </c>
      <c r="U31" s="1">
        <v>53536</v>
      </c>
      <c r="V31" s="1">
        <v>10188</v>
      </c>
      <c r="W31" s="1">
        <v>3406</v>
      </c>
      <c r="X31" s="1">
        <v>54948</v>
      </c>
      <c r="Y31" s="1">
        <v>10649</v>
      </c>
      <c r="Z31" s="1">
        <v>4420</v>
      </c>
      <c r="AA31">
        <v>57609</v>
      </c>
      <c r="AB31">
        <v>12272</v>
      </c>
      <c r="AC31">
        <v>4414</v>
      </c>
      <c r="AD31">
        <v>58972</v>
      </c>
      <c r="AE31">
        <v>12763</v>
      </c>
      <c r="AF31">
        <v>5521</v>
      </c>
    </row>
    <row r="32" spans="1:32" x14ac:dyDescent="0.2">
      <c r="A32" s="2">
        <v>259</v>
      </c>
      <c r="B32" t="s">
        <v>103</v>
      </c>
      <c r="C32" s="1">
        <v>57125</v>
      </c>
      <c r="D32" s="1">
        <v>7280</v>
      </c>
      <c r="E32" s="1">
        <v>1917</v>
      </c>
      <c r="F32" s="1">
        <v>59285</v>
      </c>
      <c r="G32" s="1">
        <v>9777</v>
      </c>
      <c r="H32" s="1">
        <v>2099</v>
      </c>
      <c r="I32" s="1">
        <v>60356</v>
      </c>
      <c r="J32" s="1">
        <v>10687</v>
      </c>
      <c r="K32" s="1">
        <v>2387</v>
      </c>
      <c r="L32" s="1">
        <v>61475</v>
      </c>
      <c r="M32" s="1">
        <v>11180</v>
      </c>
      <c r="N32" s="1">
        <v>2822</v>
      </c>
      <c r="O32" s="1">
        <v>62458</v>
      </c>
      <c r="P32" s="1">
        <v>11423</v>
      </c>
      <c r="Q32" s="1">
        <v>3155</v>
      </c>
      <c r="R32" s="1">
        <v>62848</v>
      </c>
      <c r="S32" s="1">
        <v>11583</v>
      </c>
      <c r="T32" s="1">
        <v>3473</v>
      </c>
      <c r="U32" s="1">
        <v>63335</v>
      </c>
      <c r="V32" s="1">
        <v>11816</v>
      </c>
      <c r="W32" s="1">
        <v>3783</v>
      </c>
      <c r="X32" s="1">
        <v>63868</v>
      </c>
      <c r="Y32" s="1">
        <v>12724</v>
      </c>
      <c r="Z32" s="1">
        <v>4950</v>
      </c>
      <c r="AA32">
        <v>65559</v>
      </c>
      <c r="AB32">
        <v>15552</v>
      </c>
      <c r="AC32">
        <v>5248</v>
      </c>
      <c r="AD32">
        <v>66341</v>
      </c>
      <c r="AE32">
        <v>16420</v>
      </c>
      <c r="AF32">
        <v>6992</v>
      </c>
    </row>
    <row r="33" spans="1:32" x14ac:dyDescent="0.2">
      <c r="A33" s="2">
        <v>260</v>
      </c>
      <c r="B33" t="s">
        <v>63</v>
      </c>
      <c r="C33" s="1">
        <v>31077</v>
      </c>
      <c r="D33" s="1">
        <v>4886</v>
      </c>
      <c r="E33" s="1">
        <v>1191</v>
      </c>
      <c r="F33" s="1">
        <v>30736</v>
      </c>
      <c r="G33" s="1">
        <v>6238</v>
      </c>
      <c r="H33" s="1">
        <v>1366</v>
      </c>
      <c r="I33" s="1">
        <v>31168</v>
      </c>
      <c r="J33" s="1">
        <v>6933</v>
      </c>
      <c r="K33" s="1">
        <v>1521</v>
      </c>
      <c r="L33" s="1">
        <v>31420</v>
      </c>
      <c r="M33" s="1">
        <v>7536</v>
      </c>
      <c r="N33" s="1">
        <v>1778</v>
      </c>
      <c r="O33" s="1">
        <v>31466</v>
      </c>
      <c r="P33" s="1">
        <v>7852</v>
      </c>
      <c r="Q33" s="1">
        <v>2014</v>
      </c>
      <c r="R33" s="1">
        <v>31515</v>
      </c>
      <c r="S33" s="1">
        <v>7992</v>
      </c>
      <c r="T33" s="1">
        <v>2140</v>
      </c>
      <c r="U33" s="1">
        <v>31633</v>
      </c>
      <c r="V33" s="1">
        <v>8167</v>
      </c>
      <c r="W33" s="1">
        <v>2322</v>
      </c>
      <c r="X33" s="1">
        <v>31459</v>
      </c>
      <c r="Y33" s="1">
        <v>9114</v>
      </c>
      <c r="Z33" s="1">
        <v>3228</v>
      </c>
      <c r="AA33">
        <v>31372</v>
      </c>
      <c r="AB33">
        <v>10693</v>
      </c>
      <c r="AC33">
        <v>3903</v>
      </c>
      <c r="AD33">
        <v>31034</v>
      </c>
      <c r="AE33">
        <v>10883</v>
      </c>
      <c r="AF33">
        <v>4870</v>
      </c>
    </row>
    <row r="34" spans="1:32" x14ac:dyDescent="0.2">
      <c r="A34" s="2">
        <v>265</v>
      </c>
      <c r="B34" t="s">
        <v>48</v>
      </c>
      <c r="C34" s="1">
        <v>81947</v>
      </c>
      <c r="D34" s="1">
        <v>11107</v>
      </c>
      <c r="E34" s="1">
        <v>2891</v>
      </c>
      <c r="F34" s="1">
        <v>85026</v>
      </c>
      <c r="G34" s="1">
        <v>13914</v>
      </c>
      <c r="H34" s="1">
        <v>3358</v>
      </c>
      <c r="I34" s="1">
        <v>87382</v>
      </c>
      <c r="J34" s="1">
        <v>14990</v>
      </c>
      <c r="K34" s="1">
        <v>3847</v>
      </c>
      <c r="L34" s="1">
        <v>88889</v>
      </c>
      <c r="M34" s="1">
        <v>15792</v>
      </c>
      <c r="N34" s="1">
        <v>4339</v>
      </c>
      <c r="O34" s="1">
        <v>90446</v>
      </c>
      <c r="P34" s="1">
        <v>16322</v>
      </c>
      <c r="Q34" s="1">
        <v>4744</v>
      </c>
      <c r="R34" s="1">
        <v>90931</v>
      </c>
      <c r="S34" s="1">
        <v>16593</v>
      </c>
      <c r="T34" s="1">
        <v>5075</v>
      </c>
      <c r="U34" s="1">
        <v>91623</v>
      </c>
      <c r="V34" s="1">
        <v>16843</v>
      </c>
      <c r="W34" s="1">
        <v>5386</v>
      </c>
      <c r="X34" s="1">
        <v>92464</v>
      </c>
      <c r="Y34" s="1">
        <v>18372</v>
      </c>
      <c r="Z34" s="1">
        <v>6886</v>
      </c>
      <c r="AA34">
        <v>94997</v>
      </c>
      <c r="AB34">
        <v>22645</v>
      </c>
      <c r="AC34">
        <v>7868</v>
      </c>
      <c r="AD34">
        <v>96400</v>
      </c>
      <c r="AE34">
        <v>24178</v>
      </c>
      <c r="AF34">
        <v>10426</v>
      </c>
    </row>
    <row r="35" spans="1:32" x14ac:dyDescent="0.2">
      <c r="A35" s="2">
        <v>269</v>
      </c>
      <c r="B35" t="s">
        <v>64</v>
      </c>
      <c r="C35" s="1">
        <v>20882</v>
      </c>
      <c r="D35" s="1">
        <v>2484</v>
      </c>
      <c r="E35" s="1">
        <v>514</v>
      </c>
      <c r="F35" s="1">
        <v>21552</v>
      </c>
      <c r="G35" s="1">
        <v>3463</v>
      </c>
      <c r="H35" s="1">
        <v>635</v>
      </c>
      <c r="I35" s="1">
        <v>22518</v>
      </c>
      <c r="J35" s="1">
        <v>3940</v>
      </c>
      <c r="K35" s="1">
        <v>770</v>
      </c>
      <c r="L35" s="1">
        <v>23441</v>
      </c>
      <c r="M35" s="1">
        <v>4206</v>
      </c>
      <c r="N35" s="1">
        <v>992</v>
      </c>
      <c r="O35" s="1">
        <v>24216</v>
      </c>
      <c r="P35" s="1">
        <v>4400</v>
      </c>
      <c r="Q35" s="1">
        <v>1176</v>
      </c>
      <c r="R35" s="1">
        <v>24579</v>
      </c>
      <c r="S35" s="1">
        <v>4447</v>
      </c>
      <c r="T35" s="1">
        <v>1302</v>
      </c>
      <c r="U35" s="1">
        <v>24732</v>
      </c>
      <c r="V35" s="1">
        <v>4515</v>
      </c>
      <c r="W35" s="1">
        <v>1446</v>
      </c>
      <c r="X35" s="1">
        <v>25338</v>
      </c>
      <c r="Y35" s="1">
        <v>4814</v>
      </c>
      <c r="Z35" s="1">
        <v>1961</v>
      </c>
      <c r="AA35">
        <v>26552</v>
      </c>
      <c r="AB35">
        <v>5619</v>
      </c>
      <c r="AC35">
        <v>2061</v>
      </c>
      <c r="AD35">
        <v>27069</v>
      </c>
      <c r="AE35">
        <v>5937</v>
      </c>
      <c r="AF35">
        <v>2595</v>
      </c>
    </row>
    <row r="36" spans="1:32" x14ac:dyDescent="0.2">
      <c r="A36" s="2">
        <v>270</v>
      </c>
      <c r="B36" t="s">
        <v>57</v>
      </c>
      <c r="C36" s="1">
        <v>40694</v>
      </c>
      <c r="D36" s="1">
        <v>6345</v>
      </c>
      <c r="E36" s="1">
        <v>1484</v>
      </c>
      <c r="F36" s="1">
        <v>40855</v>
      </c>
      <c r="G36" s="1">
        <v>8622</v>
      </c>
      <c r="H36" s="1">
        <v>1775</v>
      </c>
      <c r="I36" s="1">
        <v>41217</v>
      </c>
      <c r="J36" s="1">
        <v>9516</v>
      </c>
      <c r="K36" s="1">
        <v>2043</v>
      </c>
      <c r="L36" s="1">
        <v>40971</v>
      </c>
      <c r="M36" s="1">
        <v>10111</v>
      </c>
      <c r="N36" s="1">
        <v>2383</v>
      </c>
      <c r="O36" s="1">
        <v>41547</v>
      </c>
      <c r="P36" s="1">
        <v>10520</v>
      </c>
      <c r="Q36" s="1">
        <v>2795</v>
      </c>
      <c r="R36" s="1">
        <v>41920</v>
      </c>
      <c r="S36" s="1">
        <v>10778</v>
      </c>
      <c r="T36" s="1">
        <v>3013</v>
      </c>
      <c r="U36" s="1">
        <v>41797</v>
      </c>
      <c r="V36" s="1">
        <v>11033</v>
      </c>
      <c r="W36" s="1">
        <v>3293</v>
      </c>
      <c r="X36" s="1">
        <v>41925</v>
      </c>
      <c r="Y36" s="1">
        <v>12321</v>
      </c>
      <c r="Z36" s="1">
        <v>4572</v>
      </c>
      <c r="AA36">
        <v>42708</v>
      </c>
      <c r="AB36">
        <v>14524</v>
      </c>
      <c r="AC36">
        <v>5362</v>
      </c>
      <c r="AD36">
        <v>42666</v>
      </c>
      <c r="AE36">
        <v>14617</v>
      </c>
      <c r="AF36">
        <v>6759</v>
      </c>
    </row>
    <row r="37" spans="1:32" x14ac:dyDescent="0.2">
      <c r="A37" s="2">
        <v>306</v>
      </c>
      <c r="B37" t="s">
        <v>38</v>
      </c>
      <c r="C37" s="1">
        <v>33030</v>
      </c>
      <c r="D37" s="1">
        <v>6253</v>
      </c>
      <c r="E37" s="1">
        <v>1673</v>
      </c>
      <c r="F37" s="1">
        <v>32665</v>
      </c>
      <c r="G37" s="1">
        <v>7841</v>
      </c>
      <c r="H37" s="1">
        <v>1767</v>
      </c>
      <c r="I37" s="1">
        <v>33083</v>
      </c>
      <c r="J37" s="1">
        <v>8694</v>
      </c>
      <c r="K37" s="1">
        <v>1944</v>
      </c>
      <c r="L37" s="1">
        <v>32923</v>
      </c>
      <c r="M37" s="1">
        <v>9313</v>
      </c>
      <c r="N37" s="1">
        <v>2242</v>
      </c>
      <c r="O37" s="1">
        <v>32977</v>
      </c>
      <c r="P37" s="1">
        <v>9665</v>
      </c>
      <c r="Q37" s="1">
        <v>2479</v>
      </c>
      <c r="R37" s="1">
        <v>32605</v>
      </c>
      <c r="S37" s="1">
        <v>9740</v>
      </c>
      <c r="T37" s="1">
        <v>2621</v>
      </c>
      <c r="U37" s="1">
        <v>32225</v>
      </c>
      <c r="V37" s="1">
        <v>9852</v>
      </c>
      <c r="W37" s="1">
        <v>2767</v>
      </c>
      <c r="X37" s="1">
        <v>31107</v>
      </c>
      <c r="Y37" s="1">
        <v>10372</v>
      </c>
      <c r="Z37" s="1">
        <v>3691</v>
      </c>
      <c r="AA37">
        <v>29713</v>
      </c>
      <c r="AB37">
        <v>11132</v>
      </c>
      <c r="AC37">
        <v>4215</v>
      </c>
      <c r="AD37">
        <v>28661</v>
      </c>
      <c r="AE37">
        <v>10664</v>
      </c>
      <c r="AF37">
        <v>4798</v>
      </c>
    </row>
    <row r="38" spans="1:32" x14ac:dyDescent="0.2">
      <c r="A38" s="2">
        <v>316</v>
      </c>
      <c r="B38" t="s">
        <v>77</v>
      </c>
      <c r="C38" s="1">
        <v>69550</v>
      </c>
      <c r="D38" s="1">
        <v>9173</v>
      </c>
      <c r="E38" s="1">
        <v>2627</v>
      </c>
      <c r="F38" s="1">
        <v>69035</v>
      </c>
      <c r="G38" s="1">
        <v>11456</v>
      </c>
      <c r="H38" s="1">
        <v>2851</v>
      </c>
      <c r="I38" s="1">
        <v>70983</v>
      </c>
      <c r="J38" s="1">
        <v>12687</v>
      </c>
      <c r="K38" s="1">
        <v>3067</v>
      </c>
      <c r="L38" s="1">
        <v>71913</v>
      </c>
      <c r="M38" s="1">
        <v>13813</v>
      </c>
      <c r="N38" s="1">
        <v>3411</v>
      </c>
      <c r="O38" s="1">
        <v>73440</v>
      </c>
      <c r="P38" s="1">
        <v>14345</v>
      </c>
      <c r="Q38" s="1">
        <v>3706</v>
      </c>
      <c r="R38" s="1">
        <v>74129</v>
      </c>
      <c r="S38" s="1">
        <v>14745</v>
      </c>
      <c r="T38" s="1">
        <v>3961</v>
      </c>
      <c r="U38" s="1">
        <v>74490</v>
      </c>
      <c r="V38" s="1">
        <v>15107</v>
      </c>
      <c r="W38" s="1">
        <v>4285</v>
      </c>
      <c r="X38" s="1">
        <v>75646</v>
      </c>
      <c r="Y38" s="1">
        <v>16736</v>
      </c>
      <c r="Z38" s="1">
        <v>5733</v>
      </c>
      <c r="AA38">
        <v>77849</v>
      </c>
      <c r="AB38">
        <v>20082</v>
      </c>
      <c r="AC38">
        <v>7149</v>
      </c>
      <c r="AD38">
        <v>78487</v>
      </c>
      <c r="AE38">
        <v>20872</v>
      </c>
      <c r="AF38">
        <v>9052</v>
      </c>
    </row>
    <row r="39" spans="1:32" x14ac:dyDescent="0.2">
      <c r="A39" s="2">
        <v>320</v>
      </c>
      <c r="B39" t="s">
        <v>33</v>
      </c>
      <c r="C39" s="1">
        <v>35306</v>
      </c>
      <c r="D39" s="1">
        <v>5013</v>
      </c>
      <c r="E39" s="1">
        <v>1408</v>
      </c>
      <c r="F39" s="1">
        <v>35195</v>
      </c>
      <c r="G39" s="1">
        <v>6253</v>
      </c>
      <c r="H39" s="1">
        <v>1492</v>
      </c>
      <c r="I39" s="1">
        <v>36139</v>
      </c>
      <c r="J39" s="1">
        <v>6918</v>
      </c>
      <c r="K39" s="1">
        <v>1648</v>
      </c>
      <c r="L39" s="1">
        <v>36713</v>
      </c>
      <c r="M39" s="1">
        <v>7400</v>
      </c>
      <c r="N39" s="1">
        <v>1853</v>
      </c>
      <c r="O39" s="1">
        <v>37344</v>
      </c>
      <c r="P39" s="1">
        <v>7704</v>
      </c>
      <c r="Q39" s="1">
        <v>2081</v>
      </c>
      <c r="R39" s="1">
        <v>37753</v>
      </c>
      <c r="S39" s="1">
        <v>7896</v>
      </c>
      <c r="T39" s="1">
        <v>2216</v>
      </c>
      <c r="U39" s="1">
        <v>37820</v>
      </c>
      <c r="V39" s="1">
        <v>8040</v>
      </c>
      <c r="W39" s="1">
        <v>2347</v>
      </c>
      <c r="X39" s="1">
        <v>38017</v>
      </c>
      <c r="Y39" s="1">
        <v>8856</v>
      </c>
      <c r="Z39" s="1">
        <v>2990</v>
      </c>
      <c r="AA39">
        <v>38658</v>
      </c>
      <c r="AB39">
        <v>10487</v>
      </c>
      <c r="AC39">
        <v>3637</v>
      </c>
      <c r="AD39">
        <v>38685</v>
      </c>
      <c r="AE39">
        <v>10707</v>
      </c>
      <c r="AF39">
        <v>4625</v>
      </c>
    </row>
    <row r="40" spans="1:32" x14ac:dyDescent="0.2">
      <c r="A40" s="2">
        <v>326</v>
      </c>
      <c r="B40" t="s">
        <v>95</v>
      </c>
      <c r="C40" s="1">
        <v>49265</v>
      </c>
      <c r="D40" s="1">
        <v>7520</v>
      </c>
      <c r="E40" s="1">
        <v>2078</v>
      </c>
      <c r="F40" s="1">
        <v>48469</v>
      </c>
      <c r="G40" s="1">
        <v>9297</v>
      </c>
      <c r="H40" s="1">
        <v>2245</v>
      </c>
      <c r="I40" s="1">
        <v>48982</v>
      </c>
      <c r="J40" s="1">
        <v>10068</v>
      </c>
      <c r="K40" s="1">
        <v>2468</v>
      </c>
      <c r="L40" s="1">
        <v>48487</v>
      </c>
      <c r="M40" s="1">
        <v>10678</v>
      </c>
      <c r="N40" s="1">
        <v>2683</v>
      </c>
      <c r="O40" s="1">
        <v>48602</v>
      </c>
      <c r="P40" s="1">
        <v>10961</v>
      </c>
      <c r="Q40" s="1">
        <v>2910</v>
      </c>
      <c r="R40" s="1">
        <v>48309</v>
      </c>
      <c r="S40" s="1">
        <v>11111</v>
      </c>
      <c r="T40" s="1">
        <v>3081</v>
      </c>
      <c r="U40" s="1">
        <v>48103</v>
      </c>
      <c r="V40" s="1">
        <v>11283</v>
      </c>
      <c r="W40" s="1">
        <v>3229</v>
      </c>
      <c r="X40" s="1">
        <v>46916</v>
      </c>
      <c r="Y40" s="1">
        <v>11798</v>
      </c>
      <c r="Z40" s="1">
        <v>4090</v>
      </c>
      <c r="AA40">
        <v>45579</v>
      </c>
      <c r="AB40">
        <v>13005</v>
      </c>
      <c r="AC40">
        <v>4559</v>
      </c>
      <c r="AD40">
        <v>44596</v>
      </c>
      <c r="AE40">
        <v>12705</v>
      </c>
      <c r="AF40">
        <v>5404</v>
      </c>
    </row>
    <row r="41" spans="1:32" x14ac:dyDescent="0.2">
      <c r="A41" s="2">
        <v>329</v>
      </c>
      <c r="B41" t="s">
        <v>46</v>
      </c>
      <c r="C41" s="1">
        <v>32584</v>
      </c>
      <c r="D41" s="1">
        <v>4040</v>
      </c>
      <c r="E41" s="1">
        <v>1176</v>
      </c>
      <c r="F41" s="1">
        <v>33573</v>
      </c>
      <c r="G41" s="1">
        <v>4990</v>
      </c>
      <c r="H41" s="1">
        <v>1280</v>
      </c>
      <c r="I41" s="1">
        <v>34473</v>
      </c>
      <c r="J41" s="1">
        <v>5429</v>
      </c>
      <c r="K41" s="1">
        <v>1374</v>
      </c>
      <c r="L41" s="1">
        <v>34847</v>
      </c>
      <c r="M41" s="1">
        <v>5738</v>
      </c>
      <c r="N41" s="1">
        <v>1535</v>
      </c>
      <c r="O41" s="1">
        <v>35906</v>
      </c>
      <c r="P41" s="1">
        <v>5980</v>
      </c>
      <c r="Q41" s="1">
        <v>1656</v>
      </c>
      <c r="R41" s="1">
        <v>36356</v>
      </c>
      <c r="S41" s="1">
        <v>6094</v>
      </c>
      <c r="T41" s="1">
        <v>1739</v>
      </c>
      <c r="U41" s="1">
        <v>36286</v>
      </c>
      <c r="V41" s="1">
        <v>6157</v>
      </c>
      <c r="W41" s="1">
        <v>1821</v>
      </c>
      <c r="X41" s="1">
        <v>36883</v>
      </c>
      <c r="Y41" s="1">
        <v>6772</v>
      </c>
      <c r="Z41" s="1">
        <v>2350</v>
      </c>
      <c r="AA41">
        <v>37976</v>
      </c>
      <c r="AB41">
        <v>8211</v>
      </c>
      <c r="AC41">
        <v>2787</v>
      </c>
      <c r="AD41">
        <v>38381</v>
      </c>
      <c r="AE41">
        <v>8664</v>
      </c>
      <c r="AF41">
        <v>3603</v>
      </c>
    </row>
    <row r="42" spans="1:32" x14ac:dyDescent="0.2">
      <c r="A42" s="2">
        <v>330</v>
      </c>
      <c r="B42" t="s">
        <v>62</v>
      </c>
      <c r="C42" s="1">
        <v>77475</v>
      </c>
      <c r="D42" s="1">
        <v>11479</v>
      </c>
      <c r="E42" s="1">
        <v>3265</v>
      </c>
      <c r="F42" s="1">
        <v>77293</v>
      </c>
      <c r="G42" s="1">
        <v>13715</v>
      </c>
      <c r="H42" s="1">
        <v>3489</v>
      </c>
      <c r="I42" s="1">
        <v>78968</v>
      </c>
      <c r="J42" s="1">
        <v>14854</v>
      </c>
      <c r="K42" s="1">
        <v>3769</v>
      </c>
      <c r="L42" s="1">
        <v>79122</v>
      </c>
      <c r="M42" s="1">
        <v>15639</v>
      </c>
      <c r="N42" s="1">
        <v>4093</v>
      </c>
      <c r="O42" s="1">
        <v>79728</v>
      </c>
      <c r="P42" s="1">
        <v>16077</v>
      </c>
      <c r="Q42" s="1">
        <v>4447</v>
      </c>
      <c r="R42" s="1">
        <v>79923</v>
      </c>
      <c r="S42" s="1">
        <v>16335</v>
      </c>
      <c r="T42" s="1">
        <v>4711</v>
      </c>
      <c r="U42" s="1">
        <v>80481</v>
      </c>
      <c r="V42" s="1">
        <v>16708</v>
      </c>
      <c r="W42" s="1">
        <v>5031</v>
      </c>
      <c r="X42" s="1">
        <v>80811</v>
      </c>
      <c r="Y42" s="1">
        <v>18071</v>
      </c>
      <c r="Z42" s="1">
        <v>6415</v>
      </c>
      <c r="AA42">
        <v>81372</v>
      </c>
      <c r="AB42">
        <v>21145</v>
      </c>
      <c r="AC42">
        <v>7463</v>
      </c>
      <c r="AD42">
        <v>81214</v>
      </c>
      <c r="AE42">
        <v>21871</v>
      </c>
      <c r="AF42">
        <v>9390</v>
      </c>
    </row>
    <row r="43" spans="1:32" x14ac:dyDescent="0.2">
      <c r="A43" s="2">
        <v>336</v>
      </c>
      <c r="B43" t="s">
        <v>68</v>
      </c>
      <c r="C43" s="1">
        <v>21931</v>
      </c>
      <c r="D43" s="1">
        <v>3471</v>
      </c>
      <c r="E43" s="1">
        <v>918</v>
      </c>
      <c r="F43" s="1">
        <v>22038</v>
      </c>
      <c r="G43" s="1">
        <v>4429</v>
      </c>
      <c r="H43" s="1">
        <v>1027</v>
      </c>
      <c r="I43" s="1">
        <v>22727</v>
      </c>
      <c r="J43" s="1">
        <v>4876</v>
      </c>
      <c r="K43" s="1">
        <v>1146</v>
      </c>
      <c r="L43" s="1">
        <v>23034</v>
      </c>
      <c r="M43" s="1">
        <v>5241</v>
      </c>
      <c r="N43" s="1">
        <v>1259</v>
      </c>
      <c r="O43" s="1">
        <v>23692</v>
      </c>
      <c r="P43" s="1">
        <v>5428</v>
      </c>
      <c r="Q43" s="1">
        <v>1454</v>
      </c>
      <c r="R43" s="1">
        <v>23649</v>
      </c>
      <c r="S43" s="1">
        <v>5527</v>
      </c>
      <c r="T43" s="1">
        <v>1519</v>
      </c>
      <c r="U43" s="1">
        <v>23612</v>
      </c>
      <c r="V43" s="1">
        <v>5614</v>
      </c>
      <c r="W43" s="1">
        <v>1626</v>
      </c>
      <c r="X43" s="1">
        <v>23649</v>
      </c>
      <c r="Y43" s="1">
        <v>6085</v>
      </c>
      <c r="Z43" s="1">
        <v>2149</v>
      </c>
      <c r="AA43">
        <v>23829</v>
      </c>
      <c r="AB43">
        <v>6999</v>
      </c>
      <c r="AC43">
        <v>2492</v>
      </c>
      <c r="AD43">
        <v>23713</v>
      </c>
      <c r="AE43">
        <v>7077</v>
      </c>
      <c r="AF43">
        <v>3057</v>
      </c>
    </row>
    <row r="44" spans="1:32" x14ac:dyDescent="0.2">
      <c r="A44" s="2">
        <v>340</v>
      </c>
      <c r="B44" t="s">
        <v>66</v>
      </c>
      <c r="C44" s="1">
        <v>29522</v>
      </c>
      <c r="D44" s="1">
        <v>4172</v>
      </c>
      <c r="E44" s="1">
        <v>1280</v>
      </c>
      <c r="F44" s="1">
        <v>29331</v>
      </c>
      <c r="G44" s="1">
        <v>4978</v>
      </c>
      <c r="H44" s="1">
        <v>1296</v>
      </c>
      <c r="I44" s="1">
        <v>29669</v>
      </c>
      <c r="J44" s="1">
        <v>5430</v>
      </c>
      <c r="K44" s="1">
        <v>1399</v>
      </c>
      <c r="L44" s="1">
        <v>29993</v>
      </c>
      <c r="M44" s="1">
        <v>5741</v>
      </c>
      <c r="N44" s="1">
        <v>1526</v>
      </c>
      <c r="O44" s="1">
        <v>30444</v>
      </c>
      <c r="P44" s="1">
        <v>5983</v>
      </c>
      <c r="Q44" s="1">
        <v>1665</v>
      </c>
      <c r="R44" s="1">
        <v>30478</v>
      </c>
      <c r="S44" s="1">
        <v>6157</v>
      </c>
      <c r="T44" s="1">
        <v>1762</v>
      </c>
      <c r="U44" s="1">
        <v>30641</v>
      </c>
      <c r="V44" s="1">
        <v>6314</v>
      </c>
      <c r="W44" s="1">
        <v>1894</v>
      </c>
      <c r="X44" s="1">
        <v>30713</v>
      </c>
      <c r="Y44" s="1">
        <v>7012</v>
      </c>
      <c r="Z44" s="1">
        <v>2412</v>
      </c>
      <c r="AA44">
        <v>31268</v>
      </c>
      <c r="AB44">
        <v>8280</v>
      </c>
      <c r="AC44">
        <v>2966</v>
      </c>
      <c r="AD44">
        <v>31216</v>
      </c>
      <c r="AE44">
        <v>8436</v>
      </c>
      <c r="AF44">
        <v>3757</v>
      </c>
    </row>
    <row r="45" spans="1:32" x14ac:dyDescent="0.2">
      <c r="A45" s="2">
        <v>350</v>
      </c>
      <c r="B45" t="s">
        <v>10</v>
      </c>
      <c r="C45" s="1">
        <v>26794</v>
      </c>
      <c r="D45" s="1">
        <v>3500</v>
      </c>
      <c r="E45" s="1">
        <v>870</v>
      </c>
      <c r="F45" s="1">
        <v>27172</v>
      </c>
      <c r="G45" s="1">
        <v>4811</v>
      </c>
      <c r="H45" s="1">
        <v>999</v>
      </c>
      <c r="I45" s="1">
        <v>27544</v>
      </c>
      <c r="J45" s="1">
        <v>5346</v>
      </c>
      <c r="K45" s="1">
        <v>1159</v>
      </c>
      <c r="L45" s="1">
        <v>28173</v>
      </c>
      <c r="M45" s="1">
        <v>5630</v>
      </c>
      <c r="N45" s="1">
        <v>1330</v>
      </c>
      <c r="O45" s="1">
        <v>28930</v>
      </c>
      <c r="P45" s="1">
        <v>5847</v>
      </c>
      <c r="Q45" s="1">
        <v>1475</v>
      </c>
      <c r="R45" s="1">
        <v>29347</v>
      </c>
      <c r="S45" s="1">
        <v>5930</v>
      </c>
      <c r="T45" s="1">
        <v>1605</v>
      </c>
      <c r="U45" s="1">
        <v>29594</v>
      </c>
      <c r="V45" s="1">
        <v>6024</v>
      </c>
      <c r="W45" s="1">
        <v>1730</v>
      </c>
      <c r="X45" s="1">
        <v>30199</v>
      </c>
      <c r="Y45" s="1">
        <v>6462</v>
      </c>
      <c r="Z45" s="1">
        <v>2302</v>
      </c>
      <c r="AA45">
        <v>31624</v>
      </c>
      <c r="AB45">
        <v>7551</v>
      </c>
      <c r="AC45">
        <v>2567</v>
      </c>
      <c r="AD45">
        <v>32056</v>
      </c>
      <c r="AE45">
        <v>7784</v>
      </c>
      <c r="AF45">
        <v>3220</v>
      </c>
    </row>
    <row r="46" spans="1:32" x14ac:dyDescent="0.2">
      <c r="A46" s="2">
        <v>360</v>
      </c>
      <c r="B46" t="s">
        <v>14</v>
      </c>
      <c r="C46" s="1">
        <v>46984</v>
      </c>
      <c r="D46" s="1">
        <v>9127</v>
      </c>
      <c r="E46" s="1">
        <v>2732</v>
      </c>
      <c r="F46" s="1">
        <v>43024</v>
      </c>
      <c r="G46" s="1">
        <v>10077</v>
      </c>
      <c r="H46" s="1">
        <v>2665</v>
      </c>
      <c r="I46" s="1">
        <v>41982</v>
      </c>
      <c r="J46" s="1">
        <v>10620</v>
      </c>
      <c r="K46" s="1">
        <v>2782</v>
      </c>
      <c r="L46" s="1">
        <v>40539</v>
      </c>
      <c r="M46" s="1">
        <v>10921</v>
      </c>
      <c r="N46" s="1">
        <v>2904</v>
      </c>
      <c r="O46" s="1">
        <v>39921</v>
      </c>
      <c r="P46" s="1">
        <v>10953</v>
      </c>
      <c r="Q46" s="1">
        <v>2999</v>
      </c>
      <c r="R46" s="1">
        <v>39632</v>
      </c>
      <c r="S46" s="1">
        <v>11091</v>
      </c>
      <c r="T46" s="1">
        <v>3124</v>
      </c>
      <c r="U46" s="1">
        <v>39122</v>
      </c>
      <c r="V46" s="1">
        <v>11144</v>
      </c>
      <c r="W46" s="1">
        <v>3299</v>
      </c>
      <c r="X46" s="1">
        <v>37452</v>
      </c>
      <c r="Y46" s="1">
        <v>11471</v>
      </c>
      <c r="Z46" s="1">
        <v>4022</v>
      </c>
      <c r="AA46">
        <v>35167</v>
      </c>
      <c r="AB46">
        <v>11671</v>
      </c>
      <c r="AC46">
        <v>4476</v>
      </c>
      <c r="AD46">
        <v>33545</v>
      </c>
      <c r="AE46">
        <v>10825</v>
      </c>
      <c r="AF46">
        <v>4806</v>
      </c>
    </row>
    <row r="47" spans="1:32" x14ac:dyDescent="0.2">
      <c r="A47" s="2">
        <v>370</v>
      </c>
      <c r="B47" t="s">
        <v>32</v>
      </c>
      <c r="C47" s="1">
        <v>81112</v>
      </c>
      <c r="D47" s="1">
        <v>11552</v>
      </c>
      <c r="E47" s="1">
        <v>3281</v>
      </c>
      <c r="F47" s="1">
        <v>81687</v>
      </c>
      <c r="G47" s="1">
        <v>13996</v>
      </c>
      <c r="H47" s="1">
        <v>3464</v>
      </c>
      <c r="I47" s="1">
        <v>82938</v>
      </c>
      <c r="J47" s="1">
        <v>15178</v>
      </c>
      <c r="K47" s="1">
        <v>3721</v>
      </c>
      <c r="L47" s="1">
        <v>83181</v>
      </c>
      <c r="M47" s="1">
        <v>16309</v>
      </c>
      <c r="N47" s="1">
        <v>4157</v>
      </c>
      <c r="O47" s="1">
        <v>84574</v>
      </c>
      <c r="P47" s="1">
        <v>17061</v>
      </c>
      <c r="Q47" s="1">
        <v>4639</v>
      </c>
      <c r="R47" s="1">
        <v>84747</v>
      </c>
      <c r="S47" s="1">
        <v>17406</v>
      </c>
      <c r="T47" s="1">
        <v>4929</v>
      </c>
      <c r="U47" s="1">
        <v>84895</v>
      </c>
      <c r="V47" s="1">
        <v>17697</v>
      </c>
      <c r="W47" s="1">
        <v>5233</v>
      </c>
      <c r="X47" s="1">
        <v>85252</v>
      </c>
      <c r="Y47" s="1">
        <v>19127</v>
      </c>
      <c r="Z47" s="1">
        <v>6690</v>
      </c>
      <c r="AA47">
        <v>86122</v>
      </c>
      <c r="AB47">
        <v>22222</v>
      </c>
      <c r="AC47">
        <v>7991</v>
      </c>
      <c r="AD47">
        <v>86122</v>
      </c>
      <c r="AE47">
        <v>22915</v>
      </c>
      <c r="AF47">
        <v>9829</v>
      </c>
    </row>
    <row r="48" spans="1:32" x14ac:dyDescent="0.2">
      <c r="A48" s="2">
        <v>376</v>
      </c>
      <c r="B48" t="s">
        <v>59</v>
      </c>
      <c r="C48" s="1">
        <v>62912</v>
      </c>
      <c r="D48" s="1">
        <v>11414</v>
      </c>
      <c r="E48" s="1">
        <v>3439</v>
      </c>
      <c r="F48" s="1">
        <v>60829</v>
      </c>
      <c r="G48" s="1">
        <v>13283</v>
      </c>
      <c r="H48" s="1">
        <v>3522</v>
      </c>
      <c r="I48" s="1">
        <v>61219</v>
      </c>
      <c r="J48" s="1">
        <v>14026</v>
      </c>
      <c r="K48" s="1">
        <v>3628</v>
      </c>
      <c r="L48" s="1">
        <v>60328</v>
      </c>
      <c r="M48" s="1">
        <v>14738</v>
      </c>
      <c r="N48" s="1">
        <v>3950</v>
      </c>
      <c r="O48" s="1">
        <v>60231</v>
      </c>
      <c r="P48" s="1">
        <v>15026</v>
      </c>
      <c r="Q48" s="1">
        <v>4168</v>
      </c>
      <c r="R48" s="1">
        <v>59759</v>
      </c>
      <c r="S48" s="1">
        <v>15122</v>
      </c>
      <c r="T48" s="1">
        <v>4334</v>
      </c>
      <c r="U48" s="1">
        <v>59350</v>
      </c>
      <c r="V48" s="1">
        <v>15224</v>
      </c>
      <c r="W48" s="1">
        <v>4588</v>
      </c>
      <c r="X48" s="1">
        <v>57959</v>
      </c>
      <c r="Y48" s="1">
        <v>15902</v>
      </c>
      <c r="Z48" s="1">
        <v>5678</v>
      </c>
      <c r="AA48">
        <v>55938</v>
      </c>
      <c r="AB48">
        <v>16966</v>
      </c>
      <c r="AC48">
        <v>6360</v>
      </c>
      <c r="AD48">
        <v>54268</v>
      </c>
      <c r="AE48">
        <v>16442</v>
      </c>
      <c r="AF48">
        <v>7200</v>
      </c>
    </row>
    <row r="49" spans="1:32" x14ac:dyDescent="0.2">
      <c r="A49" s="2">
        <v>390</v>
      </c>
      <c r="B49" t="s">
        <v>96</v>
      </c>
      <c r="C49" s="1">
        <v>46319</v>
      </c>
      <c r="D49" s="1">
        <v>8138</v>
      </c>
      <c r="E49" s="1">
        <v>2388</v>
      </c>
      <c r="F49" s="1">
        <v>45471</v>
      </c>
      <c r="G49" s="1">
        <v>9705</v>
      </c>
      <c r="H49" s="1">
        <v>2381</v>
      </c>
      <c r="I49" s="1">
        <v>46087</v>
      </c>
      <c r="J49" s="1">
        <v>10574</v>
      </c>
      <c r="K49" s="1">
        <v>2528</v>
      </c>
      <c r="L49" s="1">
        <v>45268</v>
      </c>
      <c r="M49" s="1">
        <v>11272</v>
      </c>
      <c r="N49" s="1">
        <v>2831</v>
      </c>
      <c r="O49" s="1">
        <v>45441</v>
      </c>
      <c r="P49" s="1">
        <v>11583</v>
      </c>
      <c r="Q49" s="1">
        <v>3097</v>
      </c>
      <c r="R49" s="1">
        <v>45751</v>
      </c>
      <c r="S49" s="1">
        <v>11729</v>
      </c>
      <c r="T49" s="1">
        <v>3267</v>
      </c>
      <c r="U49" s="1">
        <v>45057</v>
      </c>
      <c r="V49" s="1">
        <v>11872</v>
      </c>
      <c r="W49" s="1">
        <v>3490</v>
      </c>
      <c r="X49" s="1">
        <v>44268</v>
      </c>
      <c r="Y49" s="1">
        <v>12645</v>
      </c>
      <c r="Z49" s="1">
        <v>4431</v>
      </c>
      <c r="AA49">
        <v>43432</v>
      </c>
      <c r="AB49">
        <v>13796</v>
      </c>
      <c r="AC49">
        <v>5093</v>
      </c>
      <c r="AD49">
        <v>42598</v>
      </c>
      <c r="AE49">
        <v>13433</v>
      </c>
      <c r="AF49">
        <v>5912</v>
      </c>
    </row>
    <row r="50" spans="1:32" x14ac:dyDescent="0.2">
      <c r="A50" s="2">
        <v>400</v>
      </c>
      <c r="B50" t="s">
        <v>17</v>
      </c>
      <c r="C50" s="1">
        <v>42154</v>
      </c>
      <c r="D50" s="1">
        <v>7887</v>
      </c>
      <c r="E50" s="1">
        <v>2432</v>
      </c>
      <c r="F50" s="1">
        <v>39828</v>
      </c>
      <c r="G50" s="1">
        <v>9242</v>
      </c>
      <c r="H50" s="1">
        <v>2499</v>
      </c>
      <c r="I50" s="1">
        <v>39632</v>
      </c>
      <c r="J50" s="1">
        <v>9941</v>
      </c>
      <c r="K50" s="1">
        <v>2577</v>
      </c>
      <c r="L50" s="1">
        <v>39570</v>
      </c>
      <c r="M50" s="1">
        <v>10547</v>
      </c>
      <c r="N50" s="1">
        <v>2766</v>
      </c>
      <c r="O50" s="1">
        <v>39602</v>
      </c>
      <c r="P50" s="1">
        <v>10827</v>
      </c>
      <c r="Q50" s="1">
        <v>2976</v>
      </c>
      <c r="R50" s="1">
        <v>39332</v>
      </c>
      <c r="S50" s="1">
        <v>10965</v>
      </c>
      <c r="T50" s="1">
        <v>3102</v>
      </c>
      <c r="U50" s="1">
        <v>38966</v>
      </c>
      <c r="V50" s="1">
        <v>11047</v>
      </c>
      <c r="W50" s="1">
        <v>3276</v>
      </c>
      <c r="X50" s="1">
        <v>37680</v>
      </c>
      <c r="Y50" s="1">
        <v>11497</v>
      </c>
      <c r="Z50" s="1">
        <v>4106</v>
      </c>
      <c r="AA50">
        <v>35840</v>
      </c>
      <c r="AB50">
        <v>11638</v>
      </c>
      <c r="AC50">
        <v>4690</v>
      </c>
      <c r="AD50">
        <v>34243</v>
      </c>
      <c r="AE50">
        <v>10700</v>
      </c>
      <c r="AF50">
        <v>4948</v>
      </c>
    </row>
    <row r="51" spans="1:32" x14ac:dyDescent="0.2">
      <c r="A51" s="2">
        <v>410</v>
      </c>
      <c r="B51" t="s">
        <v>22</v>
      </c>
      <c r="C51" s="1">
        <v>37661</v>
      </c>
      <c r="D51" s="1">
        <v>5685</v>
      </c>
      <c r="E51" s="1">
        <v>1683</v>
      </c>
      <c r="F51" s="1">
        <v>37857</v>
      </c>
      <c r="G51" s="1">
        <v>6967</v>
      </c>
      <c r="H51" s="1">
        <v>1786</v>
      </c>
      <c r="I51" s="1">
        <v>38210</v>
      </c>
      <c r="J51" s="1">
        <v>7613</v>
      </c>
      <c r="K51" s="1">
        <v>1908</v>
      </c>
      <c r="L51" s="1">
        <v>39116</v>
      </c>
      <c r="M51" s="1">
        <v>8229</v>
      </c>
      <c r="N51" s="1">
        <v>2182</v>
      </c>
      <c r="O51" s="1">
        <v>39961</v>
      </c>
      <c r="P51" s="1">
        <v>8615</v>
      </c>
      <c r="Q51" s="1">
        <v>2361</v>
      </c>
      <c r="R51" s="1">
        <v>40158</v>
      </c>
      <c r="S51" s="1">
        <v>8792</v>
      </c>
      <c r="T51" s="1">
        <v>2514</v>
      </c>
      <c r="U51" s="1">
        <v>40318</v>
      </c>
      <c r="V51" s="1">
        <v>9012</v>
      </c>
      <c r="W51" s="1">
        <v>2728</v>
      </c>
      <c r="X51" s="1">
        <v>41069</v>
      </c>
      <c r="Y51" s="1">
        <v>9943</v>
      </c>
      <c r="Z51" s="1">
        <v>3663</v>
      </c>
      <c r="AA51">
        <v>42621</v>
      </c>
      <c r="AB51">
        <v>12048</v>
      </c>
      <c r="AC51">
        <v>4407</v>
      </c>
      <c r="AD51">
        <v>43126</v>
      </c>
      <c r="AE51">
        <v>12589</v>
      </c>
      <c r="AF51">
        <v>5660</v>
      </c>
    </row>
    <row r="52" spans="1:32" x14ac:dyDescent="0.2">
      <c r="A52" s="2">
        <v>411</v>
      </c>
      <c r="B52" t="s">
        <v>225</v>
      </c>
      <c r="C52" s="1">
        <v>101</v>
      </c>
      <c r="D52" s="1">
        <v>9</v>
      </c>
      <c r="E52" s="1">
        <v>3</v>
      </c>
      <c r="F52" s="1">
        <v>91</v>
      </c>
      <c r="G52" s="1">
        <v>18</v>
      </c>
      <c r="H52" s="1">
        <v>3</v>
      </c>
      <c r="I52" s="1">
        <v>83</v>
      </c>
      <c r="J52" s="1">
        <v>16</v>
      </c>
      <c r="K52" s="1">
        <v>2</v>
      </c>
      <c r="L52" s="1">
        <v>90</v>
      </c>
      <c r="M52" s="1">
        <v>15</v>
      </c>
      <c r="N52" s="1">
        <v>4</v>
      </c>
      <c r="O52" s="1">
        <v>93</v>
      </c>
      <c r="P52" s="1">
        <v>15</v>
      </c>
      <c r="Q52" s="1">
        <v>4</v>
      </c>
      <c r="R52" s="1">
        <v>91</v>
      </c>
      <c r="S52" s="1">
        <v>14</v>
      </c>
      <c r="T52" s="1">
        <v>3</v>
      </c>
      <c r="U52" s="1">
        <v>90</v>
      </c>
      <c r="V52" s="1">
        <v>15</v>
      </c>
      <c r="W52" s="1">
        <v>4</v>
      </c>
      <c r="X52" s="1">
        <v>0</v>
      </c>
      <c r="Y52" s="1">
        <v>0</v>
      </c>
      <c r="Z52" s="1">
        <v>0</v>
      </c>
      <c r="AA52">
        <v>0</v>
      </c>
      <c r="AB52">
        <v>0</v>
      </c>
      <c r="AC52">
        <v>0</v>
      </c>
      <c r="AD52">
        <v>0</v>
      </c>
      <c r="AE52">
        <v>0</v>
      </c>
      <c r="AF52">
        <v>0</v>
      </c>
    </row>
    <row r="53" spans="1:32" x14ac:dyDescent="0.2">
      <c r="A53" s="2">
        <v>420</v>
      </c>
      <c r="B53" t="s">
        <v>11</v>
      </c>
      <c r="C53" s="1">
        <v>42054</v>
      </c>
      <c r="D53" s="1">
        <v>6373</v>
      </c>
      <c r="E53" s="1">
        <v>1909</v>
      </c>
      <c r="F53" s="1">
        <v>41046</v>
      </c>
      <c r="G53" s="1">
        <v>7637</v>
      </c>
      <c r="H53" s="1">
        <v>2061</v>
      </c>
      <c r="I53" s="1">
        <v>41328</v>
      </c>
      <c r="J53" s="1">
        <v>8228</v>
      </c>
      <c r="K53" s="1">
        <v>2197</v>
      </c>
      <c r="L53" s="1">
        <v>40867</v>
      </c>
      <c r="M53" s="1">
        <v>8722</v>
      </c>
      <c r="N53" s="1">
        <v>2382</v>
      </c>
      <c r="O53" s="1">
        <v>40944</v>
      </c>
      <c r="P53" s="1">
        <v>8917</v>
      </c>
      <c r="Q53" s="1">
        <v>2466</v>
      </c>
      <c r="R53" s="1">
        <v>40646</v>
      </c>
      <c r="S53" s="1">
        <v>8999</v>
      </c>
      <c r="T53" s="1">
        <v>2528</v>
      </c>
      <c r="U53" s="1">
        <v>40469</v>
      </c>
      <c r="V53" s="1">
        <v>9117</v>
      </c>
      <c r="W53" s="1">
        <v>2650</v>
      </c>
      <c r="X53" s="1">
        <v>39791</v>
      </c>
      <c r="Y53" s="1">
        <v>9683</v>
      </c>
      <c r="Z53" s="1">
        <v>3494</v>
      </c>
      <c r="AA53">
        <v>39129</v>
      </c>
      <c r="AB53">
        <v>10843</v>
      </c>
      <c r="AC53">
        <v>3969</v>
      </c>
      <c r="AD53">
        <v>38548</v>
      </c>
      <c r="AE53">
        <v>10806</v>
      </c>
      <c r="AF53">
        <v>4752</v>
      </c>
    </row>
    <row r="54" spans="1:32" x14ac:dyDescent="0.2">
      <c r="A54" s="2">
        <v>430</v>
      </c>
      <c r="B54" t="s">
        <v>47</v>
      </c>
      <c r="C54" s="1">
        <v>52085</v>
      </c>
      <c r="D54" s="1">
        <v>8664</v>
      </c>
      <c r="E54" s="1">
        <v>2692</v>
      </c>
      <c r="F54" s="1">
        <v>50953</v>
      </c>
      <c r="G54" s="1">
        <v>10143</v>
      </c>
      <c r="H54" s="1">
        <v>2871</v>
      </c>
      <c r="I54" s="1">
        <v>51536</v>
      </c>
      <c r="J54" s="1">
        <v>10875</v>
      </c>
      <c r="K54" s="1">
        <v>2940</v>
      </c>
      <c r="L54" s="1">
        <v>51683</v>
      </c>
      <c r="M54" s="1">
        <v>11388</v>
      </c>
      <c r="N54" s="1">
        <v>3222</v>
      </c>
      <c r="O54" s="1">
        <v>52253</v>
      </c>
      <c r="P54" s="1">
        <v>11750</v>
      </c>
      <c r="Q54" s="1">
        <v>3426</v>
      </c>
      <c r="R54" s="1">
        <v>52291</v>
      </c>
      <c r="S54" s="1">
        <v>11914</v>
      </c>
      <c r="T54" s="1">
        <v>3553</v>
      </c>
      <c r="U54" s="1">
        <v>52284</v>
      </c>
      <c r="V54" s="1">
        <v>12059</v>
      </c>
      <c r="W54" s="1">
        <v>3760</v>
      </c>
      <c r="X54" s="1">
        <v>52219</v>
      </c>
      <c r="Y54" s="1">
        <v>12907</v>
      </c>
      <c r="Z54" s="1">
        <v>4642</v>
      </c>
      <c r="AA54">
        <v>52803</v>
      </c>
      <c r="AB54">
        <v>14545</v>
      </c>
      <c r="AC54">
        <v>5312</v>
      </c>
      <c r="AD54">
        <v>52750</v>
      </c>
      <c r="AE54">
        <v>14605</v>
      </c>
      <c r="AF54">
        <v>6424</v>
      </c>
    </row>
    <row r="55" spans="1:32" x14ac:dyDescent="0.2">
      <c r="A55" s="2">
        <v>440</v>
      </c>
      <c r="B55" t="s">
        <v>97</v>
      </c>
      <c r="C55" s="1">
        <v>23770</v>
      </c>
      <c r="D55" s="1">
        <v>3904</v>
      </c>
      <c r="E55" s="1">
        <v>980</v>
      </c>
      <c r="F55" s="1">
        <v>23728</v>
      </c>
      <c r="G55" s="1">
        <v>4804</v>
      </c>
      <c r="H55" s="1">
        <v>1177</v>
      </c>
      <c r="I55" s="1">
        <v>23756</v>
      </c>
      <c r="J55" s="1">
        <v>5183</v>
      </c>
      <c r="K55" s="1">
        <v>1360</v>
      </c>
      <c r="L55" s="1">
        <v>23847</v>
      </c>
      <c r="M55" s="1">
        <v>5575</v>
      </c>
      <c r="N55" s="1">
        <v>1595</v>
      </c>
      <c r="O55" s="1">
        <v>23991</v>
      </c>
      <c r="P55" s="1">
        <v>5708</v>
      </c>
      <c r="Q55" s="1">
        <v>1714</v>
      </c>
      <c r="R55" s="1">
        <v>23894</v>
      </c>
      <c r="S55" s="1">
        <v>5772</v>
      </c>
      <c r="T55" s="1">
        <v>1823</v>
      </c>
      <c r="U55" s="1">
        <v>23949</v>
      </c>
      <c r="V55" s="1">
        <v>5832</v>
      </c>
      <c r="W55" s="1">
        <v>1934</v>
      </c>
      <c r="X55" s="1">
        <v>23753</v>
      </c>
      <c r="Y55" s="1">
        <v>6151</v>
      </c>
      <c r="Z55" s="1">
        <v>2305</v>
      </c>
      <c r="AA55">
        <v>23727</v>
      </c>
      <c r="AB55">
        <v>6992</v>
      </c>
      <c r="AC55">
        <v>2550</v>
      </c>
      <c r="AD55">
        <v>23556</v>
      </c>
      <c r="AE55">
        <v>6963</v>
      </c>
      <c r="AF55">
        <v>3153</v>
      </c>
    </row>
    <row r="56" spans="1:32" x14ac:dyDescent="0.2">
      <c r="A56" s="2">
        <v>450</v>
      </c>
      <c r="B56" t="s">
        <v>30</v>
      </c>
      <c r="C56" s="1">
        <v>31690</v>
      </c>
      <c r="D56" s="1">
        <v>5252</v>
      </c>
      <c r="E56" s="1">
        <v>1594</v>
      </c>
      <c r="F56" s="1">
        <v>31573</v>
      </c>
      <c r="G56" s="1">
        <v>6214</v>
      </c>
      <c r="H56" s="1">
        <v>1694</v>
      </c>
      <c r="I56" s="1">
        <v>32032</v>
      </c>
      <c r="J56" s="1">
        <v>6720</v>
      </c>
      <c r="K56" s="1">
        <v>1841</v>
      </c>
      <c r="L56" s="1">
        <v>31933</v>
      </c>
      <c r="M56" s="1">
        <v>7069</v>
      </c>
      <c r="N56" s="1">
        <v>1942</v>
      </c>
      <c r="O56" s="1">
        <v>32262</v>
      </c>
      <c r="P56" s="1">
        <v>7315</v>
      </c>
      <c r="Q56" s="1">
        <v>2099</v>
      </c>
      <c r="R56" s="1">
        <v>32193</v>
      </c>
      <c r="S56" s="1">
        <v>7490</v>
      </c>
      <c r="T56" s="1">
        <v>2204</v>
      </c>
      <c r="U56" s="1">
        <v>32329</v>
      </c>
      <c r="V56" s="1">
        <v>7619</v>
      </c>
      <c r="W56" s="1">
        <v>2361</v>
      </c>
      <c r="X56" s="1">
        <v>32221</v>
      </c>
      <c r="Y56" s="1">
        <v>8193</v>
      </c>
      <c r="Z56" s="1">
        <v>2933</v>
      </c>
      <c r="AA56">
        <v>32373</v>
      </c>
      <c r="AB56">
        <v>9443</v>
      </c>
      <c r="AC56">
        <v>3459</v>
      </c>
      <c r="AD56">
        <v>32296</v>
      </c>
      <c r="AE56">
        <v>9632</v>
      </c>
      <c r="AF56">
        <v>4228</v>
      </c>
    </row>
    <row r="57" spans="1:32" x14ac:dyDescent="0.2">
      <c r="A57" s="2">
        <v>461</v>
      </c>
      <c r="B57" t="s">
        <v>36</v>
      </c>
      <c r="C57" s="1">
        <v>188777</v>
      </c>
      <c r="D57" s="1">
        <v>24628</v>
      </c>
      <c r="E57" s="1">
        <v>7528</v>
      </c>
      <c r="F57" s="1">
        <v>197480</v>
      </c>
      <c r="G57" s="1">
        <v>28490</v>
      </c>
      <c r="H57" s="1">
        <v>7747</v>
      </c>
      <c r="I57" s="1">
        <v>202348</v>
      </c>
      <c r="J57" s="1">
        <v>30391</v>
      </c>
      <c r="K57" s="1">
        <v>8325</v>
      </c>
      <c r="L57" s="1">
        <v>205509</v>
      </c>
      <c r="M57" s="1">
        <v>31783</v>
      </c>
      <c r="N57" s="1">
        <v>9003</v>
      </c>
      <c r="O57" s="1">
        <v>207762</v>
      </c>
      <c r="P57" s="1">
        <v>32781</v>
      </c>
      <c r="Q57" s="1">
        <v>9543</v>
      </c>
      <c r="R57" s="1">
        <v>209078</v>
      </c>
      <c r="S57" s="1">
        <v>33337</v>
      </c>
      <c r="T57" s="1">
        <v>9936</v>
      </c>
      <c r="U57" s="1">
        <v>210803</v>
      </c>
      <c r="V57" s="1">
        <v>33854</v>
      </c>
      <c r="W57" s="1">
        <v>10511</v>
      </c>
      <c r="X57" s="1">
        <v>214676</v>
      </c>
      <c r="Y57" s="1">
        <v>36581</v>
      </c>
      <c r="Z57" s="1">
        <v>12962</v>
      </c>
      <c r="AA57">
        <v>219971</v>
      </c>
      <c r="AB57">
        <v>42389</v>
      </c>
      <c r="AC57">
        <v>15370</v>
      </c>
      <c r="AD57">
        <v>223293</v>
      </c>
      <c r="AE57">
        <v>44397</v>
      </c>
      <c r="AF57">
        <v>18786</v>
      </c>
    </row>
    <row r="58" spans="1:32" x14ac:dyDescent="0.2">
      <c r="A58" s="2">
        <v>479</v>
      </c>
      <c r="B58" t="s">
        <v>72</v>
      </c>
      <c r="C58" s="1">
        <v>58998</v>
      </c>
      <c r="D58" s="1">
        <v>9155</v>
      </c>
      <c r="E58" s="1">
        <v>2854</v>
      </c>
      <c r="F58" s="1">
        <v>57988</v>
      </c>
      <c r="G58" s="1">
        <v>10830</v>
      </c>
      <c r="H58" s="1">
        <v>2982</v>
      </c>
      <c r="I58" s="1">
        <v>58698</v>
      </c>
      <c r="J58" s="1">
        <v>11736</v>
      </c>
      <c r="K58" s="1">
        <v>3169</v>
      </c>
      <c r="L58" s="1">
        <v>58588</v>
      </c>
      <c r="M58" s="1">
        <v>12594</v>
      </c>
      <c r="N58" s="1">
        <v>3422</v>
      </c>
      <c r="O58" s="1">
        <v>59735</v>
      </c>
      <c r="P58" s="1">
        <v>13165</v>
      </c>
      <c r="Q58" s="1">
        <v>3664</v>
      </c>
      <c r="R58" s="1">
        <v>59727</v>
      </c>
      <c r="S58" s="1">
        <v>13462</v>
      </c>
      <c r="T58" s="1">
        <v>3807</v>
      </c>
      <c r="U58" s="1">
        <v>60001</v>
      </c>
      <c r="V58" s="1">
        <v>13857</v>
      </c>
      <c r="W58" s="1">
        <v>4004</v>
      </c>
      <c r="X58" s="1">
        <v>61060</v>
      </c>
      <c r="Y58" s="1">
        <v>15028</v>
      </c>
      <c r="Z58" s="1">
        <v>5097</v>
      </c>
      <c r="AA58">
        <v>62979</v>
      </c>
      <c r="AB58">
        <v>16685</v>
      </c>
      <c r="AC58">
        <v>6452</v>
      </c>
      <c r="AD58">
        <v>63468</v>
      </c>
      <c r="AE58">
        <v>16890</v>
      </c>
      <c r="AF58">
        <v>7454</v>
      </c>
    </row>
    <row r="59" spans="1:32" x14ac:dyDescent="0.2">
      <c r="A59" s="2">
        <v>480</v>
      </c>
      <c r="B59" t="s">
        <v>226</v>
      </c>
      <c r="C59" s="1">
        <v>29638</v>
      </c>
      <c r="D59" s="1">
        <v>4470</v>
      </c>
      <c r="E59" s="1">
        <v>1308</v>
      </c>
      <c r="F59" s="1">
        <v>29030</v>
      </c>
      <c r="G59" s="1">
        <v>5250</v>
      </c>
      <c r="H59" s="1">
        <v>1334</v>
      </c>
      <c r="I59" s="1">
        <v>29516</v>
      </c>
      <c r="J59" s="1">
        <v>5820</v>
      </c>
      <c r="K59" s="1">
        <v>1454</v>
      </c>
      <c r="L59" s="1">
        <v>29549</v>
      </c>
      <c r="M59" s="1">
        <v>6218</v>
      </c>
      <c r="N59" s="1">
        <v>1622</v>
      </c>
      <c r="O59" s="1">
        <v>29726</v>
      </c>
      <c r="P59" s="1">
        <v>6444</v>
      </c>
      <c r="Q59" s="1">
        <v>1787</v>
      </c>
      <c r="R59" s="1">
        <v>29610</v>
      </c>
      <c r="S59" s="1">
        <v>6543</v>
      </c>
      <c r="T59" s="1">
        <v>1889</v>
      </c>
      <c r="U59" s="1">
        <v>29342</v>
      </c>
      <c r="V59" s="1">
        <v>6614</v>
      </c>
      <c r="W59" s="1">
        <v>2016</v>
      </c>
      <c r="X59" s="1">
        <v>28844</v>
      </c>
      <c r="Y59" s="1">
        <v>7081</v>
      </c>
      <c r="Z59" s="1">
        <v>2497</v>
      </c>
      <c r="AA59">
        <v>28442</v>
      </c>
      <c r="AB59">
        <v>8037</v>
      </c>
      <c r="AC59">
        <v>2891</v>
      </c>
      <c r="AD59">
        <v>28051</v>
      </c>
      <c r="AE59">
        <v>8012</v>
      </c>
      <c r="AF59">
        <v>3481</v>
      </c>
    </row>
    <row r="60" spans="1:32" x14ac:dyDescent="0.2">
      <c r="A60" s="2">
        <v>482</v>
      </c>
      <c r="B60" t="s">
        <v>8</v>
      </c>
      <c r="C60" s="1">
        <v>13510</v>
      </c>
      <c r="D60" s="1">
        <v>3076</v>
      </c>
      <c r="E60" s="1">
        <v>1032</v>
      </c>
      <c r="F60" s="1">
        <v>12647</v>
      </c>
      <c r="G60" s="1">
        <v>3439</v>
      </c>
      <c r="H60" s="1">
        <v>1079</v>
      </c>
      <c r="I60" s="1">
        <v>12641</v>
      </c>
      <c r="J60" s="1">
        <v>3702</v>
      </c>
      <c r="K60" s="1">
        <v>1101</v>
      </c>
      <c r="L60" s="1">
        <v>12367</v>
      </c>
      <c r="M60" s="1">
        <v>3939</v>
      </c>
      <c r="N60" s="1">
        <v>1103</v>
      </c>
      <c r="O60" s="1">
        <v>12384</v>
      </c>
      <c r="P60" s="1">
        <v>4052</v>
      </c>
      <c r="Q60" s="1">
        <v>1133</v>
      </c>
      <c r="R60" s="1">
        <v>12260</v>
      </c>
      <c r="S60" s="1">
        <v>4103</v>
      </c>
      <c r="T60" s="1">
        <v>1170</v>
      </c>
      <c r="U60" s="1">
        <v>11973</v>
      </c>
      <c r="V60" s="1">
        <v>4153</v>
      </c>
      <c r="W60" s="1">
        <v>1206</v>
      </c>
      <c r="X60" s="1">
        <v>11531</v>
      </c>
      <c r="Y60" s="1">
        <v>4367</v>
      </c>
      <c r="Z60" s="1">
        <v>1531</v>
      </c>
      <c r="AA60">
        <v>11022</v>
      </c>
      <c r="AB60">
        <v>4653</v>
      </c>
      <c r="AC60">
        <v>1791</v>
      </c>
      <c r="AD60">
        <v>10642</v>
      </c>
      <c r="AE60">
        <v>4446</v>
      </c>
      <c r="AF60">
        <v>2010</v>
      </c>
    </row>
    <row r="61" spans="1:32" x14ac:dyDescent="0.2">
      <c r="A61" s="2">
        <v>492</v>
      </c>
      <c r="B61" t="s">
        <v>98</v>
      </c>
      <c r="C61" s="1">
        <v>6679</v>
      </c>
      <c r="D61" s="1">
        <v>1626</v>
      </c>
      <c r="E61" s="1">
        <v>544</v>
      </c>
      <c r="F61" s="1">
        <v>6276</v>
      </c>
      <c r="G61" s="1">
        <v>1872</v>
      </c>
      <c r="H61" s="1">
        <v>554</v>
      </c>
      <c r="I61" s="1">
        <v>6178</v>
      </c>
      <c r="J61" s="1">
        <v>1965</v>
      </c>
      <c r="K61" s="1">
        <v>570</v>
      </c>
      <c r="L61" s="1">
        <v>5960</v>
      </c>
      <c r="M61" s="1">
        <v>1974</v>
      </c>
      <c r="N61" s="1">
        <v>591</v>
      </c>
      <c r="O61" s="1">
        <v>6008</v>
      </c>
      <c r="P61" s="1">
        <v>2016</v>
      </c>
      <c r="Q61" s="1">
        <v>613</v>
      </c>
      <c r="R61" s="1">
        <v>5960</v>
      </c>
      <c r="S61" s="1">
        <v>2041</v>
      </c>
      <c r="T61" s="1">
        <v>646</v>
      </c>
      <c r="U61" s="1">
        <v>5881</v>
      </c>
      <c r="V61" s="1">
        <v>2031</v>
      </c>
      <c r="W61" s="1">
        <v>656</v>
      </c>
      <c r="X61" s="1">
        <v>5704</v>
      </c>
      <c r="Y61" s="1">
        <v>2113</v>
      </c>
      <c r="Z61" s="1">
        <v>785</v>
      </c>
      <c r="AA61">
        <v>5539</v>
      </c>
      <c r="AB61">
        <v>2180</v>
      </c>
      <c r="AC61">
        <v>855</v>
      </c>
      <c r="AD61">
        <v>5406</v>
      </c>
      <c r="AE61">
        <v>2052</v>
      </c>
      <c r="AF61">
        <v>961</v>
      </c>
    </row>
    <row r="62" spans="1:32" x14ac:dyDescent="0.2">
      <c r="A62" s="2">
        <v>510</v>
      </c>
      <c r="B62" t="s">
        <v>61</v>
      </c>
      <c r="C62" s="1">
        <v>56346</v>
      </c>
      <c r="D62" s="1">
        <v>8646</v>
      </c>
      <c r="E62" s="1">
        <v>2406</v>
      </c>
      <c r="F62" s="1">
        <v>55888</v>
      </c>
      <c r="G62" s="1">
        <v>10134</v>
      </c>
      <c r="H62" s="1">
        <v>2688</v>
      </c>
      <c r="I62" s="1">
        <v>55963</v>
      </c>
      <c r="J62" s="1">
        <v>10886</v>
      </c>
      <c r="K62" s="1">
        <v>3000</v>
      </c>
      <c r="L62" s="1">
        <v>55376</v>
      </c>
      <c r="M62" s="1">
        <v>11524</v>
      </c>
      <c r="N62" s="1">
        <v>3282</v>
      </c>
      <c r="O62" s="1">
        <v>55353</v>
      </c>
      <c r="P62" s="1">
        <v>11855</v>
      </c>
      <c r="Q62" s="1">
        <v>3492</v>
      </c>
      <c r="R62" s="1">
        <v>55438</v>
      </c>
      <c r="S62" s="1">
        <v>12114</v>
      </c>
      <c r="T62" s="1">
        <v>3674</v>
      </c>
      <c r="U62" s="1">
        <v>55354</v>
      </c>
      <c r="V62" s="1">
        <v>12305</v>
      </c>
      <c r="W62" s="1">
        <v>3840</v>
      </c>
      <c r="X62" s="1">
        <v>54221</v>
      </c>
      <c r="Y62" s="1">
        <v>13210</v>
      </c>
      <c r="Z62" s="1">
        <v>4579</v>
      </c>
      <c r="AA62">
        <v>53000</v>
      </c>
      <c r="AB62">
        <v>14774</v>
      </c>
      <c r="AC62">
        <v>5375</v>
      </c>
      <c r="AD62">
        <v>51958</v>
      </c>
      <c r="AE62">
        <v>14856</v>
      </c>
      <c r="AF62">
        <v>6438</v>
      </c>
    </row>
    <row r="63" spans="1:32" x14ac:dyDescent="0.2">
      <c r="A63" s="2">
        <v>530</v>
      </c>
      <c r="B63" t="s">
        <v>15</v>
      </c>
      <c r="C63" s="1">
        <v>26160</v>
      </c>
      <c r="D63" s="1">
        <v>3804</v>
      </c>
      <c r="E63" s="1">
        <v>1179</v>
      </c>
      <c r="F63" s="1">
        <v>26285</v>
      </c>
      <c r="G63" s="1">
        <v>4512</v>
      </c>
      <c r="H63" s="1">
        <v>1263</v>
      </c>
      <c r="I63" s="1">
        <v>26482</v>
      </c>
      <c r="J63" s="1">
        <v>4855</v>
      </c>
      <c r="K63" s="1">
        <v>1376</v>
      </c>
      <c r="L63" s="1">
        <v>26551</v>
      </c>
      <c r="M63" s="1">
        <v>5081</v>
      </c>
      <c r="N63" s="1">
        <v>1443</v>
      </c>
      <c r="O63" s="1">
        <v>27021</v>
      </c>
      <c r="P63" s="1">
        <v>5233</v>
      </c>
      <c r="Q63" s="1">
        <v>1535</v>
      </c>
      <c r="R63" s="1">
        <v>27119</v>
      </c>
      <c r="S63" s="1">
        <v>5325</v>
      </c>
      <c r="T63" s="1">
        <v>1602</v>
      </c>
      <c r="U63" s="1">
        <v>27168</v>
      </c>
      <c r="V63" s="1">
        <v>5427</v>
      </c>
      <c r="W63" s="1">
        <v>1696</v>
      </c>
      <c r="X63" s="1">
        <v>27207</v>
      </c>
      <c r="Y63" s="1">
        <v>5904</v>
      </c>
      <c r="Z63" s="1">
        <v>2098</v>
      </c>
      <c r="AA63">
        <v>27477</v>
      </c>
      <c r="AB63">
        <v>6641</v>
      </c>
      <c r="AC63">
        <v>2472</v>
      </c>
      <c r="AD63">
        <v>27458</v>
      </c>
      <c r="AE63">
        <v>6778</v>
      </c>
      <c r="AF63">
        <v>3000</v>
      </c>
    </row>
    <row r="64" spans="1:32" x14ac:dyDescent="0.2">
      <c r="A64" s="2">
        <v>540</v>
      </c>
      <c r="B64" t="s">
        <v>76</v>
      </c>
      <c r="C64" s="1">
        <v>76439</v>
      </c>
      <c r="D64" s="1">
        <v>12880</v>
      </c>
      <c r="E64" s="1">
        <v>3491</v>
      </c>
      <c r="F64" s="1">
        <v>74937</v>
      </c>
      <c r="G64" s="1">
        <v>14993</v>
      </c>
      <c r="H64" s="1">
        <v>3973</v>
      </c>
      <c r="I64" s="1">
        <v>74650</v>
      </c>
      <c r="J64" s="1">
        <v>15904</v>
      </c>
      <c r="K64" s="1">
        <v>4410</v>
      </c>
      <c r="L64" s="1">
        <v>73831</v>
      </c>
      <c r="M64" s="1">
        <v>16542</v>
      </c>
      <c r="N64" s="1">
        <v>5050</v>
      </c>
      <c r="O64" s="1">
        <v>74380</v>
      </c>
      <c r="P64" s="1">
        <v>16883</v>
      </c>
      <c r="Q64" s="1">
        <v>5452</v>
      </c>
      <c r="R64" s="1">
        <v>74233</v>
      </c>
      <c r="S64" s="1">
        <v>17042</v>
      </c>
      <c r="T64" s="1">
        <v>5669</v>
      </c>
      <c r="U64" s="1">
        <v>74096</v>
      </c>
      <c r="V64" s="1">
        <v>17166</v>
      </c>
      <c r="W64" s="1">
        <v>5915</v>
      </c>
      <c r="X64" s="1">
        <v>72725</v>
      </c>
      <c r="Y64" s="1">
        <v>18123</v>
      </c>
      <c r="Z64" s="1">
        <v>6773</v>
      </c>
      <c r="AA64">
        <v>70893</v>
      </c>
      <c r="AB64">
        <v>20601</v>
      </c>
      <c r="AC64">
        <v>7309</v>
      </c>
      <c r="AD64">
        <v>69574</v>
      </c>
      <c r="AE64">
        <v>20704</v>
      </c>
      <c r="AF64">
        <v>9151</v>
      </c>
    </row>
    <row r="65" spans="1:32" x14ac:dyDescent="0.2">
      <c r="A65" s="2">
        <v>550</v>
      </c>
      <c r="B65" t="s">
        <v>80</v>
      </c>
      <c r="C65" s="1">
        <v>39710</v>
      </c>
      <c r="D65" s="1">
        <v>6509</v>
      </c>
      <c r="E65" s="1">
        <v>2087</v>
      </c>
      <c r="F65" s="1">
        <v>38010</v>
      </c>
      <c r="G65" s="1">
        <v>7445</v>
      </c>
      <c r="H65" s="1">
        <v>2130</v>
      </c>
      <c r="I65" s="1">
        <v>37777</v>
      </c>
      <c r="J65" s="1">
        <v>7892</v>
      </c>
      <c r="K65" s="1">
        <v>2215</v>
      </c>
      <c r="L65" s="1">
        <v>37050</v>
      </c>
      <c r="M65" s="1">
        <v>8308</v>
      </c>
      <c r="N65" s="1">
        <v>2341</v>
      </c>
      <c r="O65" s="1">
        <v>36878</v>
      </c>
      <c r="P65" s="1">
        <v>8618</v>
      </c>
      <c r="Q65" s="1">
        <v>2450</v>
      </c>
      <c r="R65" s="1">
        <v>36651</v>
      </c>
      <c r="S65" s="1">
        <v>8822</v>
      </c>
      <c r="T65" s="1">
        <v>2522</v>
      </c>
      <c r="U65" s="1">
        <v>36399</v>
      </c>
      <c r="V65" s="1">
        <v>8951</v>
      </c>
      <c r="W65" s="1">
        <v>2579</v>
      </c>
      <c r="X65" s="1">
        <v>35369</v>
      </c>
      <c r="Y65" s="1">
        <v>9825</v>
      </c>
      <c r="Z65" s="1">
        <v>3214</v>
      </c>
      <c r="AA65">
        <v>33927</v>
      </c>
      <c r="AB65">
        <v>10776</v>
      </c>
      <c r="AC65">
        <v>4053</v>
      </c>
      <c r="AD65">
        <v>32681</v>
      </c>
      <c r="AE65">
        <v>10281</v>
      </c>
      <c r="AF65">
        <v>4726</v>
      </c>
    </row>
    <row r="66" spans="1:32" x14ac:dyDescent="0.2">
      <c r="A66" s="2">
        <v>561</v>
      </c>
      <c r="B66" t="s">
        <v>27</v>
      </c>
      <c r="C66" s="1">
        <v>115114</v>
      </c>
      <c r="D66" s="1">
        <v>15644</v>
      </c>
      <c r="E66" s="1">
        <v>4310</v>
      </c>
      <c r="F66" s="1">
        <v>115446</v>
      </c>
      <c r="G66" s="1">
        <v>18692</v>
      </c>
      <c r="H66" s="1">
        <v>4678</v>
      </c>
      <c r="I66" s="1">
        <v>116032</v>
      </c>
      <c r="J66" s="1">
        <v>20315</v>
      </c>
      <c r="K66" s="1">
        <v>5195</v>
      </c>
      <c r="L66" s="1">
        <v>115579</v>
      </c>
      <c r="M66" s="1">
        <v>21711</v>
      </c>
      <c r="N66" s="1">
        <v>5712</v>
      </c>
      <c r="O66" s="1">
        <v>115758</v>
      </c>
      <c r="P66" s="1">
        <v>22561</v>
      </c>
      <c r="Q66" s="1">
        <v>6233</v>
      </c>
      <c r="R66" s="1">
        <v>115423</v>
      </c>
      <c r="S66" s="1">
        <v>22928</v>
      </c>
      <c r="T66" s="1">
        <v>6502</v>
      </c>
      <c r="U66" s="1">
        <v>115157</v>
      </c>
      <c r="V66" s="1">
        <v>23302</v>
      </c>
      <c r="W66" s="1">
        <v>6886</v>
      </c>
      <c r="X66" s="1">
        <v>114066</v>
      </c>
      <c r="Y66" s="1">
        <v>25376</v>
      </c>
      <c r="Z66" s="1">
        <v>8712</v>
      </c>
      <c r="AA66">
        <v>111656</v>
      </c>
      <c r="AB66">
        <v>28497</v>
      </c>
      <c r="AC66">
        <v>10601</v>
      </c>
      <c r="AD66">
        <v>108957</v>
      </c>
      <c r="AE66">
        <v>28370</v>
      </c>
      <c r="AF66">
        <v>12542</v>
      </c>
    </row>
    <row r="67" spans="1:32" x14ac:dyDescent="0.2">
      <c r="A67" s="2">
        <v>563</v>
      </c>
      <c r="B67" t="s">
        <v>29</v>
      </c>
      <c r="C67" s="1">
        <v>3219</v>
      </c>
      <c r="D67" s="1">
        <v>585</v>
      </c>
      <c r="E67" s="1">
        <v>164</v>
      </c>
      <c r="F67" s="1">
        <v>3263</v>
      </c>
      <c r="G67" s="1">
        <v>844</v>
      </c>
      <c r="H67" s="1">
        <v>181</v>
      </c>
      <c r="I67" s="1">
        <v>3401</v>
      </c>
      <c r="J67" s="1">
        <v>968</v>
      </c>
      <c r="K67" s="1">
        <v>202</v>
      </c>
      <c r="L67" s="1">
        <v>3456</v>
      </c>
      <c r="M67" s="1">
        <v>1091</v>
      </c>
      <c r="N67" s="1">
        <v>226</v>
      </c>
      <c r="O67" s="1">
        <v>3426</v>
      </c>
      <c r="P67" s="1">
        <v>1151</v>
      </c>
      <c r="Q67" s="1">
        <v>260</v>
      </c>
      <c r="R67" s="1">
        <v>3357</v>
      </c>
      <c r="S67" s="1">
        <v>1167</v>
      </c>
      <c r="T67" s="1">
        <v>262</v>
      </c>
      <c r="U67" s="1">
        <v>3270</v>
      </c>
      <c r="V67" s="1">
        <v>1183</v>
      </c>
      <c r="W67" s="1">
        <v>291</v>
      </c>
      <c r="X67" s="1">
        <v>3050</v>
      </c>
      <c r="Y67" s="1">
        <v>1220</v>
      </c>
      <c r="Z67" s="1">
        <v>450</v>
      </c>
      <c r="AA67">
        <v>2759</v>
      </c>
      <c r="AB67">
        <v>1231</v>
      </c>
      <c r="AC67">
        <v>516</v>
      </c>
      <c r="AD67">
        <v>2586</v>
      </c>
      <c r="AE67">
        <v>1160</v>
      </c>
      <c r="AF67">
        <v>529</v>
      </c>
    </row>
    <row r="68" spans="1:32" x14ac:dyDescent="0.2">
      <c r="A68" s="2">
        <v>573</v>
      </c>
      <c r="B68" t="s">
        <v>86</v>
      </c>
      <c r="C68" s="1">
        <v>50378</v>
      </c>
      <c r="D68" s="1">
        <v>7690</v>
      </c>
      <c r="E68" s="1">
        <v>2299</v>
      </c>
      <c r="F68" s="1">
        <v>50122</v>
      </c>
      <c r="G68" s="1">
        <v>8902</v>
      </c>
      <c r="H68" s="1">
        <v>2568</v>
      </c>
      <c r="I68" s="1">
        <v>50301</v>
      </c>
      <c r="J68" s="1">
        <v>9578</v>
      </c>
      <c r="K68" s="1">
        <v>2795</v>
      </c>
      <c r="L68" s="1">
        <v>49628</v>
      </c>
      <c r="M68" s="1">
        <v>10220</v>
      </c>
      <c r="N68" s="1">
        <v>3009</v>
      </c>
      <c r="O68" s="1">
        <v>49995</v>
      </c>
      <c r="P68" s="1">
        <v>10603</v>
      </c>
      <c r="Q68" s="1">
        <v>3159</v>
      </c>
      <c r="R68" s="1">
        <v>49798</v>
      </c>
      <c r="S68" s="1">
        <v>10794</v>
      </c>
      <c r="T68" s="1">
        <v>3236</v>
      </c>
      <c r="U68" s="1">
        <v>49410</v>
      </c>
      <c r="V68" s="1">
        <v>10983</v>
      </c>
      <c r="W68" s="1">
        <v>3337</v>
      </c>
      <c r="X68" s="1">
        <v>48539</v>
      </c>
      <c r="Y68" s="1">
        <v>11642</v>
      </c>
      <c r="Z68" s="1">
        <v>3971</v>
      </c>
      <c r="AA68">
        <v>47464</v>
      </c>
      <c r="AB68">
        <v>12911</v>
      </c>
      <c r="AC68">
        <v>4737</v>
      </c>
      <c r="AD68">
        <v>46371</v>
      </c>
      <c r="AE68">
        <v>12631</v>
      </c>
      <c r="AF68">
        <v>5583</v>
      </c>
    </row>
    <row r="69" spans="1:32" x14ac:dyDescent="0.2">
      <c r="A69" s="2">
        <v>575</v>
      </c>
      <c r="B69" t="s">
        <v>88</v>
      </c>
      <c r="C69" s="1">
        <v>42768</v>
      </c>
      <c r="D69" s="1">
        <v>6341</v>
      </c>
      <c r="E69" s="1">
        <v>1837</v>
      </c>
      <c r="F69" s="1">
        <v>42601</v>
      </c>
      <c r="G69" s="1">
        <v>7363</v>
      </c>
      <c r="H69" s="1">
        <v>2066</v>
      </c>
      <c r="I69" s="1">
        <v>42844</v>
      </c>
      <c r="J69" s="1">
        <v>7764</v>
      </c>
      <c r="K69" s="1">
        <v>2277</v>
      </c>
      <c r="L69" s="1">
        <v>42790</v>
      </c>
      <c r="M69" s="1">
        <v>8202</v>
      </c>
      <c r="N69" s="1">
        <v>2471</v>
      </c>
      <c r="O69" s="1">
        <v>42924</v>
      </c>
      <c r="P69" s="1">
        <v>8409</v>
      </c>
      <c r="Q69" s="1">
        <v>2587</v>
      </c>
      <c r="R69" s="1">
        <v>42800</v>
      </c>
      <c r="S69" s="1">
        <v>8445</v>
      </c>
      <c r="T69" s="1">
        <v>2638</v>
      </c>
      <c r="U69" s="1">
        <v>42702</v>
      </c>
      <c r="V69" s="1">
        <v>8556</v>
      </c>
      <c r="W69" s="1">
        <v>2726</v>
      </c>
      <c r="X69" s="1">
        <v>41990</v>
      </c>
      <c r="Y69" s="1">
        <v>9096</v>
      </c>
      <c r="Z69" s="1">
        <v>3201</v>
      </c>
      <c r="AA69">
        <v>41370</v>
      </c>
      <c r="AB69">
        <v>10139</v>
      </c>
      <c r="AC69">
        <v>3712</v>
      </c>
      <c r="AD69">
        <v>40752</v>
      </c>
      <c r="AE69">
        <v>10279</v>
      </c>
      <c r="AF69">
        <v>4417</v>
      </c>
    </row>
    <row r="70" spans="1:32" x14ac:dyDescent="0.2">
      <c r="A70" s="2">
        <v>580</v>
      </c>
      <c r="B70" t="s">
        <v>100</v>
      </c>
      <c r="C70" s="1">
        <v>59978</v>
      </c>
      <c r="D70" s="1">
        <v>9123</v>
      </c>
      <c r="E70" s="1">
        <v>2558</v>
      </c>
      <c r="F70" s="1">
        <v>58904</v>
      </c>
      <c r="G70" s="1">
        <v>10860</v>
      </c>
      <c r="H70" s="1">
        <v>2783</v>
      </c>
      <c r="I70" s="1">
        <v>59089</v>
      </c>
      <c r="J70" s="1">
        <v>11699</v>
      </c>
      <c r="K70" s="1">
        <v>2997</v>
      </c>
      <c r="L70" s="1">
        <v>58526</v>
      </c>
      <c r="M70" s="1">
        <v>12541</v>
      </c>
      <c r="N70" s="1">
        <v>3365</v>
      </c>
      <c r="O70" s="1">
        <v>59002</v>
      </c>
      <c r="P70" s="1">
        <v>13027</v>
      </c>
      <c r="Q70" s="1">
        <v>3692</v>
      </c>
      <c r="R70" s="1">
        <v>58657</v>
      </c>
      <c r="S70" s="1">
        <v>13258</v>
      </c>
      <c r="T70" s="1">
        <v>3828</v>
      </c>
      <c r="U70" s="1">
        <v>58621</v>
      </c>
      <c r="V70" s="1">
        <v>13456</v>
      </c>
      <c r="W70" s="1">
        <v>4043</v>
      </c>
      <c r="X70" s="1">
        <v>57422</v>
      </c>
      <c r="Y70" s="1">
        <v>14352</v>
      </c>
      <c r="Z70" s="1">
        <v>5035</v>
      </c>
      <c r="AA70">
        <v>55878</v>
      </c>
      <c r="AB70">
        <v>15911</v>
      </c>
      <c r="AC70">
        <v>5946</v>
      </c>
      <c r="AD70">
        <v>54549</v>
      </c>
      <c r="AE70">
        <v>15702</v>
      </c>
      <c r="AF70">
        <v>6970</v>
      </c>
    </row>
    <row r="71" spans="1:32" x14ac:dyDescent="0.2">
      <c r="A71" s="2">
        <v>607</v>
      </c>
      <c r="B71" t="s">
        <v>37</v>
      </c>
      <c r="C71" s="1">
        <v>49849</v>
      </c>
      <c r="D71" s="1">
        <v>7219</v>
      </c>
      <c r="E71" s="1">
        <v>2070</v>
      </c>
      <c r="F71" s="1">
        <v>50429</v>
      </c>
      <c r="G71" s="1">
        <v>8677</v>
      </c>
      <c r="H71" s="1">
        <v>2218</v>
      </c>
      <c r="I71" s="1">
        <v>51326</v>
      </c>
      <c r="J71" s="1">
        <v>9353</v>
      </c>
      <c r="K71" s="1">
        <v>2398</v>
      </c>
      <c r="L71" s="1">
        <v>51275</v>
      </c>
      <c r="M71" s="1">
        <v>9796</v>
      </c>
      <c r="N71" s="1">
        <v>2676</v>
      </c>
      <c r="O71" s="1">
        <v>52173</v>
      </c>
      <c r="P71" s="1">
        <v>10106</v>
      </c>
      <c r="Q71" s="1">
        <v>2908</v>
      </c>
      <c r="R71" s="1">
        <v>52485</v>
      </c>
      <c r="S71" s="1">
        <v>10292</v>
      </c>
      <c r="T71" s="1">
        <v>3101</v>
      </c>
      <c r="U71" s="1">
        <v>52616</v>
      </c>
      <c r="V71" s="1">
        <v>10491</v>
      </c>
      <c r="W71" s="1">
        <v>3315</v>
      </c>
      <c r="X71" s="1">
        <v>53241</v>
      </c>
      <c r="Y71" s="1">
        <v>11562</v>
      </c>
      <c r="Z71" s="1">
        <v>4152</v>
      </c>
      <c r="AA71">
        <v>54415</v>
      </c>
      <c r="AB71">
        <v>14110</v>
      </c>
      <c r="AC71">
        <v>4800</v>
      </c>
      <c r="AD71">
        <v>54890</v>
      </c>
      <c r="AE71">
        <v>15120</v>
      </c>
      <c r="AF71">
        <v>6363</v>
      </c>
    </row>
    <row r="72" spans="1:32" x14ac:dyDescent="0.2">
      <c r="A72" s="2">
        <v>615</v>
      </c>
      <c r="B72" t="s">
        <v>81</v>
      </c>
      <c r="C72" s="1">
        <v>81957</v>
      </c>
      <c r="D72" s="1">
        <v>10494</v>
      </c>
      <c r="E72" s="1">
        <v>3127</v>
      </c>
      <c r="F72" s="1">
        <v>86361</v>
      </c>
      <c r="G72" s="1">
        <v>12859</v>
      </c>
      <c r="H72" s="1">
        <v>3322</v>
      </c>
      <c r="I72" s="1">
        <v>89598</v>
      </c>
      <c r="J72" s="1">
        <v>14063</v>
      </c>
      <c r="K72" s="1">
        <v>3615</v>
      </c>
      <c r="L72" s="1">
        <v>92229</v>
      </c>
      <c r="M72" s="1">
        <v>15339</v>
      </c>
      <c r="N72" s="1">
        <v>4034</v>
      </c>
      <c r="O72" s="1">
        <v>96480</v>
      </c>
      <c r="P72" s="1">
        <v>16121</v>
      </c>
      <c r="Q72" s="1">
        <v>4318</v>
      </c>
      <c r="R72" s="1">
        <v>97392</v>
      </c>
      <c r="S72" s="1">
        <v>16417</v>
      </c>
      <c r="T72" s="1">
        <v>4575</v>
      </c>
      <c r="U72" s="1">
        <v>97921</v>
      </c>
      <c r="V72" s="1">
        <v>16703</v>
      </c>
      <c r="W72" s="1">
        <v>4865</v>
      </c>
      <c r="X72" s="1">
        <v>103679</v>
      </c>
      <c r="Y72" s="1">
        <v>18529</v>
      </c>
      <c r="Z72" s="1">
        <v>6461</v>
      </c>
      <c r="AA72">
        <v>113795</v>
      </c>
      <c r="AB72">
        <v>22952</v>
      </c>
      <c r="AC72">
        <v>8138</v>
      </c>
      <c r="AD72">
        <v>120560</v>
      </c>
      <c r="AE72">
        <v>25590</v>
      </c>
      <c r="AF72">
        <v>10463</v>
      </c>
    </row>
    <row r="73" spans="1:32" x14ac:dyDescent="0.2">
      <c r="A73" s="2">
        <v>621</v>
      </c>
      <c r="B73" t="s">
        <v>99</v>
      </c>
      <c r="C73" s="1">
        <v>89071</v>
      </c>
      <c r="D73" s="1">
        <v>11856</v>
      </c>
      <c r="E73" s="1">
        <v>3393</v>
      </c>
      <c r="F73" s="1">
        <v>90794</v>
      </c>
      <c r="G73" s="1">
        <v>14066</v>
      </c>
      <c r="H73" s="1">
        <v>3648</v>
      </c>
      <c r="I73" s="1">
        <v>92515</v>
      </c>
      <c r="J73" s="1">
        <v>15141</v>
      </c>
      <c r="K73" s="1">
        <v>3934</v>
      </c>
      <c r="L73" s="1">
        <v>93161</v>
      </c>
      <c r="M73" s="1">
        <v>16079</v>
      </c>
      <c r="N73" s="1">
        <v>4367</v>
      </c>
      <c r="O73" s="1">
        <v>94528</v>
      </c>
      <c r="P73" s="1">
        <v>16686</v>
      </c>
      <c r="Q73" s="1">
        <v>4771</v>
      </c>
      <c r="R73" s="1">
        <v>94932</v>
      </c>
      <c r="S73" s="1">
        <v>16916</v>
      </c>
      <c r="T73" s="1">
        <v>4901</v>
      </c>
      <c r="U73" s="1">
        <v>95897</v>
      </c>
      <c r="V73" s="1">
        <v>17305</v>
      </c>
      <c r="W73" s="1">
        <v>5229</v>
      </c>
      <c r="X73" s="1">
        <v>97060</v>
      </c>
      <c r="Y73" s="1">
        <v>18736</v>
      </c>
      <c r="Z73" s="1">
        <v>6540</v>
      </c>
      <c r="AA73">
        <v>99257</v>
      </c>
      <c r="AB73">
        <v>22359</v>
      </c>
      <c r="AC73">
        <v>7783</v>
      </c>
      <c r="AD73">
        <v>100215</v>
      </c>
      <c r="AE73">
        <v>23943</v>
      </c>
      <c r="AF73">
        <v>9875</v>
      </c>
    </row>
    <row r="74" spans="1:32" x14ac:dyDescent="0.2">
      <c r="A74" s="2">
        <v>630</v>
      </c>
      <c r="B74" t="s">
        <v>90</v>
      </c>
      <c r="C74" s="1">
        <v>106383</v>
      </c>
      <c r="D74" s="1">
        <v>14402</v>
      </c>
      <c r="E74" s="1">
        <v>4162</v>
      </c>
      <c r="F74" s="1">
        <v>110471</v>
      </c>
      <c r="G74" s="1">
        <v>17454</v>
      </c>
      <c r="H74" s="1">
        <v>4567</v>
      </c>
      <c r="I74" s="1">
        <v>114140</v>
      </c>
      <c r="J74" s="1">
        <v>18904</v>
      </c>
      <c r="K74" s="1">
        <v>4951</v>
      </c>
      <c r="L74" s="1">
        <v>116992</v>
      </c>
      <c r="M74" s="1">
        <v>20160</v>
      </c>
      <c r="N74" s="1">
        <v>5458</v>
      </c>
      <c r="O74" s="1">
        <v>120949</v>
      </c>
      <c r="P74" s="1">
        <v>20856</v>
      </c>
      <c r="Q74" s="1">
        <v>5920</v>
      </c>
      <c r="R74" s="1">
        <v>121696</v>
      </c>
      <c r="S74" s="1">
        <v>21272</v>
      </c>
      <c r="T74" s="1">
        <v>6191</v>
      </c>
      <c r="U74" s="1">
        <v>122433</v>
      </c>
      <c r="V74" s="1">
        <v>21669</v>
      </c>
      <c r="W74" s="1">
        <v>6560</v>
      </c>
      <c r="X74" s="1">
        <v>126135</v>
      </c>
      <c r="Y74" s="1">
        <v>23697</v>
      </c>
      <c r="Z74" s="1">
        <v>8335</v>
      </c>
      <c r="AA74">
        <v>132536</v>
      </c>
      <c r="AB74">
        <v>28328</v>
      </c>
      <c r="AC74">
        <v>9842</v>
      </c>
      <c r="AD74">
        <v>135557</v>
      </c>
      <c r="AE74">
        <v>30436</v>
      </c>
      <c r="AF74">
        <v>12679</v>
      </c>
    </row>
    <row r="75" spans="1:32" x14ac:dyDescent="0.2">
      <c r="A75" s="2">
        <v>657</v>
      </c>
      <c r="B75" t="s">
        <v>71</v>
      </c>
      <c r="C75" s="1">
        <v>85548</v>
      </c>
      <c r="D75" s="1">
        <v>11145</v>
      </c>
      <c r="E75" s="1">
        <v>3180</v>
      </c>
      <c r="F75" s="1">
        <v>86864</v>
      </c>
      <c r="G75" s="1">
        <v>13482</v>
      </c>
      <c r="H75" s="1">
        <v>3517</v>
      </c>
      <c r="I75" s="1">
        <v>88733</v>
      </c>
      <c r="J75" s="1">
        <v>14784</v>
      </c>
      <c r="K75" s="1">
        <v>3875</v>
      </c>
      <c r="L75" s="1">
        <v>89238</v>
      </c>
      <c r="M75" s="1">
        <v>15877</v>
      </c>
      <c r="N75" s="1">
        <v>4386</v>
      </c>
      <c r="O75" s="1">
        <v>89952</v>
      </c>
      <c r="P75" s="1">
        <v>16485</v>
      </c>
      <c r="Q75" s="1">
        <v>4769</v>
      </c>
      <c r="R75" s="1">
        <v>89848</v>
      </c>
      <c r="S75" s="1">
        <v>16741</v>
      </c>
      <c r="T75" s="1">
        <v>4998</v>
      </c>
      <c r="U75" s="1">
        <v>90006</v>
      </c>
      <c r="V75" s="1">
        <v>17101</v>
      </c>
      <c r="W75" s="1">
        <v>5284</v>
      </c>
      <c r="X75" s="1">
        <v>89489</v>
      </c>
      <c r="Y75" s="1">
        <v>18615</v>
      </c>
      <c r="Z75" s="1">
        <v>6673</v>
      </c>
      <c r="AA75">
        <v>88603</v>
      </c>
      <c r="AB75">
        <v>21803</v>
      </c>
      <c r="AC75">
        <v>7991</v>
      </c>
      <c r="AD75">
        <v>87308</v>
      </c>
      <c r="AE75">
        <v>22778</v>
      </c>
      <c r="AF75">
        <v>9863</v>
      </c>
    </row>
    <row r="76" spans="1:32" x14ac:dyDescent="0.2">
      <c r="A76" s="2">
        <v>661</v>
      </c>
      <c r="B76" t="s">
        <v>79</v>
      </c>
      <c r="C76" s="1">
        <v>57056</v>
      </c>
      <c r="D76" s="1">
        <v>7868</v>
      </c>
      <c r="E76" s="1">
        <v>2264</v>
      </c>
      <c r="F76" s="1">
        <v>57494</v>
      </c>
      <c r="G76" s="1">
        <v>9423</v>
      </c>
      <c r="H76" s="1">
        <v>2518</v>
      </c>
      <c r="I76" s="1">
        <v>58418</v>
      </c>
      <c r="J76" s="1">
        <v>10197</v>
      </c>
      <c r="K76" s="1">
        <v>2742</v>
      </c>
      <c r="L76" s="1">
        <v>58662</v>
      </c>
      <c r="M76" s="1">
        <v>10944</v>
      </c>
      <c r="N76" s="1">
        <v>3039</v>
      </c>
      <c r="O76" s="1">
        <v>58978</v>
      </c>
      <c r="P76" s="1">
        <v>11339</v>
      </c>
      <c r="Q76" s="1">
        <v>3197</v>
      </c>
      <c r="R76" s="1">
        <v>59016</v>
      </c>
      <c r="S76" s="1">
        <v>11604</v>
      </c>
      <c r="T76" s="1">
        <v>3373</v>
      </c>
      <c r="U76" s="1">
        <v>59201</v>
      </c>
      <c r="V76" s="1">
        <v>11775</v>
      </c>
      <c r="W76" s="1">
        <v>3535</v>
      </c>
      <c r="X76" s="1">
        <v>58761</v>
      </c>
      <c r="Y76" s="1">
        <v>12695</v>
      </c>
      <c r="Z76" s="1">
        <v>4434</v>
      </c>
      <c r="AA76">
        <v>57924</v>
      </c>
      <c r="AB76">
        <v>14291</v>
      </c>
      <c r="AC76">
        <v>5376</v>
      </c>
      <c r="AD76">
        <v>56822</v>
      </c>
      <c r="AE76">
        <v>14692</v>
      </c>
      <c r="AF76">
        <v>6342</v>
      </c>
    </row>
    <row r="77" spans="1:32" x14ac:dyDescent="0.2">
      <c r="A77" s="2">
        <v>665</v>
      </c>
      <c r="B77" t="s">
        <v>12</v>
      </c>
      <c r="C77" s="1">
        <v>21790</v>
      </c>
      <c r="D77" s="1">
        <v>3628</v>
      </c>
      <c r="E77" s="1">
        <v>1050</v>
      </c>
      <c r="F77" s="1">
        <v>20657</v>
      </c>
      <c r="G77" s="1">
        <v>4177</v>
      </c>
      <c r="H77" s="1">
        <v>1103</v>
      </c>
      <c r="I77" s="1">
        <v>20133</v>
      </c>
      <c r="J77" s="1">
        <v>4443</v>
      </c>
      <c r="K77" s="1">
        <v>1185</v>
      </c>
      <c r="L77" s="1">
        <v>19607</v>
      </c>
      <c r="M77" s="1">
        <v>4699</v>
      </c>
      <c r="N77" s="1">
        <v>1312</v>
      </c>
      <c r="O77" s="1">
        <v>19371</v>
      </c>
      <c r="P77" s="1">
        <v>4813</v>
      </c>
      <c r="Q77" s="1">
        <v>1423</v>
      </c>
      <c r="R77" s="1">
        <v>19110</v>
      </c>
      <c r="S77" s="1">
        <v>4872</v>
      </c>
      <c r="T77" s="1">
        <v>1454</v>
      </c>
      <c r="U77" s="1">
        <v>18800</v>
      </c>
      <c r="V77" s="1">
        <v>4900</v>
      </c>
      <c r="W77" s="1">
        <v>1480</v>
      </c>
      <c r="X77" s="1">
        <v>17837</v>
      </c>
      <c r="Y77" s="1">
        <v>5130</v>
      </c>
      <c r="Z77" s="1">
        <v>1810</v>
      </c>
      <c r="AA77">
        <v>16564</v>
      </c>
      <c r="AB77">
        <v>5372</v>
      </c>
      <c r="AC77">
        <v>2045</v>
      </c>
      <c r="AD77">
        <v>15593</v>
      </c>
      <c r="AE77">
        <v>4935</v>
      </c>
      <c r="AF77">
        <v>2283</v>
      </c>
    </row>
    <row r="78" spans="1:32" x14ac:dyDescent="0.2">
      <c r="A78" s="2">
        <v>671</v>
      </c>
      <c r="B78" t="s">
        <v>70</v>
      </c>
      <c r="C78" s="1">
        <v>22483</v>
      </c>
      <c r="D78" s="1">
        <v>3379</v>
      </c>
      <c r="E78" s="1">
        <v>952</v>
      </c>
      <c r="F78" s="1">
        <v>21439</v>
      </c>
      <c r="G78" s="1">
        <v>4168</v>
      </c>
      <c r="H78" s="1">
        <v>1048</v>
      </c>
      <c r="I78" s="1">
        <v>21270</v>
      </c>
      <c r="J78" s="1">
        <v>4610</v>
      </c>
      <c r="K78" s="1">
        <v>1147</v>
      </c>
      <c r="L78" s="1">
        <v>20808</v>
      </c>
      <c r="M78" s="1">
        <v>4992</v>
      </c>
      <c r="N78" s="1">
        <v>1291</v>
      </c>
      <c r="O78" s="1">
        <v>20794</v>
      </c>
      <c r="P78" s="1">
        <v>5190</v>
      </c>
      <c r="Q78" s="1">
        <v>1416</v>
      </c>
      <c r="R78" s="1">
        <v>20594</v>
      </c>
      <c r="S78" s="1">
        <v>5271</v>
      </c>
      <c r="T78" s="1">
        <v>1500</v>
      </c>
      <c r="U78" s="1">
        <v>20229</v>
      </c>
      <c r="V78" s="1">
        <v>5327</v>
      </c>
      <c r="W78" s="1">
        <v>1592</v>
      </c>
      <c r="X78" s="1">
        <v>19265</v>
      </c>
      <c r="Y78" s="1">
        <v>5598</v>
      </c>
      <c r="Z78" s="1">
        <v>2027</v>
      </c>
      <c r="AA78">
        <v>18057</v>
      </c>
      <c r="AB78">
        <v>6030</v>
      </c>
      <c r="AC78">
        <v>2405</v>
      </c>
      <c r="AD78">
        <v>17138</v>
      </c>
      <c r="AE78">
        <v>5797</v>
      </c>
      <c r="AF78">
        <v>2648</v>
      </c>
    </row>
    <row r="79" spans="1:32" x14ac:dyDescent="0.2">
      <c r="A79" s="2">
        <v>706</v>
      </c>
      <c r="B79" t="s">
        <v>74</v>
      </c>
      <c r="C79" s="1">
        <v>41392</v>
      </c>
      <c r="D79" s="1">
        <v>6501</v>
      </c>
      <c r="E79" s="1">
        <v>1792</v>
      </c>
      <c r="F79" s="1">
        <v>41652</v>
      </c>
      <c r="G79" s="1">
        <v>8233</v>
      </c>
      <c r="H79" s="1">
        <v>1910</v>
      </c>
      <c r="I79" s="1">
        <v>42468</v>
      </c>
      <c r="J79" s="1">
        <v>9105</v>
      </c>
      <c r="K79" s="1">
        <v>2138</v>
      </c>
      <c r="L79" s="1">
        <v>43168</v>
      </c>
      <c r="M79" s="1">
        <v>9897</v>
      </c>
      <c r="N79" s="1">
        <v>2453</v>
      </c>
      <c r="O79" s="1">
        <v>44207</v>
      </c>
      <c r="P79" s="1">
        <v>10364</v>
      </c>
      <c r="Q79" s="1">
        <v>2762</v>
      </c>
      <c r="R79" s="1">
        <v>44076</v>
      </c>
      <c r="S79" s="1">
        <v>10592</v>
      </c>
      <c r="T79" s="1">
        <v>2930</v>
      </c>
      <c r="U79" s="1">
        <v>44101</v>
      </c>
      <c r="V79" s="1">
        <v>10688</v>
      </c>
      <c r="W79" s="1">
        <v>3112</v>
      </c>
      <c r="X79" s="1">
        <v>44726</v>
      </c>
      <c r="Y79" s="1">
        <v>11467</v>
      </c>
      <c r="Z79" s="1">
        <v>3988</v>
      </c>
      <c r="AA79">
        <v>46547</v>
      </c>
      <c r="AB79">
        <v>12996</v>
      </c>
      <c r="AC79">
        <v>4649</v>
      </c>
      <c r="AD79">
        <v>47390</v>
      </c>
      <c r="AE79">
        <v>13171</v>
      </c>
      <c r="AF79">
        <v>5610</v>
      </c>
    </row>
    <row r="80" spans="1:32" x14ac:dyDescent="0.2">
      <c r="A80" s="2">
        <v>707</v>
      </c>
      <c r="B80" t="s">
        <v>26</v>
      </c>
      <c r="C80" s="1">
        <v>38148</v>
      </c>
      <c r="D80" s="1">
        <v>6296</v>
      </c>
      <c r="E80" s="1">
        <v>1922</v>
      </c>
      <c r="F80" s="1">
        <v>37898</v>
      </c>
      <c r="G80" s="1">
        <v>7323</v>
      </c>
      <c r="H80" s="1">
        <v>2086</v>
      </c>
      <c r="I80" s="1">
        <v>38197</v>
      </c>
      <c r="J80" s="1">
        <v>7906</v>
      </c>
      <c r="K80" s="1">
        <v>2161</v>
      </c>
      <c r="L80" s="1">
        <v>36943</v>
      </c>
      <c r="M80" s="1">
        <v>8311</v>
      </c>
      <c r="N80" s="1">
        <v>2259</v>
      </c>
      <c r="O80" s="1">
        <v>36978</v>
      </c>
      <c r="P80" s="1">
        <v>8726</v>
      </c>
      <c r="Q80" s="1">
        <v>2381</v>
      </c>
      <c r="R80" s="1">
        <v>36773</v>
      </c>
      <c r="S80" s="1">
        <v>8870</v>
      </c>
      <c r="T80" s="1">
        <v>2502</v>
      </c>
      <c r="U80" s="1">
        <v>36658</v>
      </c>
      <c r="V80" s="1">
        <v>9051</v>
      </c>
      <c r="W80" s="1">
        <v>2653</v>
      </c>
      <c r="X80" s="1">
        <v>36171</v>
      </c>
      <c r="Y80" s="1">
        <v>9816</v>
      </c>
      <c r="Z80" s="1">
        <v>3335</v>
      </c>
      <c r="AA80">
        <v>36055</v>
      </c>
      <c r="AB80">
        <v>11103</v>
      </c>
      <c r="AC80">
        <v>4161</v>
      </c>
      <c r="AD80">
        <v>35867</v>
      </c>
      <c r="AE80">
        <v>10915</v>
      </c>
      <c r="AF80">
        <v>4950</v>
      </c>
    </row>
    <row r="81" spans="1:32" x14ac:dyDescent="0.2">
      <c r="A81" s="2">
        <v>710</v>
      </c>
      <c r="B81" t="s">
        <v>31</v>
      </c>
      <c r="C81" s="1">
        <v>46529</v>
      </c>
      <c r="D81" s="1">
        <v>5508</v>
      </c>
      <c r="E81" s="1">
        <v>1498</v>
      </c>
      <c r="F81" s="1">
        <v>47523</v>
      </c>
      <c r="G81" s="1">
        <v>7037</v>
      </c>
      <c r="H81" s="1">
        <v>1661</v>
      </c>
      <c r="I81" s="1">
        <v>48271</v>
      </c>
      <c r="J81" s="1">
        <v>7782</v>
      </c>
      <c r="K81" s="1">
        <v>1874</v>
      </c>
      <c r="L81" s="1">
        <v>48381</v>
      </c>
      <c r="M81" s="1">
        <v>8339</v>
      </c>
      <c r="N81" s="1">
        <v>2083</v>
      </c>
      <c r="O81" s="1">
        <v>49408</v>
      </c>
      <c r="P81" s="1">
        <v>8643</v>
      </c>
      <c r="Q81" s="1">
        <v>2370</v>
      </c>
      <c r="R81" s="1">
        <v>49377</v>
      </c>
      <c r="S81" s="1">
        <v>8740</v>
      </c>
      <c r="T81" s="1">
        <v>2501</v>
      </c>
      <c r="U81" s="1">
        <v>49359</v>
      </c>
      <c r="V81" s="1">
        <v>8841</v>
      </c>
      <c r="W81" s="1">
        <v>2661</v>
      </c>
      <c r="X81" s="1">
        <v>49948</v>
      </c>
      <c r="Y81" s="1">
        <v>9351</v>
      </c>
      <c r="Z81" s="1">
        <v>3398</v>
      </c>
      <c r="AA81">
        <v>52204</v>
      </c>
      <c r="AB81">
        <v>10691</v>
      </c>
      <c r="AC81">
        <v>3747</v>
      </c>
      <c r="AD81">
        <v>53438</v>
      </c>
      <c r="AE81">
        <v>11242</v>
      </c>
      <c r="AF81">
        <v>4563</v>
      </c>
    </row>
    <row r="82" spans="1:32" x14ac:dyDescent="0.2">
      <c r="A82" s="2">
        <v>727</v>
      </c>
      <c r="B82" t="s">
        <v>34</v>
      </c>
      <c r="C82" s="1">
        <v>21721</v>
      </c>
      <c r="D82" s="1">
        <v>3195</v>
      </c>
      <c r="E82" s="1">
        <v>877</v>
      </c>
      <c r="F82" s="1">
        <v>21928</v>
      </c>
      <c r="G82" s="1">
        <v>3980</v>
      </c>
      <c r="H82" s="1">
        <v>1006</v>
      </c>
      <c r="I82" s="1">
        <v>22626</v>
      </c>
      <c r="J82" s="1">
        <v>4444</v>
      </c>
      <c r="K82" s="1">
        <v>1155</v>
      </c>
      <c r="L82" s="1">
        <v>22979</v>
      </c>
      <c r="M82" s="1">
        <v>4906</v>
      </c>
      <c r="N82" s="1">
        <v>1322</v>
      </c>
      <c r="O82" s="1">
        <v>23626</v>
      </c>
      <c r="P82" s="1">
        <v>5168</v>
      </c>
      <c r="Q82" s="1">
        <v>1426</v>
      </c>
      <c r="R82" s="1">
        <v>23896</v>
      </c>
      <c r="S82" s="1">
        <v>5310</v>
      </c>
      <c r="T82" s="1">
        <v>1498</v>
      </c>
      <c r="U82" s="1">
        <v>24083</v>
      </c>
      <c r="V82" s="1">
        <v>5463</v>
      </c>
      <c r="W82" s="1">
        <v>1592</v>
      </c>
      <c r="X82" s="1">
        <v>24978</v>
      </c>
      <c r="Y82" s="1">
        <v>6081</v>
      </c>
      <c r="Z82" s="1">
        <v>2107</v>
      </c>
      <c r="AA82">
        <v>26969</v>
      </c>
      <c r="AB82">
        <v>7377</v>
      </c>
      <c r="AC82">
        <v>2671</v>
      </c>
      <c r="AD82">
        <v>28051</v>
      </c>
      <c r="AE82">
        <v>7756</v>
      </c>
      <c r="AF82">
        <v>3419</v>
      </c>
    </row>
    <row r="83" spans="1:32" x14ac:dyDescent="0.2">
      <c r="A83" s="2">
        <v>730</v>
      </c>
      <c r="B83" t="s">
        <v>40</v>
      </c>
      <c r="C83" s="1">
        <v>94750</v>
      </c>
      <c r="D83" s="1">
        <v>13616</v>
      </c>
      <c r="E83" s="1">
        <v>4090</v>
      </c>
      <c r="F83" s="1">
        <v>96800</v>
      </c>
      <c r="G83" s="1">
        <v>16209</v>
      </c>
      <c r="H83" s="1">
        <v>4214</v>
      </c>
      <c r="I83" s="1">
        <v>98265</v>
      </c>
      <c r="J83" s="1">
        <v>17381</v>
      </c>
      <c r="K83" s="1">
        <v>4507</v>
      </c>
      <c r="L83" s="1">
        <v>98190</v>
      </c>
      <c r="M83" s="1">
        <v>18338</v>
      </c>
      <c r="N83" s="1">
        <v>4971</v>
      </c>
      <c r="O83" s="1">
        <v>99931</v>
      </c>
      <c r="P83" s="1">
        <v>18840</v>
      </c>
      <c r="Q83" s="1">
        <v>5354</v>
      </c>
      <c r="R83" s="1">
        <v>99974</v>
      </c>
      <c r="S83" s="1">
        <v>19098</v>
      </c>
      <c r="T83" s="1">
        <v>5629</v>
      </c>
      <c r="U83" s="1">
        <v>100356</v>
      </c>
      <c r="V83" s="1">
        <v>19313</v>
      </c>
      <c r="W83" s="1">
        <v>5977</v>
      </c>
      <c r="X83" s="1">
        <v>102818</v>
      </c>
      <c r="Y83" s="1">
        <v>21077</v>
      </c>
      <c r="Z83" s="1">
        <v>7626</v>
      </c>
      <c r="AA83">
        <v>107936</v>
      </c>
      <c r="AB83">
        <v>25435</v>
      </c>
      <c r="AC83">
        <v>8949</v>
      </c>
      <c r="AD83">
        <v>111508</v>
      </c>
      <c r="AE83">
        <v>27533</v>
      </c>
      <c r="AF83">
        <v>11469</v>
      </c>
    </row>
    <row r="84" spans="1:32" x14ac:dyDescent="0.2">
      <c r="A84" s="2">
        <v>740</v>
      </c>
      <c r="B84" t="s">
        <v>56</v>
      </c>
      <c r="C84" s="1">
        <v>88481</v>
      </c>
      <c r="D84" s="1">
        <v>11424</v>
      </c>
      <c r="E84" s="1">
        <v>3313</v>
      </c>
      <c r="F84" s="1">
        <v>90016</v>
      </c>
      <c r="G84" s="1">
        <v>14048</v>
      </c>
      <c r="H84" s="1">
        <v>3616</v>
      </c>
      <c r="I84" s="1">
        <v>92024</v>
      </c>
      <c r="J84" s="1">
        <v>15483</v>
      </c>
      <c r="K84" s="1">
        <v>3833</v>
      </c>
      <c r="L84" s="1">
        <v>95488</v>
      </c>
      <c r="M84" s="1">
        <v>16925</v>
      </c>
      <c r="N84" s="1">
        <v>4336</v>
      </c>
      <c r="O84" s="1">
        <v>99400</v>
      </c>
      <c r="P84" s="1">
        <v>17681</v>
      </c>
      <c r="Q84" s="1">
        <v>4622</v>
      </c>
      <c r="R84" s="1">
        <v>100747</v>
      </c>
      <c r="S84" s="1">
        <v>18195</v>
      </c>
      <c r="T84" s="1">
        <v>4880</v>
      </c>
      <c r="U84" s="1">
        <v>101574</v>
      </c>
      <c r="V84" s="1">
        <v>18691</v>
      </c>
      <c r="W84" s="1">
        <v>5223</v>
      </c>
      <c r="X84" s="1">
        <v>107486</v>
      </c>
      <c r="Y84" s="1">
        <v>20585</v>
      </c>
      <c r="Z84" s="1">
        <v>7003</v>
      </c>
      <c r="AA84">
        <v>118949</v>
      </c>
      <c r="AB84">
        <v>25129</v>
      </c>
      <c r="AC84">
        <v>8791</v>
      </c>
      <c r="AD84">
        <v>125693</v>
      </c>
      <c r="AE84">
        <v>27122</v>
      </c>
      <c r="AF84">
        <v>11185</v>
      </c>
    </row>
    <row r="85" spans="1:32" x14ac:dyDescent="0.2">
      <c r="A85" s="2">
        <v>741</v>
      </c>
      <c r="B85" t="s">
        <v>54</v>
      </c>
      <c r="C85" s="1">
        <v>4010</v>
      </c>
      <c r="D85" s="1">
        <v>895</v>
      </c>
      <c r="E85" s="1">
        <v>313</v>
      </c>
      <c r="F85" s="1">
        <v>3733</v>
      </c>
      <c r="G85" s="1">
        <v>1029</v>
      </c>
      <c r="H85" s="1">
        <v>310</v>
      </c>
      <c r="I85" s="1">
        <v>3720</v>
      </c>
      <c r="J85" s="1">
        <v>1120</v>
      </c>
      <c r="K85" s="1">
        <v>329</v>
      </c>
      <c r="L85" s="1">
        <v>3682</v>
      </c>
      <c r="M85" s="1">
        <v>1141</v>
      </c>
      <c r="N85" s="1">
        <v>320</v>
      </c>
      <c r="O85" s="1">
        <v>3775</v>
      </c>
      <c r="P85" s="1">
        <v>1183</v>
      </c>
      <c r="Q85" s="1">
        <v>332</v>
      </c>
      <c r="R85" s="1">
        <v>3694</v>
      </c>
      <c r="S85" s="1">
        <v>1201</v>
      </c>
      <c r="T85" s="1">
        <v>335</v>
      </c>
      <c r="U85" s="1">
        <v>3656</v>
      </c>
      <c r="V85" s="1">
        <v>1233</v>
      </c>
      <c r="W85" s="1">
        <v>360</v>
      </c>
      <c r="X85" s="1">
        <v>3641</v>
      </c>
      <c r="Y85" s="1">
        <v>1344</v>
      </c>
      <c r="Z85" s="1">
        <v>470</v>
      </c>
      <c r="AA85">
        <v>3696</v>
      </c>
      <c r="AB85">
        <v>1475</v>
      </c>
      <c r="AC85">
        <v>588</v>
      </c>
      <c r="AD85">
        <v>3717</v>
      </c>
      <c r="AE85">
        <v>1476</v>
      </c>
      <c r="AF85">
        <v>672</v>
      </c>
    </row>
    <row r="86" spans="1:32" x14ac:dyDescent="0.2">
      <c r="A86" s="2">
        <v>746</v>
      </c>
      <c r="B86" t="s">
        <v>58</v>
      </c>
      <c r="C86" s="1">
        <v>57303</v>
      </c>
      <c r="D86" s="1">
        <v>6270</v>
      </c>
      <c r="E86" s="1">
        <v>1586</v>
      </c>
      <c r="F86" s="1">
        <v>58782</v>
      </c>
      <c r="G86" s="1">
        <v>8389</v>
      </c>
      <c r="H86" s="1">
        <v>1829</v>
      </c>
      <c r="I86" s="1">
        <v>61158</v>
      </c>
      <c r="J86" s="1">
        <v>9415</v>
      </c>
      <c r="K86" s="1">
        <v>2129</v>
      </c>
      <c r="L86" s="1">
        <v>63390</v>
      </c>
      <c r="M86" s="1">
        <v>10347</v>
      </c>
      <c r="N86" s="1">
        <v>2462</v>
      </c>
      <c r="O86" s="1">
        <v>65138</v>
      </c>
      <c r="P86" s="1">
        <v>10891</v>
      </c>
      <c r="Q86" s="1">
        <v>2746</v>
      </c>
      <c r="R86" s="1">
        <v>65205</v>
      </c>
      <c r="S86" s="1">
        <v>11128</v>
      </c>
      <c r="T86" s="1">
        <v>2915</v>
      </c>
      <c r="U86" s="1">
        <v>65760</v>
      </c>
      <c r="V86" s="1">
        <v>11416</v>
      </c>
      <c r="W86" s="1">
        <v>3188</v>
      </c>
      <c r="X86" s="1">
        <v>67586</v>
      </c>
      <c r="Y86" s="1">
        <v>12483</v>
      </c>
      <c r="Z86" s="1">
        <v>4463</v>
      </c>
      <c r="AA86">
        <v>71453</v>
      </c>
      <c r="AB86">
        <v>14765</v>
      </c>
      <c r="AC86">
        <v>5410</v>
      </c>
      <c r="AD86">
        <v>73294</v>
      </c>
      <c r="AE86">
        <v>15693</v>
      </c>
      <c r="AF86">
        <v>6602</v>
      </c>
    </row>
    <row r="87" spans="1:32" x14ac:dyDescent="0.2">
      <c r="A87" s="2">
        <v>751</v>
      </c>
      <c r="B87" t="s">
        <v>104</v>
      </c>
      <c r="C87" s="1">
        <v>306650</v>
      </c>
      <c r="D87" s="1">
        <v>33197</v>
      </c>
      <c r="E87" s="1">
        <v>10341</v>
      </c>
      <c r="F87" s="1">
        <v>326246</v>
      </c>
      <c r="G87" s="1">
        <v>39457</v>
      </c>
      <c r="H87" s="1">
        <v>10652</v>
      </c>
      <c r="I87" s="1">
        <v>340421</v>
      </c>
      <c r="J87" s="1">
        <v>42903</v>
      </c>
      <c r="K87" s="1">
        <v>11246</v>
      </c>
      <c r="L87" s="1">
        <v>352751</v>
      </c>
      <c r="M87" s="1">
        <v>46247</v>
      </c>
      <c r="N87" s="1">
        <v>12186</v>
      </c>
      <c r="O87" s="1">
        <v>361544</v>
      </c>
      <c r="P87" s="1">
        <v>48314</v>
      </c>
      <c r="Q87" s="1">
        <v>13051</v>
      </c>
      <c r="R87" s="1">
        <v>367095</v>
      </c>
      <c r="S87" s="1">
        <v>49379</v>
      </c>
      <c r="T87" s="1">
        <v>13677</v>
      </c>
      <c r="U87" s="1">
        <v>373388</v>
      </c>
      <c r="V87" s="1">
        <v>50628</v>
      </c>
      <c r="W87" s="1">
        <v>14596</v>
      </c>
      <c r="X87" s="1">
        <v>390527</v>
      </c>
      <c r="Y87" s="1">
        <v>55920</v>
      </c>
      <c r="Z87" s="1">
        <v>18550</v>
      </c>
      <c r="AA87">
        <v>416652</v>
      </c>
      <c r="AB87">
        <v>65907</v>
      </c>
      <c r="AC87">
        <v>23629</v>
      </c>
      <c r="AD87">
        <v>437365</v>
      </c>
      <c r="AE87">
        <v>70658</v>
      </c>
      <c r="AF87">
        <v>29080</v>
      </c>
    </row>
    <row r="88" spans="1:32" x14ac:dyDescent="0.2">
      <c r="A88" s="2">
        <v>756</v>
      </c>
      <c r="B88" t="s">
        <v>89</v>
      </c>
      <c r="C88" s="1">
        <v>40312</v>
      </c>
      <c r="D88" s="1">
        <v>5452</v>
      </c>
      <c r="E88" s="1">
        <v>1599</v>
      </c>
      <c r="F88" s="1">
        <v>40598</v>
      </c>
      <c r="G88" s="1">
        <v>6553</v>
      </c>
      <c r="H88" s="1">
        <v>1681</v>
      </c>
      <c r="I88" s="1">
        <v>41191</v>
      </c>
      <c r="J88" s="1">
        <v>7166</v>
      </c>
      <c r="K88" s="1">
        <v>1831</v>
      </c>
      <c r="L88" s="1">
        <v>41473</v>
      </c>
      <c r="M88" s="1">
        <v>7656</v>
      </c>
      <c r="N88" s="1">
        <v>1994</v>
      </c>
      <c r="O88" s="1">
        <v>42540</v>
      </c>
      <c r="P88" s="1">
        <v>7904</v>
      </c>
      <c r="Q88" s="1">
        <v>2179</v>
      </c>
      <c r="R88" s="1">
        <v>42737</v>
      </c>
      <c r="S88" s="1">
        <v>8063</v>
      </c>
      <c r="T88" s="1">
        <v>2298</v>
      </c>
      <c r="U88" s="1">
        <v>43009</v>
      </c>
      <c r="V88" s="1">
        <v>8213</v>
      </c>
      <c r="W88" s="1">
        <v>2413</v>
      </c>
      <c r="X88" s="1">
        <v>43538</v>
      </c>
      <c r="Y88" s="1">
        <v>8957</v>
      </c>
      <c r="Z88" s="1">
        <v>3142</v>
      </c>
      <c r="AA88">
        <v>44598</v>
      </c>
      <c r="AB88">
        <v>10356</v>
      </c>
      <c r="AC88">
        <v>3773</v>
      </c>
      <c r="AD88">
        <v>44836</v>
      </c>
      <c r="AE88">
        <v>10854</v>
      </c>
      <c r="AF88">
        <v>4606</v>
      </c>
    </row>
    <row r="89" spans="1:32" x14ac:dyDescent="0.2">
      <c r="A89" s="2">
        <v>760</v>
      </c>
      <c r="B89" t="s">
        <v>44</v>
      </c>
      <c r="C89" s="1">
        <v>58439</v>
      </c>
      <c r="D89" s="1">
        <v>8624</v>
      </c>
      <c r="E89" s="1">
        <v>2576</v>
      </c>
      <c r="F89" s="1">
        <v>57042</v>
      </c>
      <c r="G89" s="1">
        <v>10148</v>
      </c>
      <c r="H89" s="1">
        <v>2825</v>
      </c>
      <c r="I89" s="1">
        <v>57005</v>
      </c>
      <c r="J89" s="1">
        <v>10941</v>
      </c>
      <c r="K89" s="1">
        <v>3065</v>
      </c>
      <c r="L89" s="1">
        <v>56182</v>
      </c>
      <c r="M89" s="1">
        <v>11596</v>
      </c>
      <c r="N89" s="1">
        <v>3335</v>
      </c>
      <c r="O89" s="1">
        <v>56348</v>
      </c>
      <c r="P89" s="1">
        <v>11924</v>
      </c>
      <c r="Q89" s="1">
        <v>3491</v>
      </c>
      <c r="R89" s="1">
        <v>56218</v>
      </c>
      <c r="S89" s="1">
        <v>12137</v>
      </c>
      <c r="T89" s="1">
        <v>3606</v>
      </c>
      <c r="U89" s="1">
        <v>55582</v>
      </c>
      <c r="V89" s="1">
        <v>12275</v>
      </c>
      <c r="W89" s="1">
        <v>3775</v>
      </c>
      <c r="X89" s="1">
        <v>54003</v>
      </c>
      <c r="Y89" s="1">
        <v>13193</v>
      </c>
      <c r="Z89" s="1">
        <v>4605</v>
      </c>
      <c r="AA89">
        <v>52143</v>
      </c>
      <c r="AB89">
        <v>14614</v>
      </c>
      <c r="AC89">
        <v>5503</v>
      </c>
      <c r="AD89">
        <v>50502</v>
      </c>
      <c r="AE89">
        <v>14441</v>
      </c>
      <c r="AF89">
        <v>6456</v>
      </c>
    </row>
    <row r="90" spans="1:32" x14ac:dyDescent="0.2">
      <c r="A90" s="2">
        <v>766</v>
      </c>
      <c r="B90" t="s">
        <v>65</v>
      </c>
      <c r="C90" s="1">
        <v>45982</v>
      </c>
      <c r="D90" s="1">
        <v>6259</v>
      </c>
      <c r="E90" s="1">
        <v>1877</v>
      </c>
      <c r="F90" s="1">
        <v>46091</v>
      </c>
      <c r="G90" s="1">
        <v>7509</v>
      </c>
      <c r="H90" s="1">
        <v>2034</v>
      </c>
      <c r="I90" s="1">
        <v>46616</v>
      </c>
      <c r="J90" s="1">
        <v>8173</v>
      </c>
      <c r="K90" s="1">
        <v>2236</v>
      </c>
      <c r="L90" s="1">
        <v>46773</v>
      </c>
      <c r="M90" s="1">
        <v>8602</v>
      </c>
      <c r="N90" s="1">
        <v>2371</v>
      </c>
      <c r="O90" s="1">
        <v>47609</v>
      </c>
      <c r="P90" s="1">
        <v>8854</v>
      </c>
      <c r="Q90" s="1">
        <v>2510</v>
      </c>
      <c r="R90" s="1">
        <v>47725</v>
      </c>
      <c r="S90" s="1">
        <v>9093</v>
      </c>
      <c r="T90" s="1">
        <v>2633</v>
      </c>
      <c r="U90" s="1">
        <v>48167</v>
      </c>
      <c r="V90" s="1">
        <v>9262</v>
      </c>
      <c r="W90" s="1">
        <v>2771</v>
      </c>
      <c r="X90" s="1">
        <v>49256</v>
      </c>
      <c r="Y90" s="1">
        <v>10198</v>
      </c>
      <c r="Z90" s="1">
        <v>3493</v>
      </c>
      <c r="AA90">
        <v>52099</v>
      </c>
      <c r="AB90">
        <v>12386</v>
      </c>
      <c r="AC90">
        <v>4257</v>
      </c>
      <c r="AD90">
        <v>53763</v>
      </c>
      <c r="AE90">
        <v>13190</v>
      </c>
      <c r="AF90">
        <v>5514</v>
      </c>
    </row>
    <row r="91" spans="1:32" x14ac:dyDescent="0.2">
      <c r="A91" s="2">
        <v>773</v>
      </c>
      <c r="B91" t="s">
        <v>24</v>
      </c>
      <c r="C91" s="1">
        <v>21833</v>
      </c>
      <c r="D91" s="1">
        <v>3808</v>
      </c>
      <c r="E91" s="1">
        <v>1182</v>
      </c>
      <c r="F91" s="1">
        <v>20816</v>
      </c>
      <c r="G91" s="1">
        <v>4262</v>
      </c>
      <c r="H91" s="1">
        <v>1230</v>
      </c>
      <c r="I91" s="1">
        <v>20514</v>
      </c>
      <c r="J91" s="1">
        <v>4623</v>
      </c>
      <c r="K91" s="1">
        <v>1310</v>
      </c>
      <c r="L91" s="1">
        <v>20066</v>
      </c>
      <c r="M91" s="1">
        <v>4763</v>
      </c>
      <c r="N91" s="1">
        <v>1387</v>
      </c>
      <c r="O91" s="1">
        <v>19927</v>
      </c>
      <c r="P91" s="1">
        <v>4838</v>
      </c>
      <c r="Q91" s="1">
        <v>1412</v>
      </c>
      <c r="R91" s="1">
        <v>19734</v>
      </c>
      <c r="S91" s="1">
        <v>4904</v>
      </c>
      <c r="T91" s="1">
        <v>1448</v>
      </c>
      <c r="U91" s="1">
        <v>19520</v>
      </c>
      <c r="V91" s="1">
        <v>4982</v>
      </c>
      <c r="W91" s="1">
        <v>1517</v>
      </c>
      <c r="X91" s="1">
        <v>18771</v>
      </c>
      <c r="Y91" s="1">
        <v>5247</v>
      </c>
      <c r="Z91" s="1">
        <v>1848</v>
      </c>
      <c r="AA91">
        <v>17690</v>
      </c>
      <c r="AB91">
        <v>5480</v>
      </c>
      <c r="AC91">
        <v>2102</v>
      </c>
      <c r="AD91">
        <v>16812</v>
      </c>
      <c r="AE91">
        <v>5072</v>
      </c>
      <c r="AF91">
        <v>2327</v>
      </c>
    </row>
    <row r="92" spans="1:32" x14ac:dyDescent="0.2">
      <c r="A92" s="2">
        <v>779</v>
      </c>
      <c r="B92" t="s">
        <v>60</v>
      </c>
      <c r="C92" s="1">
        <v>48137</v>
      </c>
      <c r="D92" s="1">
        <v>7508</v>
      </c>
      <c r="E92" s="1">
        <v>2234</v>
      </c>
      <c r="F92" s="1">
        <v>46641</v>
      </c>
      <c r="G92" s="1">
        <v>8675</v>
      </c>
      <c r="H92" s="1">
        <v>2360</v>
      </c>
      <c r="I92" s="1">
        <v>46599</v>
      </c>
      <c r="J92" s="1">
        <v>9302</v>
      </c>
      <c r="K92" s="1">
        <v>2602</v>
      </c>
      <c r="L92" s="1">
        <v>45425</v>
      </c>
      <c r="M92" s="1">
        <v>9914</v>
      </c>
      <c r="N92" s="1">
        <v>2786</v>
      </c>
      <c r="O92" s="1">
        <v>45069</v>
      </c>
      <c r="P92" s="1">
        <v>10295</v>
      </c>
      <c r="Q92" s="1">
        <v>2977</v>
      </c>
      <c r="R92" s="1">
        <v>44739</v>
      </c>
      <c r="S92" s="1">
        <v>10412</v>
      </c>
      <c r="T92" s="1">
        <v>3075</v>
      </c>
      <c r="U92" s="1">
        <v>44328</v>
      </c>
      <c r="V92" s="1">
        <v>10530</v>
      </c>
      <c r="W92" s="1">
        <v>3218</v>
      </c>
      <c r="X92" s="1">
        <v>42672</v>
      </c>
      <c r="Y92" s="1">
        <v>11372</v>
      </c>
      <c r="Z92" s="1">
        <v>3926</v>
      </c>
      <c r="AA92">
        <v>40199</v>
      </c>
      <c r="AB92">
        <v>12396</v>
      </c>
      <c r="AC92">
        <v>4745</v>
      </c>
      <c r="AD92">
        <v>38147</v>
      </c>
      <c r="AE92">
        <v>11945</v>
      </c>
      <c r="AF92">
        <v>5421</v>
      </c>
    </row>
    <row r="93" spans="1:32" x14ac:dyDescent="0.2">
      <c r="A93" s="2">
        <v>787</v>
      </c>
      <c r="B93" t="s">
        <v>78</v>
      </c>
      <c r="C93" s="1">
        <v>45297</v>
      </c>
      <c r="D93" s="1">
        <v>7102</v>
      </c>
      <c r="E93" s="1">
        <v>2211</v>
      </c>
      <c r="F93" s="1">
        <v>44078</v>
      </c>
      <c r="G93" s="1">
        <v>8136</v>
      </c>
      <c r="H93" s="1">
        <v>2224</v>
      </c>
      <c r="I93" s="1">
        <v>43716</v>
      </c>
      <c r="J93" s="1">
        <v>8784</v>
      </c>
      <c r="K93" s="1">
        <v>2316</v>
      </c>
      <c r="L93" s="1">
        <v>43160</v>
      </c>
      <c r="M93" s="1">
        <v>9396</v>
      </c>
      <c r="N93" s="1">
        <v>2491</v>
      </c>
      <c r="O93" s="1">
        <v>43383</v>
      </c>
      <c r="P93" s="1">
        <v>9662</v>
      </c>
      <c r="Q93" s="1">
        <v>2625</v>
      </c>
      <c r="R93" s="1">
        <v>42989</v>
      </c>
      <c r="S93" s="1">
        <v>9841</v>
      </c>
      <c r="T93" s="1">
        <v>2744</v>
      </c>
      <c r="U93" s="1">
        <v>42698</v>
      </c>
      <c r="V93" s="1">
        <v>10011</v>
      </c>
      <c r="W93" s="1">
        <v>2878</v>
      </c>
      <c r="X93" s="1">
        <v>41879</v>
      </c>
      <c r="Y93" s="1">
        <v>10791</v>
      </c>
      <c r="Z93" s="1">
        <v>3628</v>
      </c>
      <c r="AA93">
        <v>40464</v>
      </c>
      <c r="AB93">
        <v>11428</v>
      </c>
      <c r="AC93">
        <v>4478</v>
      </c>
      <c r="AD93">
        <v>38996</v>
      </c>
      <c r="AE93">
        <v>10766</v>
      </c>
      <c r="AF93">
        <v>4946</v>
      </c>
    </row>
    <row r="94" spans="1:32" x14ac:dyDescent="0.2">
      <c r="A94" s="2">
        <v>791</v>
      </c>
      <c r="B94" t="s">
        <v>94</v>
      </c>
      <c r="C94" s="1">
        <v>93310</v>
      </c>
      <c r="D94" s="1">
        <v>12757</v>
      </c>
      <c r="E94" s="1">
        <v>3776</v>
      </c>
      <c r="F94" s="1">
        <v>94985</v>
      </c>
      <c r="G94" s="1">
        <v>15168</v>
      </c>
      <c r="H94" s="1">
        <v>4126</v>
      </c>
      <c r="I94" s="1">
        <v>96883</v>
      </c>
      <c r="J94" s="1">
        <v>16570</v>
      </c>
      <c r="K94" s="1">
        <v>4463</v>
      </c>
      <c r="L94" s="1">
        <v>96679</v>
      </c>
      <c r="M94" s="1">
        <v>17876</v>
      </c>
      <c r="N94" s="1">
        <v>4904</v>
      </c>
      <c r="O94" s="1">
        <v>97731</v>
      </c>
      <c r="P94" s="1">
        <v>18694</v>
      </c>
      <c r="Q94" s="1">
        <v>5295</v>
      </c>
      <c r="R94" s="1">
        <v>97472</v>
      </c>
      <c r="S94" s="1">
        <v>19083</v>
      </c>
      <c r="T94" s="1">
        <v>5488</v>
      </c>
      <c r="U94" s="1">
        <v>97621</v>
      </c>
      <c r="V94" s="1">
        <v>19462</v>
      </c>
      <c r="W94" s="1">
        <v>5785</v>
      </c>
      <c r="X94" s="1">
        <v>96779</v>
      </c>
      <c r="Y94" s="1">
        <v>21343</v>
      </c>
      <c r="Z94" s="1">
        <v>7439</v>
      </c>
      <c r="AA94">
        <v>95938</v>
      </c>
      <c r="AB94">
        <v>24792</v>
      </c>
      <c r="AC94">
        <v>9262</v>
      </c>
      <c r="AD94">
        <v>94799</v>
      </c>
      <c r="AE94">
        <v>25803</v>
      </c>
      <c r="AF94">
        <v>11214</v>
      </c>
    </row>
    <row r="95" spans="1:32" x14ac:dyDescent="0.2">
      <c r="A95" s="2">
        <v>810</v>
      </c>
      <c r="B95" t="s">
        <v>21</v>
      </c>
      <c r="C95" s="1">
        <v>35804</v>
      </c>
      <c r="D95" s="1">
        <v>5639</v>
      </c>
      <c r="E95" s="1">
        <v>1746</v>
      </c>
      <c r="F95" s="1">
        <v>35781</v>
      </c>
      <c r="G95" s="1">
        <v>6486</v>
      </c>
      <c r="H95" s="1">
        <v>1862</v>
      </c>
      <c r="I95" s="1">
        <v>36289</v>
      </c>
      <c r="J95" s="1">
        <v>7000</v>
      </c>
      <c r="K95" s="1">
        <v>2035</v>
      </c>
      <c r="L95" s="1">
        <v>36177</v>
      </c>
      <c r="M95" s="1">
        <v>7241</v>
      </c>
      <c r="N95" s="1">
        <v>2103</v>
      </c>
      <c r="O95" s="1">
        <v>36540</v>
      </c>
      <c r="P95" s="1">
        <v>7461</v>
      </c>
      <c r="Q95" s="1">
        <v>2229</v>
      </c>
      <c r="R95" s="1">
        <v>36614</v>
      </c>
      <c r="S95" s="1">
        <v>7558</v>
      </c>
      <c r="T95" s="1">
        <v>2325</v>
      </c>
      <c r="U95" s="1">
        <v>36706</v>
      </c>
      <c r="V95" s="1">
        <v>7689</v>
      </c>
      <c r="W95" s="1">
        <v>2405</v>
      </c>
      <c r="X95" s="1">
        <v>36716</v>
      </c>
      <c r="Y95" s="1">
        <v>8258</v>
      </c>
      <c r="Z95" s="1">
        <v>3015</v>
      </c>
      <c r="AA95">
        <v>36964</v>
      </c>
      <c r="AB95">
        <v>9186</v>
      </c>
      <c r="AC95">
        <v>3508</v>
      </c>
      <c r="AD95">
        <v>36669</v>
      </c>
      <c r="AE95">
        <v>9296</v>
      </c>
      <c r="AF95">
        <v>4190</v>
      </c>
    </row>
    <row r="96" spans="1:32" x14ac:dyDescent="0.2">
      <c r="A96" s="2">
        <v>813</v>
      </c>
      <c r="B96" t="s">
        <v>41</v>
      </c>
      <c r="C96" s="1">
        <v>62007</v>
      </c>
      <c r="D96" s="1">
        <v>10654</v>
      </c>
      <c r="E96" s="1">
        <v>3071</v>
      </c>
      <c r="F96" s="1">
        <v>60377</v>
      </c>
      <c r="G96" s="1">
        <v>12730</v>
      </c>
      <c r="H96" s="1">
        <v>3322</v>
      </c>
      <c r="I96" s="1">
        <v>60140</v>
      </c>
      <c r="J96" s="1">
        <v>13757</v>
      </c>
      <c r="K96" s="1">
        <v>3583</v>
      </c>
      <c r="L96" s="1">
        <v>59039</v>
      </c>
      <c r="M96" s="1">
        <v>14406</v>
      </c>
      <c r="N96" s="1">
        <v>3981</v>
      </c>
      <c r="O96" s="1">
        <v>58864</v>
      </c>
      <c r="P96" s="1">
        <v>14794</v>
      </c>
      <c r="Q96" s="1">
        <v>4260</v>
      </c>
      <c r="R96" s="1">
        <v>58376</v>
      </c>
      <c r="S96" s="1">
        <v>14980</v>
      </c>
      <c r="T96" s="1">
        <v>4509</v>
      </c>
      <c r="U96" s="1">
        <v>57882</v>
      </c>
      <c r="V96" s="1">
        <v>15146</v>
      </c>
      <c r="W96" s="1">
        <v>4775</v>
      </c>
      <c r="X96" s="1">
        <v>56154</v>
      </c>
      <c r="Y96" s="1">
        <v>16101</v>
      </c>
      <c r="Z96" s="1">
        <v>5799</v>
      </c>
      <c r="AA96">
        <v>53512</v>
      </c>
      <c r="AB96">
        <v>17394</v>
      </c>
      <c r="AC96">
        <v>6537</v>
      </c>
      <c r="AD96">
        <v>51266</v>
      </c>
      <c r="AE96">
        <v>16623</v>
      </c>
      <c r="AF96">
        <v>7639</v>
      </c>
    </row>
    <row r="97" spans="1:32" x14ac:dyDescent="0.2">
      <c r="A97" s="2">
        <v>820</v>
      </c>
      <c r="B97" t="s">
        <v>227</v>
      </c>
      <c r="C97" s="1">
        <v>38106</v>
      </c>
      <c r="D97" s="1">
        <v>6077</v>
      </c>
      <c r="E97" s="1">
        <v>1911</v>
      </c>
      <c r="F97" s="1">
        <v>37399</v>
      </c>
      <c r="G97" s="1">
        <v>6917</v>
      </c>
      <c r="H97" s="1">
        <v>1915</v>
      </c>
      <c r="I97" s="1">
        <v>37277</v>
      </c>
      <c r="J97" s="1">
        <v>7514</v>
      </c>
      <c r="K97" s="1">
        <v>2034</v>
      </c>
      <c r="L97" s="1">
        <v>36362</v>
      </c>
      <c r="M97" s="1">
        <v>7949</v>
      </c>
      <c r="N97" s="1">
        <v>2275</v>
      </c>
      <c r="O97" s="1">
        <v>36431</v>
      </c>
      <c r="P97" s="1">
        <v>8137</v>
      </c>
      <c r="Q97" s="1">
        <v>2382</v>
      </c>
      <c r="R97" s="1">
        <v>36012</v>
      </c>
      <c r="S97" s="1">
        <v>8215</v>
      </c>
      <c r="T97" s="1">
        <v>2478</v>
      </c>
      <c r="U97" s="1">
        <v>35818</v>
      </c>
      <c r="V97" s="1">
        <v>8343</v>
      </c>
      <c r="W97" s="1">
        <v>2611</v>
      </c>
      <c r="X97" s="1">
        <v>34837</v>
      </c>
      <c r="Y97" s="1">
        <v>8957</v>
      </c>
      <c r="Z97" s="1">
        <v>3180</v>
      </c>
      <c r="AA97">
        <v>33367</v>
      </c>
      <c r="AB97">
        <v>9779</v>
      </c>
      <c r="AC97">
        <v>3724</v>
      </c>
      <c r="AD97">
        <v>32269</v>
      </c>
      <c r="AE97">
        <v>9540</v>
      </c>
      <c r="AF97">
        <v>4357</v>
      </c>
    </row>
    <row r="98" spans="1:32" x14ac:dyDescent="0.2">
      <c r="A98" s="2">
        <v>825</v>
      </c>
      <c r="B98" t="s">
        <v>18</v>
      </c>
      <c r="C98" s="1">
        <v>1969</v>
      </c>
      <c r="D98" s="1">
        <v>468</v>
      </c>
      <c r="E98" s="1">
        <v>138</v>
      </c>
      <c r="F98" s="1">
        <v>1795</v>
      </c>
      <c r="G98" s="1">
        <v>541</v>
      </c>
      <c r="H98" s="1">
        <v>132</v>
      </c>
      <c r="I98" s="1">
        <v>1807</v>
      </c>
      <c r="J98" s="1">
        <v>616</v>
      </c>
      <c r="K98" s="1">
        <v>166</v>
      </c>
      <c r="L98" s="1">
        <v>1764</v>
      </c>
      <c r="M98" s="1">
        <v>646</v>
      </c>
      <c r="N98" s="1">
        <v>177</v>
      </c>
      <c r="O98" s="1">
        <v>1789</v>
      </c>
      <c r="P98" s="1">
        <v>659</v>
      </c>
      <c r="Q98" s="1">
        <v>187</v>
      </c>
      <c r="R98" s="1">
        <v>1759</v>
      </c>
      <c r="S98" s="1">
        <v>676</v>
      </c>
      <c r="T98" s="1">
        <v>194</v>
      </c>
      <c r="U98" s="1">
        <v>1719</v>
      </c>
      <c r="V98" s="1">
        <v>667</v>
      </c>
      <c r="W98" s="1">
        <v>196</v>
      </c>
      <c r="X98" s="1">
        <v>1681</v>
      </c>
      <c r="Y98" s="1">
        <v>695</v>
      </c>
      <c r="Z98" s="1">
        <v>268</v>
      </c>
      <c r="AA98">
        <v>1636</v>
      </c>
      <c r="AB98">
        <v>734</v>
      </c>
      <c r="AC98">
        <v>290</v>
      </c>
      <c r="AD98">
        <v>1582</v>
      </c>
      <c r="AE98">
        <v>691</v>
      </c>
      <c r="AF98">
        <v>316</v>
      </c>
    </row>
    <row r="99" spans="1:32" x14ac:dyDescent="0.2">
      <c r="A99" s="2">
        <v>840</v>
      </c>
      <c r="B99" t="s">
        <v>42</v>
      </c>
      <c r="C99" s="1">
        <v>28852</v>
      </c>
      <c r="D99" s="1">
        <v>3835</v>
      </c>
      <c r="E99" s="1">
        <v>1163</v>
      </c>
      <c r="F99" s="1">
        <v>28859</v>
      </c>
      <c r="G99" s="1">
        <v>4619</v>
      </c>
      <c r="H99" s="1">
        <v>1225</v>
      </c>
      <c r="I99" s="1">
        <v>29827</v>
      </c>
      <c r="J99" s="1">
        <v>5001</v>
      </c>
      <c r="K99" s="1">
        <v>1341</v>
      </c>
      <c r="L99" s="1">
        <v>30518</v>
      </c>
      <c r="M99" s="1">
        <v>5364</v>
      </c>
      <c r="N99" s="1">
        <v>1437</v>
      </c>
      <c r="O99" s="1">
        <v>30908</v>
      </c>
      <c r="P99" s="1">
        <v>5588</v>
      </c>
      <c r="Q99" s="1">
        <v>1504</v>
      </c>
      <c r="R99" s="1">
        <v>30937</v>
      </c>
      <c r="S99" s="1">
        <v>5733</v>
      </c>
      <c r="T99" s="1">
        <v>1571</v>
      </c>
      <c r="U99" s="1">
        <v>30942</v>
      </c>
      <c r="V99" s="1">
        <v>5803</v>
      </c>
      <c r="W99" s="1">
        <v>1669</v>
      </c>
      <c r="X99" s="1">
        <v>30853</v>
      </c>
      <c r="Y99" s="1">
        <v>6266</v>
      </c>
      <c r="Z99" s="1">
        <v>2202</v>
      </c>
      <c r="AA99">
        <v>30686</v>
      </c>
      <c r="AB99">
        <v>7023</v>
      </c>
      <c r="AC99">
        <v>2634</v>
      </c>
      <c r="AD99">
        <v>30156</v>
      </c>
      <c r="AE99">
        <v>7092</v>
      </c>
      <c r="AF99">
        <v>3108</v>
      </c>
    </row>
    <row r="100" spans="1:32" x14ac:dyDescent="0.2">
      <c r="A100" s="2">
        <v>846</v>
      </c>
      <c r="B100" t="s">
        <v>20</v>
      </c>
      <c r="C100" s="1">
        <v>42604</v>
      </c>
      <c r="D100" s="1">
        <v>6342</v>
      </c>
      <c r="E100" s="1">
        <v>1901</v>
      </c>
      <c r="F100" s="1">
        <v>42134</v>
      </c>
      <c r="G100" s="1">
        <v>7484</v>
      </c>
      <c r="H100" s="1">
        <v>1993</v>
      </c>
      <c r="I100" s="1">
        <v>42125</v>
      </c>
      <c r="J100" s="1">
        <v>8106</v>
      </c>
      <c r="K100" s="1">
        <v>2162</v>
      </c>
      <c r="L100" s="1">
        <v>41536</v>
      </c>
      <c r="M100" s="1">
        <v>8743</v>
      </c>
      <c r="N100" s="1">
        <v>2344</v>
      </c>
      <c r="O100" s="1">
        <v>41859</v>
      </c>
      <c r="P100" s="1">
        <v>9121</v>
      </c>
      <c r="Q100" s="1">
        <v>2471</v>
      </c>
      <c r="R100" s="1">
        <v>41762</v>
      </c>
      <c r="S100" s="1">
        <v>9309</v>
      </c>
      <c r="T100" s="1">
        <v>2623</v>
      </c>
      <c r="U100" s="1">
        <v>41606</v>
      </c>
      <c r="V100" s="1">
        <v>9454</v>
      </c>
      <c r="W100" s="1">
        <v>2741</v>
      </c>
      <c r="X100" s="1">
        <v>41247</v>
      </c>
      <c r="Y100" s="1">
        <v>10287</v>
      </c>
      <c r="Z100" s="1">
        <v>3416</v>
      </c>
      <c r="AA100">
        <v>40885</v>
      </c>
      <c r="AB100">
        <v>11524</v>
      </c>
      <c r="AC100">
        <v>4214</v>
      </c>
      <c r="AD100">
        <v>40106</v>
      </c>
      <c r="AE100">
        <v>11303</v>
      </c>
      <c r="AF100">
        <v>5019</v>
      </c>
    </row>
    <row r="101" spans="1:32" x14ac:dyDescent="0.2">
      <c r="A101" s="2">
        <v>849</v>
      </c>
      <c r="B101" t="s">
        <v>93</v>
      </c>
      <c r="C101" s="1">
        <v>38927</v>
      </c>
      <c r="D101" s="1">
        <v>5937</v>
      </c>
      <c r="E101" s="1">
        <v>1778</v>
      </c>
      <c r="F101" s="1">
        <v>38293</v>
      </c>
      <c r="G101" s="1">
        <v>7250</v>
      </c>
      <c r="H101" s="1">
        <v>1757</v>
      </c>
      <c r="I101" s="1">
        <v>38638</v>
      </c>
      <c r="J101" s="1">
        <v>7941</v>
      </c>
      <c r="K101" s="1">
        <v>1911</v>
      </c>
      <c r="L101" s="1">
        <v>38175</v>
      </c>
      <c r="M101" s="1">
        <v>8461</v>
      </c>
      <c r="N101" s="1">
        <v>2078</v>
      </c>
      <c r="O101" s="1">
        <v>38364</v>
      </c>
      <c r="P101" s="1">
        <v>8757</v>
      </c>
      <c r="Q101" s="1">
        <v>2296</v>
      </c>
      <c r="R101" s="1">
        <v>38234</v>
      </c>
      <c r="S101" s="1">
        <v>8903</v>
      </c>
      <c r="T101" s="1">
        <v>2455</v>
      </c>
      <c r="U101" s="1">
        <v>37954</v>
      </c>
      <c r="V101" s="1">
        <v>9034</v>
      </c>
      <c r="W101" s="1">
        <v>2653</v>
      </c>
      <c r="X101" s="1">
        <v>37229</v>
      </c>
      <c r="Y101" s="1">
        <v>9779</v>
      </c>
      <c r="Z101" s="1">
        <v>3420</v>
      </c>
      <c r="AA101">
        <v>36076</v>
      </c>
      <c r="AB101">
        <v>10764</v>
      </c>
      <c r="AC101">
        <v>4018</v>
      </c>
      <c r="AD101">
        <v>35013</v>
      </c>
      <c r="AE101">
        <v>10672</v>
      </c>
      <c r="AF101">
        <v>4716</v>
      </c>
    </row>
    <row r="102" spans="1:32" x14ac:dyDescent="0.2">
      <c r="A102" s="2">
        <v>851</v>
      </c>
      <c r="B102" t="s">
        <v>102</v>
      </c>
      <c r="C102" s="1">
        <v>197426</v>
      </c>
      <c r="D102" s="1">
        <v>26651</v>
      </c>
      <c r="E102" s="1">
        <v>7989</v>
      </c>
      <c r="F102" s="1">
        <v>207805</v>
      </c>
      <c r="G102" s="1">
        <v>31328</v>
      </c>
      <c r="H102" s="1">
        <v>8401</v>
      </c>
      <c r="I102" s="1">
        <v>213558</v>
      </c>
      <c r="J102" s="1">
        <v>33435</v>
      </c>
      <c r="K102" s="1">
        <v>8839</v>
      </c>
      <c r="L102" s="1">
        <v>219487</v>
      </c>
      <c r="M102" s="1">
        <v>35293</v>
      </c>
      <c r="N102" s="1">
        <v>9618</v>
      </c>
      <c r="O102" s="1">
        <v>222571</v>
      </c>
      <c r="P102" s="1">
        <v>36220</v>
      </c>
      <c r="Q102" s="1">
        <v>10315</v>
      </c>
      <c r="R102" s="1">
        <v>223174</v>
      </c>
      <c r="S102" s="1">
        <v>36810</v>
      </c>
      <c r="T102" s="1">
        <v>10799</v>
      </c>
      <c r="U102" s="1">
        <v>224612</v>
      </c>
      <c r="V102" s="1">
        <v>37321</v>
      </c>
      <c r="W102" s="1">
        <v>11403</v>
      </c>
      <c r="X102" s="1">
        <v>229364</v>
      </c>
      <c r="Y102" s="1">
        <v>40519</v>
      </c>
      <c r="Z102" s="1">
        <v>14325</v>
      </c>
      <c r="AA102">
        <v>235851</v>
      </c>
      <c r="AB102">
        <v>46933</v>
      </c>
      <c r="AC102">
        <v>16740</v>
      </c>
      <c r="AD102">
        <v>238942</v>
      </c>
      <c r="AE102">
        <v>49682</v>
      </c>
      <c r="AF102">
        <v>20728</v>
      </c>
    </row>
    <row r="103" spans="1:32" x14ac:dyDescent="0.2">
      <c r="A103" s="2">
        <v>860</v>
      </c>
      <c r="B103" t="s">
        <v>75</v>
      </c>
      <c r="C103" s="1">
        <v>66803</v>
      </c>
      <c r="D103" s="1">
        <v>10489</v>
      </c>
      <c r="E103" s="1">
        <v>3253</v>
      </c>
      <c r="F103" s="1">
        <v>65295</v>
      </c>
      <c r="G103" s="1">
        <v>12056</v>
      </c>
      <c r="H103" s="1">
        <v>3377</v>
      </c>
      <c r="I103" s="1">
        <v>65257</v>
      </c>
      <c r="J103" s="1">
        <v>13042</v>
      </c>
      <c r="K103" s="1">
        <v>3619</v>
      </c>
      <c r="L103" s="1">
        <v>64155</v>
      </c>
      <c r="M103" s="1">
        <v>13789</v>
      </c>
      <c r="N103" s="1">
        <v>3883</v>
      </c>
      <c r="O103" s="1">
        <v>63998</v>
      </c>
      <c r="P103" s="1">
        <v>14291</v>
      </c>
      <c r="Q103" s="1">
        <v>4126</v>
      </c>
      <c r="R103" s="1">
        <v>63544</v>
      </c>
      <c r="S103" s="1">
        <v>14568</v>
      </c>
      <c r="T103" s="1">
        <v>4295</v>
      </c>
      <c r="U103" s="1">
        <v>63311</v>
      </c>
      <c r="V103" s="1">
        <v>14827</v>
      </c>
      <c r="W103" s="1">
        <v>4543</v>
      </c>
      <c r="X103" s="1">
        <v>61676</v>
      </c>
      <c r="Y103" s="1">
        <v>15823</v>
      </c>
      <c r="Z103" s="1">
        <v>5526</v>
      </c>
      <c r="AA103">
        <v>59156</v>
      </c>
      <c r="AB103">
        <v>17282</v>
      </c>
      <c r="AC103">
        <v>6515</v>
      </c>
      <c r="AD103">
        <v>56850</v>
      </c>
      <c r="AE103">
        <v>16828</v>
      </c>
      <c r="AF103">
        <v>7543</v>
      </c>
    </row>
    <row r="104" spans="1:32" x14ac:dyDescent="0.2">
      <c r="A104" s="2"/>
      <c r="B104" t="s">
        <v>222</v>
      </c>
      <c r="C104" s="1">
        <f>SUM(C5:C103)</f>
        <v>5534738</v>
      </c>
      <c r="D104" s="1">
        <f t="shared" ref="D104:AF104" si="13">SUM(D5:D103)</f>
        <v>767510</v>
      </c>
      <c r="E104" s="1">
        <f t="shared" si="13"/>
        <v>227510</v>
      </c>
      <c r="F104" s="1">
        <f t="shared" si="13"/>
        <v>5659715</v>
      </c>
      <c r="G104" s="1">
        <f t="shared" si="13"/>
        <v>915944</v>
      </c>
      <c r="H104" s="1">
        <f t="shared" si="13"/>
        <v>239409</v>
      </c>
      <c r="I104" s="1">
        <f t="shared" si="13"/>
        <v>5781190</v>
      </c>
      <c r="J104" s="1">
        <f t="shared" si="13"/>
        <v>987304</v>
      </c>
      <c r="K104" s="1">
        <f t="shared" si="13"/>
        <v>256694</v>
      </c>
      <c r="L104" s="1">
        <f t="shared" si="13"/>
        <v>5840045</v>
      </c>
      <c r="M104" s="1">
        <f t="shared" si="13"/>
        <v>1045340</v>
      </c>
      <c r="N104" s="1">
        <f t="shared" si="13"/>
        <v>282106</v>
      </c>
      <c r="O104" s="1">
        <f t="shared" si="13"/>
        <v>5932654</v>
      </c>
      <c r="P104" s="1">
        <f t="shared" si="13"/>
        <v>1079214</v>
      </c>
      <c r="Q104" s="1">
        <f t="shared" si="13"/>
        <v>304332</v>
      </c>
      <c r="R104" s="1">
        <f t="shared" si="13"/>
        <v>5961249</v>
      </c>
      <c r="S104" s="1">
        <f t="shared" si="13"/>
        <v>1096976</v>
      </c>
      <c r="T104" s="1">
        <f t="shared" si="13"/>
        <v>319874</v>
      </c>
      <c r="U104" s="1">
        <f t="shared" si="13"/>
        <v>5992734</v>
      </c>
      <c r="V104" s="1">
        <f t="shared" si="13"/>
        <v>1115204</v>
      </c>
      <c r="W104" s="1">
        <f t="shared" si="13"/>
        <v>339337</v>
      </c>
      <c r="X104" s="1">
        <f t="shared" si="13"/>
        <v>6048421</v>
      </c>
      <c r="Y104" s="1">
        <f t="shared" si="13"/>
        <v>1205006</v>
      </c>
      <c r="Z104" s="1">
        <f t="shared" si="13"/>
        <v>427510</v>
      </c>
      <c r="AA104" s="1">
        <f t="shared" si="13"/>
        <v>6167774</v>
      </c>
      <c r="AB104" s="1">
        <f t="shared" si="13"/>
        <v>1393866</v>
      </c>
      <c r="AC104" s="1">
        <f t="shared" si="13"/>
        <v>500051</v>
      </c>
      <c r="AD104" s="1">
        <f t="shared" si="13"/>
        <v>6215691</v>
      </c>
      <c r="AE104" s="1">
        <f t="shared" si="13"/>
        <v>1445216</v>
      </c>
      <c r="AF104" s="1">
        <f t="shared" si="13"/>
        <v>616829</v>
      </c>
    </row>
    <row r="106" spans="1:32" x14ac:dyDescent="0.2">
      <c r="A106" t="s">
        <v>228</v>
      </c>
    </row>
  </sheetData>
  <sortState xmlns:xlrd2="http://schemas.microsoft.com/office/spreadsheetml/2017/richdata2" ref="A5:Z103">
    <sortCondition ref="A5:A103"/>
  </sortState>
  <mergeCells count="10">
    <mergeCell ref="AA3:AC3"/>
    <mergeCell ref="AD3:AF3"/>
    <mergeCell ref="C3:E3"/>
    <mergeCell ref="R3:T3"/>
    <mergeCell ref="X3:Z3"/>
    <mergeCell ref="F3:H3"/>
    <mergeCell ref="I3:K3"/>
    <mergeCell ref="L3:N3"/>
    <mergeCell ref="O3:Q3"/>
    <mergeCell ref="U3:W3"/>
  </mergeCells>
  <pageMargins left="0.70866141732283472" right="0.70866141732283472" top="0.74803149606299213" bottom="0.74803149606299213" header="0.31496062992125984" footer="0.31496062992125984"/>
  <pageSetup paperSize="9" scale="45" fitToHeight="2" orientation="landscape" r:id="rId1"/>
  <headerFooter>
    <oddHeader>&amp;CDataark2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AE99A-56A6-4C61-8432-594E2012FF99}">
  <sheetPr>
    <pageSetUpPr fitToPage="1"/>
  </sheetPr>
  <dimension ref="A1:I410"/>
  <sheetViews>
    <sheetView zoomScaleNormal="100" workbookViewId="0">
      <selection activeCell="A14" sqref="A14"/>
    </sheetView>
  </sheetViews>
  <sheetFormatPr defaultColWidth="8.88671875" defaultRowHeight="14.25" x14ac:dyDescent="0.2"/>
  <cols>
    <col min="1" max="1" width="31.88671875" style="11" customWidth="1"/>
    <col min="2" max="2" width="8.88671875" style="30"/>
    <col min="3" max="16384" width="8.88671875" style="11"/>
  </cols>
  <sheetData>
    <row r="1" spans="1:9" s="19" customFormat="1" ht="30.75" customHeight="1" x14ac:dyDescent="0.25">
      <c r="A1" s="18" t="s">
        <v>229</v>
      </c>
      <c r="B1" s="46"/>
    </row>
    <row r="2" spans="1:9" x14ac:dyDescent="0.2">
      <c r="A2" s="12" t="s">
        <v>211</v>
      </c>
    </row>
    <row r="3" spans="1:9" x14ac:dyDescent="0.2">
      <c r="A3" s="12"/>
    </row>
    <row r="4" spans="1:9" x14ac:dyDescent="0.2">
      <c r="A4" s="12"/>
      <c r="E4" s="16" t="s">
        <v>230</v>
      </c>
      <c r="F4" s="16" t="s">
        <v>231</v>
      </c>
      <c r="G4" s="16" t="s">
        <v>232</v>
      </c>
      <c r="H4" s="16" t="s">
        <v>233</v>
      </c>
      <c r="I4" s="16" t="s">
        <v>224</v>
      </c>
    </row>
    <row r="5" spans="1:9" x14ac:dyDescent="0.2">
      <c r="A5" s="27" t="s">
        <v>234</v>
      </c>
      <c r="B5" s="30">
        <v>2024</v>
      </c>
      <c r="C5" s="11">
        <v>101</v>
      </c>
      <c r="D5" s="11" t="s">
        <v>101</v>
      </c>
      <c r="E5" s="11">
        <v>8705.7000000000007</v>
      </c>
      <c r="F5" s="11">
        <v>2074.6999999999998</v>
      </c>
      <c r="G5" s="11">
        <v>1558.7</v>
      </c>
      <c r="H5" s="11">
        <v>1121.7</v>
      </c>
      <c r="I5" s="11">
        <f>SUM(F5:H5)</f>
        <v>4755.0999999999995</v>
      </c>
    </row>
    <row r="6" spans="1:9" x14ac:dyDescent="0.2">
      <c r="A6" s="12"/>
      <c r="B6" s="30">
        <v>2024</v>
      </c>
      <c r="C6" s="11">
        <v>147</v>
      </c>
      <c r="D6" s="11" t="s">
        <v>39</v>
      </c>
      <c r="E6" s="11">
        <v>2084.8000000000002</v>
      </c>
      <c r="F6" s="11">
        <v>508.3</v>
      </c>
      <c r="G6" s="11">
        <v>465.7</v>
      </c>
      <c r="H6" s="11">
        <v>386.9</v>
      </c>
      <c r="I6" s="11">
        <f t="shared" ref="I6:I69" si="0">SUM(F6:H6)</f>
        <v>1360.9</v>
      </c>
    </row>
    <row r="7" spans="1:9" x14ac:dyDescent="0.2">
      <c r="A7" s="12"/>
      <c r="B7" s="30">
        <v>2024</v>
      </c>
      <c r="C7" s="11">
        <v>151</v>
      </c>
      <c r="D7" s="11" t="s">
        <v>13</v>
      </c>
      <c r="E7" s="11">
        <v>1359.7</v>
      </c>
      <c r="F7" s="11">
        <v>317.8</v>
      </c>
      <c r="G7" s="11">
        <v>378.7</v>
      </c>
      <c r="H7" s="11">
        <v>262</v>
      </c>
      <c r="I7" s="11">
        <f t="shared" si="0"/>
        <v>958.5</v>
      </c>
    </row>
    <row r="8" spans="1:9" x14ac:dyDescent="0.2">
      <c r="A8" s="12"/>
      <c r="B8" s="30">
        <v>2024</v>
      </c>
      <c r="C8" s="11">
        <v>153</v>
      </c>
      <c r="D8" s="11" t="s">
        <v>19</v>
      </c>
      <c r="E8" s="11">
        <v>733.7</v>
      </c>
      <c r="F8" s="11">
        <v>175.1</v>
      </c>
      <c r="G8" s="11">
        <v>153.1</v>
      </c>
      <c r="H8" s="11">
        <v>180.3</v>
      </c>
      <c r="I8" s="11">
        <f t="shared" si="0"/>
        <v>508.5</v>
      </c>
    </row>
    <row r="9" spans="1:9" x14ac:dyDescent="0.2">
      <c r="A9" s="12"/>
      <c r="B9" s="30">
        <v>2024</v>
      </c>
      <c r="C9" s="11">
        <v>155</v>
      </c>
      <c r="D9" s="11" t="s">
        <v>23</v>
      </c>
      <c r="E9" s="11">
        <v>404.8</v>
      </c>
      <c r="F9" s="11">
        <v>88.8</v>
      </c>
      <c r="G9" s="11">
        <v>116.5</v>
      </c>
      <c r="H9" s="11">
        <v>100.5</v>
      </c>
      <c r="I9" s="11">
        <f t="shared" si="0"/>
        <v>305.8</v>
      </c>
    </row>
    <row r="10" spans="1:9" x14ac:dyDescent="0.2">
      <c r="A10" s="12"/>
      <c r="B10" s="30">
        <v>2024</v>
      </c>
      <c r="C10" s="11">
        <v>157</v>
      </c>
      <c r="D10" s="11" t="s">
        <v>49</v>
      </c>
      <c r="E10" s="11">
        <v>1517.3</v>
      </c>
      <c r="F10" s="11">
        <v>329.8</v>
      </c>
      <c r="G10" s="11">
        <v>372.8</v>
      </c>
      <c r="H10" s="11">
        <v>391.1</v>
      </c>
      <c r="I10" s="11">
        <f t="shared" si="0"/>
        <v>1093.7</v>
      </c>
    </row>
    <row r="11" spans="1:9" x14ac:dyDescent="0.2">
      <c r="A11" s="12"/>
      <c r="B11" s="30">
        <v>2024</v>
      </c>
      <c r="C11" s="11">
        <v>159</v>
      </c>
      <c r="D11" s="11" t="s">
        <v>51</v>
      </c>
      <c r="E11" s="11">
        <v>1319.9</v>
      </c>
      <c r="F11" s="11">
        <v>260.7</v>
      </c>
      <c r="G11" s="11">
        <v>304.60000000000002</v>
      </c>
      <c r="H11" s="11">
        <v>309.3</v>
      </c>
      <c r="I11" s="11">
        <f t="shared" si="0"/>
        <v>874.59999999999991</v>
      </c>
    </row>
    <row r="12" spans="1:9" x14ac:dyDescent="0.2">
      <c r="A12" s="12"/>
      <c r="B12" s="30">
        <v>2024</v>
      </c>
      <c r="C12" s="11">
        <v>161</v>
      </c>
      <c r="D12" s="11" t="s">
        <v>53</v>
      </c>
      <c r="E12" s="11">
        <v>674.1</v>
      </c>
      <c r="F12" s="11">
        <v>141.30000000000001</v>
      </c>
      <c r="G12" s="11">
        <v>173.8</v>
      </c>
      <c r="H12" s="11">
        <v>142.30000000000001</v>
      </c>
      <c r="I12" s="11">
        <f t="shared" si="0"/>
        <v>457.40000000000003</v>
      </c>
    </row>
    <row r="13" spans="1:9" x14ac:dyDescent="0.2">
      <c r="A13" s="12"/>
      <c r="B13" s="30">
        <v>2024</v>
      </c>
      <c r="C13" s="11">
        <v>163</v>
      </c>
      <c r="D13" s="11" t="s">
        <v>69</v>
      </c>
      <c r="E13" s="11">
        <v>590.6</v>
      </c>
      <c r="F13" s="11">
        <v>136.1</v>
      </c>
      <c r="G13" s="11">
        <v>117.8</v>
      </c>
      <c r="H13" s="11">
        <v>133.30000000000001</v>
      </c>
      <c r="I13" s="11">
        <f t="shared" si="0"/>
        <v>387.2</v>
      </c>
    </row>
    <row r="14" spans="1:9" x14ac:dyDescent="0.2">
      <c r="A14" s="12"/>
      <c r="B14" s="30" t="s">
        <v>235</v>
      </c>
      <c r="C14" s="11">
        <v>165</v>
      </c>
      <c r="D14" s="11" t="s">
        <v>7</v>
      </c>
      <c r="E14" s="11">
        <v>666.2</v>
      </c>
      <c r="F14" s="11">
        <v>183.7</v>
      </c>
      <c r="G14" s="11">
        <v>128.5</v>
      </c>
      <c r="H14" s="11">
        <v>91.8</v>
      </c>
      <c r="I14" s="11">
        <f t="shared" si="0"/>
        <v>404</v>
      </c>
    </row>
    <row r="15" spans="1:9" x14ac:dyDescent="0.2">
      <c r="A15" s="12"/>
      <c r="B15" s="30" t="s">
        <v>235</v>
      </c>
      <c r="C15" s="11">
        <v>167</v>
      </c>
      <c r="D15" s="11" t="s">
        <v>83</v>
      </c>
      <c r="E15" s="11">
        <v>1142.0999999999999</v>
      </c>
      <c r="F15" s="11">
        <v>288.60000000000002</v>
      </c>
      <c r="G15" s="11">
        <v>260.10000000000002</v>
      </c>
      <c r="H15" s="11">
        <v>203.1</v>
      </c>
      <c r="I15" s="11">
        <f t="shared" si="0"/>
        <v>751.80000000000007</v>
      </c>
    </row>
    <row r="16" spans="1:9" x14ac:dyDescent="0.2">
      <c r="A16" s="12"/>
      <c r="B16" s="30" t="s">
        <v>235</v>
      </c>
      <c r="C16" s="11">
        <v>169</v>
      </c>
      <c r="D16" s="11" t="s">
        <v>85</v>
      </c>
      <c r="E16" s="11">
        <v>1204.5</v>
      </c>
      <c r="F16" s="11">
        <v>318.3</v>
      </c>
      <c r="G16" s="11">
        <v>253.7</v>
      </c>
      <c r="H16" s="11">
        <v>188.1</v>
      </c>
      <c r="I16" s="11">
        <f t="shared" si="0"/>
        <v>760.1</v>
      </c>
    </row>
    <row r="17" spans="1:9" x14ac:dyDescent="0.2">
      <c r="A17" s="12"/>
      <c r="B17" s="30" t="s">
        <v>235</v>
      </c>
      <c r="C17" s="11">
        <v>173</v>
      </c>
      <c r="D17" s="11" t="s">
        <v>16</v>
      </c>
      <c r="E17" s="45" t="s">
        <v>128</v>
      </c>
      <c r="F17" s="45" t="s">
        <v>128</v>
      </c>
      <c r="G17" s="45" t="s">
        <v>128</v>
      </c>
      <c r="H17" s="45" t="s">
        <v>128</v>
      </c>
      <c r="I17" s="11">
        <f t="shared" si="0"/>
        <v>0</v>
      </c>
    </row>
    <row r="18" spans="1:9" x14ac:dyDescent="0.2">
      <c r="A18" s="12"/>
      <c r="B18" s="30" t="s">
        <v>235</v>
      </c>
      <c r="C18" s="11">
        <v>175</v>
      </c>
      <c r="D18" s="11" t="s">
        <v>52</v>
      </c>
      <c r="E18" s="11">
        <v>979.6</v>
      </c>
      <c r="F18" s="11">
        <v>202.8</v>
      </c>
      <c r="G18" s="11">
        <v>238.2</v>
      </c>
      <c r="H18" s="11">
        <v>213.8</v>
      </c>
      <c r="I18" s="11">
        <f t="shared" si="0"/>
        <v>654.79999999999995</v>
      </c>
    </row>
    <row r="19" spans="1:9" x14ac:dyDescent="0.2">
      <c r="A19" s="12"/>
      <c r="B19" s="30" t="s">
        <v>235</v>
      </c>
      <c r="C19" s="11">
        <v>183</v>
      </c>
      <c r="D19" s="11" t="s">
        <v>91</v>
      </c>
      <c r="E19" s="11">
        <v>449.7</v>
      </c>
      <c r="F19" s="11">
        <v>107.8</v>
      </c>
      <c r="G19" s="11">
        <v>94</v>
      </c>
      <c r="H19" s="11">
        <v>44.5</v>
      </c>
      <c r="I19" s="11">
        <f t="shared" si="0"/>
        <v>246.3</v>
      </c>
    </row>
    <row r="20" spans="1:9" x14ac:dyDescent="0.2">
      <c r="A20" s="12"/>
      <c r="B20" s="30" t="s">
        <v>235</v>
      </c>
      <c r="C20" s="11">
        <v>185</v>
      </c>
      <c r="D20" s="11" t="s">
        <v>82</v>
      </c>
      <c r="E20" s="11">
        <v>927.4</v>
      </c>
      <c r="F20" s="11">
        <v>221.6</v>
      </c>
      <c r="G20" s="11">
        <v>205.1</v>
      </c>
      <c r="H20" s="11">
        <v>178.7</v>
      </c>
      <c r="I20" s="11">
        <f t="shared" si="0"/>
        <v>605.4</v>
      </c>
    </row>
    <row r="21" spans="1:9" x14ac:dyDescent="0.2">
      <c r="A21" s="12"/>
      <c r="B21" s="30" t="s">
        <v>235</v>
      </c>
      <c r="C21" s="11">
        <v>187</v>
      </c>
      <c r="D21" s="11" t="s">
        <v>84</v>
      </c>
      <c r="E21" s="11">
        <v>355.9</v>
      </c>
      <c r="F21" s="11">
        <v>96.6</v>
      </c>
      <c r="G21" s="11">
        <v>82.8</v>
      </c>
      <c r="H21" s="11">
        <v>58.1</v>
      </c>
      <c r="I21" s="11">
        <f t="shared" si="0"/>
        <v>237.49999999999997</v>
      </c>
    </row>
    <row r="22" spans="1:9" x14ac:dyDescent="0.2">
      <c r="A22" s="12"/>
      <c r="B22" s="30" t="s">
        <v>235</v>
      </c>
      <c r="C22" s="11">
        <v>190</v>
      </c>
      <c r="D22" s="11" t="s">
        <v>45</v>
      </c>
      <c r="E22" s="11">
        <v>983.8</v>
      </c>
      <c r="F22" s="11">
        <v>216.3</v>
      </c>
      <c r="G22" s="11">
        <v>241.4</v>
      </c>
      <c r="H22" s="11">
        <v>254.1</v>
      </c>
      <c r="I22" s="11">
        <f t="shared" si="0"/>
        <v>711.80000000000007</v>
      </c>
    </row>
    <row r="23" spans="1:9" x14ac:dyDescent="0.2">
      <c r="A23" s="12"/>
      <c r="B23" s="30" t="s">
        <v>235</v>
      </c>
      <c r="C23" s="11">
        <v>201</v>
      </c>
      <c r="D23" s="11" t="s">
        <v>9</v>
      </c>
      <c r="E23" s="11">
        <v>481.1</v>
      </c>
      <c r="F23" s="11">
        <v>104.5</v>
      </c>
      <c r="G23" s="11">
        <v>143</v>
      </c>
      <c r="H23" s="11">
        <v>105</v>
      </c>
      <c r="I23" s="11">
        <f t="shared" si="0"/>
        <v>352.5</v>
      </c>
    </row>
    <row r="24" spans="1:9" x14ac:dyDescent="0.2">
      <c r="A24" s="12"/>
      <c r="B24" s="30" t="s">
        <v>235</v>
      </c>
      <c r="C24" s="11">
        <v>210</v>
      </c>
      <c r="D24" s="11" t="s">
        <v>35</v>
      </c>
      <c r="E24" s="11">
        <v>690</v>
      </c>
      <c r="F24" s="11">
        <v>173.6</v>
      </c>
      <c r="G24" s="11">
        <v>175.5</v>
      </c>
      <c r="H24" s="11">
        <v>118</v>
      </c>
      <c r="I24" s="11">
        <f t="shared" si="0"/>
        <v>467.1</v>
      </c>
    </row>
    <row r="25" spans="1:9" x14ac:dyDescent="0.2">
      <c r="A25" s="12"/>
      <c r="B25" s="30" t="s">
        <v>235</v>
      </c>
      <c r="C25" s="11">
        <v>217</v>
      </c>
      <c r="D25" s="11" t="s">
        <v>67</v>
      </c>
      <c r="E25" s="11">
        <v>1458.2</v>
      </c>
      <c r="F25" s="11">
        <v>362.3</v>
      </c>
      <c r="G25" s="11">
        <v>324</v>
      </c>
      <c r="H25" s="11">
        <v>301.89999999999998</v>
      </c>
      <c r="I25" s="11">
        <f t="shared" si="0"/>
        <v>988.19999999999993</v>
      </c>
    </row>
    <row r="26" spans="1:9" x14ac:dyDescent="0.2">
      <c r="A26" s="12"/>
      <c r="B26" s="30" t="s">
        <v>235</v>
      </c>
      <c r="C26" s="11">
        <v>219</v>
      </c>
      <c r="D26" s="11" t="s">
        <v>73</v>
      </c>
      <c r="E26" s="11">
        <v>830.9</v>
      </c>
      <c r="F26" s="11">
        <v>205.5</v>
      </c>
      <c r="G26" s="11">
        <v>223.1</v>
      </c>
      <c r="H26" s="11">
        <v>147.30000000000001</v>
      </c>
      <c r="I26" s="11">
        <f t="shared" si="0"/>
        <v>575.90000000000009</v>
      </c>
    </row>
    <row r="27" spans="1:9" x14ac:dyDescent="0.2">
      <c r="A27" s="12"/>
      <c r="B27" s="30" t="s">
        <v>235</v>
      </c>
      <c r="C27" s="11">
        <v>223</v>
      </c>
      <c r="D27" s="11" t="s">
        <v>87</v>
      </c>
      <c r="E27" s="11">
        <v>677</v>
      </c>
      <c r="F27" s="11">
        <v>160.6</v>
      </c>
      <c r="G27" s="11">
        <v>176.5</v>
      </c>
      <c r="H27" s="11">
        <v>166.1</v>
      </c>
      <c r="I27" s="11">
        <f t="shared" si="0"/>
        <v>503.20000000000005</v>
      </c>
    </row>
    <row r="28" spans="1:9" x14ac:dyDescent="0.2">
      <c r="A28" s="12"/>
      <c r="B28" s="30" t="s">
        <v>235</v>
      </c>
      <c r="C28" s="11">
        <v>230</v>
      </c>
      <c r="D28" s="11" t="s">
        <v>50</v>
      </c>
      <c r="E28" s="11">
        <v>1330</v>
      </c>
      <c r="F28" s="11">
        <v>301.60000000000002</v>
      </c>
      <c r="G28" s="11">
        <v>349.8</v>
      </c>
      <c r="H28" s="11">
        <v>363.9</v>
      </c>
      <c r="I28" s="11">
        <f t="shared" si="0"/>
        <v>1015.3000000000001</v>
      </c>
    </row>
    <row r="29" spans="1:9" x14ac:dyDescent="0.2">
      <c r="A29" s="12"/>
      <c r="B29" s="30" t="s">
        <v>235</v>
      </c>
      <c r="C29" s="11">
        <v>240</v>
      </c>
      <c r="D29" s="11" t="s">
        <v>25</v>
      </c>
      <c r="E29" s="11">
        <v>680.8</v>
      </c>
      <c r="F29" s="11">
        <v>175.3</v>
      </c>
      <c r="G29" s="11">
        <v>160.80000000000001</v>
      </c>
      <c r="H29" s="11">
        <v>123.4</v>
      </c>
      <c r="I29" s="11">
        <f t="shared" si="0"/>
        <v>459.5</v>
      </c>
    </row>
    <row r="30" spans="1:9" x14ac:dyDescent="0.2">
      <c r="A30" s="12"/>
      <c r="B30" s="30" t="s">
        <v>235</v>
      </c>
      <c r="C30" s="11">
        <v>250</v>
      </c>
      <c r="D30" s="11" t="s">
        <v>43</v>
      </c>
      <c r="E30" s="11">
        <v>923.9</v>
      </c>
      <c r="F30" s="11">
        <v>231.7</v>
      </c>
      <c r="G30" s="11">
        <v>243</v>
      </c>
      <c r="H30" s="11">
        <v>153</v>
      </c>
      <c r="I30" s="11">
        <f t="shared" si="0"/>
        <v>627.70000000000005</v>
      </c>
    </row>
    <row r="31" spans="1:9" x14ac:dyDescent="0.2">
      <c r="A31" s="12"/>
      <c r="B31" s="30" t="s">
        <v>235</v>
      </c>
      <c r="C31" s="11">
        <v>253</v>
      </c>
      <c r="D31" s="11" t="s">
        <v>55</v>
      </c>
      <c r="E31" s="11">
        <v>1099.4000000000001</v>
      </c>
      <c r="F31" s="11">
        <v>295.3</v>
      </c>
      <c r="G31" s="11">
        <v>262.89999999999998</v>
      </c>
      <c r="H31" s="11">
        <v>163.19999999999999</v>
      </c>
      <c r="I31" s="11">
        <f t="shared" si="0"/>
        <v>721.40000000000009</v>
      </c>
    </row>
    <row r="32" spans="1:9" x14ac:dyDescent="0.2">
      <c r="A32" s="12"/>
      <c r="B32" s="30" t="s">
        <v>235</v>
      </c>
      <c r="C32" s="11">
        <v>259</v>
      </c>
      <c r="D32" s="11" t="s">
        <v>103</v>
      </c>
      <c r="E32" s="11">
        <v>1401.9</v>
      </c>
      <c r="F32" s="11">
        <v>366.2</v>
      </c>
      <c r="G32" s="11">
        <v>318.10000000000002</v>
      </c>
      <c r="H32" s="11">
        <v>254.8</v>
      </c>
      <c r="I32" s="11">
        <f t="shared" si="0"/>
        <v>939.09999999999991</v>
      </c>
    </row>
    <row r="33" spans="1:9" x14ac:dyDescent="0.2">
      <c r="A33" s="12"/>
      <c r="B33" s="30" t="s">
        <v>235</v>
      </c>
      <c r="C33" s="11">
        <v>260</v>
      </c>
      <c r="D33" s="11" t="s">
        <v>63</v>
      </c>
      <c r="E33" s="11">
        <v>942.4</v>
      </c>
      <c r="F33" s="11">
        <v>237.4</v>
      </c>
      <c r="G33" s="11">
        <v>216</v>
      </c>
      <c r="H33" s="11">
        <v>153.19999999999999</v>
      </c>
      <c r="I33" s="11">
        <f t="shared" si="0"/>
        <v>606.59999999999991</v>
      </c>
    </row>
    <row r="34" spans="1:9" x14ac:dyDescent="0.2">
      <c r="A34" s="12"/>
      <c r="B34" s="30" t="s">
        <v>235</v>
      </c>
      <c r="C34" s="11">
        <v>265</v>
      </c>
      <c r="D34" s="11" t="s">
        <v>48</v>
      </c>
      <c r="E34" s="11">
        <v>1883.5</v>
      </c>
      <c r="F34" s="11">
        <v>464.3</v>
      </c>
      <c r="G34" s="11">
        <v>456</v>
      </c>
      <c r="H34" s="11">
        <v>361.4</v>
      </c>
      <c r="I34" s="11">
        <f t="shared" si="0"/>
        <v>1281.6999999999998</v>
      </c>
    </row>
    <row r="35" spans="1:9" x14ac:dyDescent="0.2">
      <c r="A35" s="12"/>
      <c r="B35" s="30" t="s">
        <v>235</v>
      </c>
      <c r="C35" s="11">
        <v>269</v>
      </c>
      <c r="D35" s="11" t="s">
        <v>64</v>
      </c>
      <c r="E35" s="11">
        <v>437.8</v>
      </c>
      <c r="F35" s="11">
        <v>109.8</v>
      </c>
      <c r="G35" s="11">
        <v>104.2</v>
      </c>
      <c r="H35" s="11">
        <v>65.099999999999994</v>
      </c>
      <c r="I35" s="11">
        <f t="shared" si="0"/>
        <v>279.10000000000002</v>
      </c>
    </row>
    <row r="36" spans="1:9" x14ac:dyDescent="0.2">
      <c r="A36" s="12"/>
      <c r="B36" s="30" t="s">
        <v>235</v>
      </c>
      <c r="C36" s="11">
        <v>270</v>
      </c>
      <c r="D36" s="11" t="s">
        <v>57</v>
      </c>
      <c r="E36" s="11">
        <v>896.1</v>
      </c>
      <c r="F36" s="11">
        <v>244.4</v>
      </c>
      <c r="G36" s="11">
        <v>212.6</v>
      </c>
      <c r="H36" s="11">
        <v>143</v>
      </c>
      <c r="I36" s="11">
        <f t="shared" si="0"/>
        <v>600</v>
      </c>
    </row>
    <row r="37" spans="1:9" x14ac:dyDescent="0.2">
      <c r="A37" s="12"/>
      <c r="B37" s="30" t="s">
        <v>235</v>
      </c>
      <c r="C37" s="11">
        <v>306</v>
      </c>
      <c r="D37" s="11" t="s">
        <v>38</v>
      </c>
      <c r="E37" s="11">
        <v>1015.8</v>
      </c>
      <c r="F37" s="11">
        <v>241.4</v>
      </c>
      <c r="G37" s="11">
        <v>223.1</v>
      </c>
      <c r="H37" s="11">
        <v>163.80000000000001</v>
      </c>
      <c r="I37" s="11">
        <f t="shared" si="0"/>
        <v>628.29999999999995</v>
      </c>
    </row>
    <row r="38" spans="1:9" x14ac:dyDescent="0.2">
      <c r="A38" s="12"/>
      <c r="B38" s="30" t="s">
        <v>235</v>
      </c>
      <c r="C38" s="11">
        <v>316</v>
      </c>
      <c r="D38" s="11" t="s">
        <v>77</v>
      </c>
      <c r="E38" s="11">
        <v>1622.6</v>
      </c>
      <c r="F38" s="11">
        <v>359.3</v>
      </c>
      <c r="G38" s="11">
        <v>382.7</v>
      </c>
      <c r="H38" s="11">
        <v>322.3</v>
      </c>
      <c r="I38" s="11">
        <f t="shared" si="0"/>
        <v>1064.3</v>
      </c>
    </row>
    <row r="39" spans="1:9" x14ac:dyDescent="0.2">
      <c r="A39" s="12"/>
      <c r="B39" s="30" t="s">
        <v>235</v>
      </c>
      <c r="C39" s="11">
        <v>320</v>
      </c>
      <c r="D39" s="11" t="s">
        <v>33</v>
      </c>
      <c r="E39" s="11">
        <v>829.2</v>
      </c>
      <c r="F39" s="11">
        <v>167.5</v>
      </c>
      <c r="G39" s="11">
        <v>230.2</v>
      </c>
      <c r="H39" s="11">
        <v>152.80000000000001</v>
      </c>
      <c r="I39" s="11">
        <f t="shared" si="0"/>
        <v>550.5</v>
      </c>
    </row>
    <row r="40" spans="1:9" x14ac:dyDescent="0.2">
      <c r="A40" s="12"/>
      <c r="B40" s="30" t="s">
        <v>235</v>
      </c>
      <c r="C40" s="11">
        <v>326</v>
      </c>
      <c r="D40" s="11" t="s">
        <v>95</v>
      </c>
      <c r="E40" s="11">
        <v>1634.8</v>
      </c>
      <c r="F40" s="11">
        <v>399.7</v>
      </c>
      <c r="G40" s="11">
        <v>338</v>
      </c>
      <c r="H40" s="11">
        <v>271.5</v>
      </c>
      <c r="I40" s="11">
        <f t="shared" si="0"/>
        <v>1009.2</v>
      </c>
    </row>
    <row r="41" spans="1:9" x14ac:dyDescent="0.2">
      <c r="A41" s="12"/>
      <c r="B41" s="30" t="s">
        <v>235</v>
      </c>
      <c r="C41" s="11">
        <v>329</v>
      </c>
      <c r="D41" s="11" t="s">
        <v>46</v>
      </c>
      <c r="E41" s="11">
        <v>773.3</v>
      </c>
      <c r="F41" s="11">
        <v>180.8</v>
      </c>
      <c r="G41" s="11">
        <v>187.5</v>
      </c>
      <c r="H41" s="11">
        <v>137.9</v>
      </c>
      <c r="I41" s="11">
        <f t="shared" si="0"/>
        <v>506.20000000000005</v>
      </c>
    </row>
    <row r="42" spans="1:9" x14ac:dyDescent="0.2">
      <c r="A42" s="12"/>
      <c r="B42" s="30" t="s">
        <v>235</v>
      </c>
      <c r="C42" s="11">
        <v>330</v>
      </c>
      <c r="D42" s="11" t="s">
        <v>62</v>
      </c>
      <c r="E42" s="11">
        <v>2040.1</v>
      </c>
      <c r="F42" s="11">
        <v>469.6</v>
      </c>
      <c r="G42" s="11">
        <v>465.8</v>
      </c>
      <c r="H42" s="11">
        <v>399.6</v>
      </c>
      <c r="I42" s="11">
        <f t="shared" si="0"/>
        <v>1335</v>
      </c>
    </row>
    <row r="43" spans="1:9" x14ac:dyDescent="0.2">
      <c r="A43" s="12"/>
      <c r="B43" s="30" t="s">
        <v>235</v>
      </c>
      <c r="C43" s="11">
        <v>336</v>
      </c>
      <c r="D43" s="11" t="s">
        <v>68</v>
      </c>
      <c r="E43" s="11">
        <v>608</v>
      </c>
      <c r="F43" s="11">
        <v>150.6</v>
      </c>
      <c r="G43" s="11">
        <v>147.69999999999999</v>
      </c>
      <c r="H43" s="11">
        <v>107.3</v>
      </c>
      <c r="I43" s="11">
        <f t="shared" si="0"/>
        <v>405.59999999999997</v>
      </c>
    </row>
    <row r="44" spans="1:9" x14ac:dyDescent="0.2">
      <c r="A44" s="12"/>
      <c r="B44" s="30" t="s">
        <v>235</v>
      </c>
      <c r="C44" s="11">
        <v>340</v>
      </c>
      <c r="D44" s="11" t="s">
        <v>66</v>
      </c>
      <c r="E44" s="11">
        <v>759.6</v>
      </c>
      <c r="F44" s="11">
        <v>184.8</v>
      </c>
      <c r="G44" s="11">
        <v>175.4</v>
      </c>
      <c r="H44" s="11">
        <v>136.6</v>
      </c>
      <c r="I44" s="11">
        <f t="shared" si="0"/>
        <v>496.80000000000007</v>
      </c>
    </row>
    <row r="45" spans="1:9" x14ac:dyDescent="0.2">
      <c r="A45" s="12"/>
      <c r="B45" s="30" t="s">
        <v>235</v>
      </c>
      <c r="C45" s="11">
        <v>350</v>
      </c>
      <c r="D45" s="11" t="s">
        <v>10</v>
      </c>
      <c r="E45" s="11">
        <v>578.70000000000005</v>
      </c>
      <c r="F45" s="11">
        <v>141</v>
      </c>
      <c r="G45" s="11">
        <v>143.1</v>
      </c>
      <c r="H45" s="11">
        <v>109.4</v>
      </c>
      <c r="I45" s="11">
        <f t="shared" si="0"/>
        <v>393.5</v>
      </c>
    </row>
    <row r="46" spans="1:9" x14ac:dyDescent="0.2">
      <c r="A46" s="12"/>
      <c r="B46" s="30" t="s">
        <v>235</v>
      </c>
      <c r="C46" s="11">
        <v>360</v>
      </c>
      <c r="D46" s="11" t="s">
        <v>14</v>
      </c>
      <c r="E46" s="11">
        <v>1358.6</v>
      </c>
      <c r="F46" s="11">
        <v>307.89999999999998</v>
      </c>
      <c r="G46" s="11">
        <v>302.10000000000002</v>
      </c>
      <c r="H46" s="11">
        <v>261.3</v>
      </c>
      <c r="I46" s="11">
        <f t="shared" si="0"/>
        <v>871.3</v>
      </c>
    </row>
    <row r="47" spans="1:9" x14ac:dyDescent="0.2">
      <c r="A47" s="12"/>
      <c r="B47" s="30" t="s">
        <v>235</v>
      </c>
      <c r="C47" s="11">
        <v>370</v>
      </c>
      <c r="D47" s="11" t="s">
        <v>32</v>
      </c>
      <c r="E47" s="11">
        <v>1908</v>
      </c>
      <c r="F47" s="11">
        <v>438.2</v>
      </c>
      <c r="G47" s="11">
        <v>450.2</v>
      </c>
      <c r="H47" s="11">
        <v>323.89999999999998</v>
      </c>
      <c r="I47" s="11">
        <f t="shared" si="0"/>
        <v>1212.3</v>
      </c>
    </row>
    <row r="48" spans="1:9" x14ac:dyDescent="0.2">
      <c r="A48" s="12"/>
      <c r="B48" s="30" t="s">
        <v>235</v>
      </c>
      <c r="C48" s="11">
        <v>376</v>
      </c>
      <c r="D48" s="11" t="s">
        <v>59</v>
      </c>
      <c r="E48" s="11">
        <v>1577.1</v>
      </c>
      <c r="F48" s="11">
        <v>361.6</v>
      </c>
      <c r="G48" s="11">
        <v>371.4</v>
      </c>
      <c r="H48" s="11">
        <v>323</v>
      </c>
      <c r="I48" s="11">
        <f t="shared" si="0"/>
        <v>1056</v>
      </c>
    </row>
    <row r="49" spans="1:9" x14ac:dyDescent="0.2">
      <c r="A49" s="12"/>
      <c r="B49" s="30" t="s">
        <v>235</v>
      </c>
      <c r="C49" s="11">
        <v>390</v>
      </c>
      <c r="D49" s="11" t="s">
        <v>96</v>
      </c>
      <c r="E49" s="11">
        <v>1380.9</v>
      </c>
      <c r="F49" s="11">
        <v>338.1</v>
      </c>
      <c r="G49" s="11">
        <v>281</v>
      </c>
      <c r="H49" s="11">
        <v>269.60000000000002</v>
      </c>
      <c r="I49" s="11">
        <f t="shared" si="0"/>
        <v>888.7</v>
      </c>
    </row>
    <row r="50" spans="1:9" x14ac:dyDescent="0.2">
      <c r="A50" s="12"/>
      <c r="B50" s="30" t="s">
        <v>235</v>
      </c>
      <c r="C50" s="11">
        <v>400</v>
      </c>
      <c r="D50" s="11" t="s">
        <v>17</v>
      </c>
      <c r="E50" s="11">
        <v>1075.9000000000001</v>
      </c>
      <c r="F50" s="11">
        <v>237.4</v>
      </c>
      <c r="G50" s="11">
        <v>236.7</v>
      </c>
      <c r="H50" s="11">
        <v>245.5</v>
      </c>
      <c r="I50" s="11">
        <f t="shared" si="0"/>
        <v>719.6</v>
      </c>
    </row>
    <row r="51" spans="1:9" x14ac:dyDescent="0.2">
      <c r="A51" s="12"/>
      <c r="B51" s="30" t="s">
        <v>235</v>
      </c>
      <c r="C51" s="11">
        <v>410</v>
      </c>
      <c r="D51" s="11" t="s">
        <v>22</v>
      </c>
      <c r="E51" s="11">
        <v>754.8</v>
      </c>
      <c r="F51" s="11">
        <v>165.3</v>
      </c>
      <c r="G51" s="11">
        <v>196.8</v>
      </c>
      <c r="H51" s="11">
        <v>161.69999999999999</v>
      </c>
      <c r="I51" s="11">
        <f t="shared" si="0"/>
        <v>523.79999999999995</v>
      </c>
    </row>
    <row r="52" spans="1:9" x14ac:dyDescent="0.2">
      <c r="A52" s="12"/>
      <c r="B52" s="30" t="s">
        <v>235</v>
      </c>
      <c r="C52" s="11">
        <v>420</v>
      </c>
      <c r="D52" s="11" t="s">
        <v>11</v>
      </c>
      <c r="E52" s="11">
        <v>854</v>
      </c>
      <c r="F52" s="11">
        <v>172.6</v>
      </c>
      <c r="G52" s="11">
        <v>197.6</v>
      </c>
      <c r="H52" s="11">
        <v>179.9</v>
      </c>
      <c r="I52" s="11">
        <f t="shared" si="0"/>
        <v>550.1</v>
      </c>
    </row>
    <row r="53" spans="1:9" x14ac:dyDescent="0.2">
      <c r="A53" s="12"/>
      <c r="B53" s="30" t="s">
        <v>235</v>
      </c>
      <c r="C53" s="11">
        <v>430</v>
      </c>
      <c r="D53" s="11" t="s">
        <v>47</v>
      </c>
      <c r="E53" s="11">
        <v>1149.9000000000001</v>
      </c>
      <c r="F53" s="11">
        <v>241.3</v>
      </c>
      <c r="G53" s="11">
        <v>277.89999999999998</v>
      </c>
      <c r="H53" s="11">
        <v>306.60000000000002</v>
      </c>
      <c r="I53" s="11">
        <f t="shared" si="0"/>
        <v>825.80000000000007</v>
      </c>
    </row>
    <row r="54" spans="1:9" x14ac:dyDescent="0.2">
      <c r="A54" s="12"/>
      <c r="B54" s="30" t="s">
        <v>235</v>
      </c>
      <c r="C54" s="11">
        <v>440</v>
      </c>
      <c r="D54" s="11" t="s">
        <v>97</v>
      </c>
      <c r="E54" s="11">
        <v>727.1</v>
      </c>
      <c r="F54" s="11">
        <v>173.3</v>
      </c>
      <c r="G54" s="11">
        <v>179.6</v>
      </c>
      <c r="H54" s="11">
        <v>140.6</v>
      </c>
      <c r="I54" s="11">
        <f t="shared" si="0"/>
        <v>493.5</v>
      </c>
    </row>
    <row r="55" spans="1:9" x14ac:dyDescent="0.2">
      <c r="A55" s="12"/>
      <c r="B55" s="30" t="s">
        <v>235</v>
      </c>
      <c r="C55" s="11">
        <v>450</v>
      </c>
      <c r="D55" s="11" t="s">
        <v>30</v>
      </c>
      <c r="E55" s="11">
        <v>1064.2</v>
      </c>
      <c r="F55" s="11">
        <v>258.89999999999998</v>
      </c>
      <c r="G55" s="11">
        <v>242.5</v>
      </c>
      <c r="H55" s="11">
        <v>205.9</v>
      </c>
      <c r="I55" s="11">
        <f t="shared" si="0"/>
        <v>707.3</v>
      </c>
    </row>
    <row r="56" spans="1:9" x14ac:dyDescent="0.2">
      <c r="A56" s="12"/>
      <c r="B56" s="30" t="s">
        <v>235</v>
      </c>
      <c r="C56" s="11">
        <v>461</v>
      </c>
      <c r="D56" s="11" t="s">
        <v>36</v>
      </c>
      <c r="E56" s="11">
        <v>4203.3</v>
      </c>
      <c r="F56" s="11">
        <v>946.2</v>
      </c>
      <c r="G56" s="11">
        <v>975.7</v>
      </c>
      <c r="H56" s="11">
        <v>792.4</v>
      </c>
      <c r="I56" s="11">
        <f t="shared" si="0"/>
        <v>2714.3</v>
      </c>
    </row>
    <row r="57" spans="1:9" x14ac:dyDescent="0.2">
      <c r="A57" s="12"/>
      <c r="B57" s="30" t="s">
        <v>235</v>
      </c>
      <c r="C57" s="11">
        <v>479</v>
      </c>
      <c r="D57" s="11" t="s">
        <v>72</v>
      </c>
      <c r="E57" s="11">
        <v>1883.3</v>
      </c>
      <c r="F57" s="11">
        <v>413</v>
      </c>
      <c r="G57" s="11">
        <v>419.8</v>
      </c>
      <c r="H57" s="11">
        <v>439.3</v>
      </c>
      <c r="I57" s="11">
        <f t="shared" si="0"/>
        <v>1272.0999999999999</v>
      </c>
    </row>
    <row r="58" spans="1:9" x14ac:dyDescent="0.2">
      <c r="A58" s="12"/>
      <c r="B58" s="30" t="s">
        <v>235</v>
      </c>
      <c r="C58" s="11">
        <v>480</v>
      </c>
      <c r="D58" s="11" t="s">
        <v>226</v>
      </c>
      <c r="E58" s="11">
        <v>674.9</v>
      </c>
      <c r="F58" s="11">
        <v>169.2</v>
      </c>
      <c r="G58" s="11">
        <v>146.4</v>
      </c>
      <c r="H58" s="11">
        <v>136.80000000000001</v>
      </c>
      <c r="I58" s="11">
        <f t="shared" si="0"/>
        <v>452.40000000000003</v>
      </c>
    </row>
    <row r="59" spans="1:9" x14ac:dyDescent="0.2">
      <c r="A59" s="12"/>
      <c r="B59" s="30" t="s">
        <v>235</v>
      </c>
      <c r="C59" s="11">
        <v>482</v>
      </c>
      <c r="D59" s="11" t="s">
        <v>8</v>
      </c>
      <c r="E59" s="11">
        <v>461.6</v>
      </c>
      <c r="F59" s="11">
        <v>93.9</v>
      </c>
      <c r="G59" s="11">
        <v>94.2</v>
      </c>
      <c r="H59" s="11">
        <v>84.3</v>
      </c>
      <c r="I59" s="11">
        <f t="shared" si="0"/>
        <v>272.40000000000003</v>
      </c>
    </row>
    <row r="60" spans="1:9" x14ac:dyDescent="0.2">
      <c r="A60" s="12"/>
      <c r="B60" s="30" t="s">
        <v>235</v>
      </c>
      <c r="C60" s="11">
        <v>492</v>
      </c>
      <c r="D60" s="11" t="s">
        <v>98</v>
      </c>
      <c r="E60" s="11">
        <v>363.8</v>
      </c>
      <c r="F60" s="11">
        <v>88</v>
      </c>
      <c r="G60" s="11">
        <v>96.2</v>
      </c>
      <c r="H60" s="11">
        <v>72.400000000000006</v>
      </c>
      <c r="I60" s="11">
        <f t="shared" si="0"/>
        <v>256.60000000000002</v>
      </c>
    </row>
    <row r="61" spans="1:9" x14ac:dyDescent="0.2">
      <c r="A61" s="12"/>
      <c r="B61" s="30" t="s">
        <v>235</v>
      </c>
      <c r="C61" s="11">
        <v>510</v>
      </c>
      <c r="D61" s="11" t="s">
        <v>61</v>
      </c>
      <c r="E61" s="11">
        <v>1410.7</v>
      </c>
      <c r="F61" s="11">
        <v>338.8</v>
      </c>
      <c r="G61" s="11">
        <v>365.2</v>
      </c>
      <c r="H61" s="11">
        <v>272.3</v>
      </c>
      <c r="I61" s="11">
        <f t="shared" si="0"/>
        <v>976.3</v>
      </c>
    </row>
    <row r="62" spans="1:9" x14ac:dyDescent="0.2">
      <c r="A62" s="12"/>
      <c r="B62" s="30" t="s">
        <v>235</v>
      </c>
      <c r="C62" s="11">
        <v>530</v>
      </c>
      <c r="D62" s="11" t="s">
        <v>15</v>
      </c>
      <c r="E62" s="11">
        <v>598.1</v>
      </c>
      <c r="F62" s="11">
        <v>140.80000000000001</v>
      </c>
      <c r="G62" s="11">
        <v>135.80000000000001</v>
      </c>
      <c r="H62" s="11">
        <v>127.3</v>
      </c>
      <c r="I62" s="11">
        <f t="shared" si="0"/>
        <v>403.90000000000003</v>
      </c>
    </row>
    <row r="63" spans="1:9" x14ac:dyDescent="0.2">
      <c r="A63" s="12"/>
      <c r="B63" s="30" t="s">
        <v>235</v>
      </c>
      <c r="C63" s="11">
        <v>540</v>
      </c>
      <c r="D63" s="11" t="s">
        <v>76</v>
      </c>
      <c r="E63" s="11">
        <v>2036.1</v>
      </c>
      <c r="F63" s="11">
        <v>493.1</v>
      </c>
      <c r="G63" s="11">
        <v>509.3</v>
      </c>
      <c r="H63" s="11">
        <v>493.2</v>
      </c>
      <c r="I63" s="11">
        <f t="shared" si="0"/>
        <v>1495.6000000000001</v>
      </c>
    </row>
    <row r="64" spans="1:9" x14ac:dyDescent="0.2">
      <c r="A64" s="12"/>
      <c r="B64" s="30" t="s">
        <v>235</v>
      </c>
      <c r="C64" s="11">
        <v>550</v>
      </c>
      <c r="D64" s="11" t="s">
        <v>80</v>
      </c>
      <c r="E64" s="11">
        <v>1248.5</v>
      </c>
      <c r="F64" s="11">
        <v>290</v>
      </c>
      <c r="G64" s="11">
        <v>315.8</v>
      </c>
      <c r="H64" s="11">
        <v>237.1</v>
      </c>
      <c r="I64" s="11">
        <f t="shared" si="0"/>
        <v>842.9</v>
      </c>
    </row>
    <row r="65" spans="1:9" x14ac:dyDescent="0.2">
      <c r="A65" s="12"/>
      <c r="B65" s="30" t="s">
        <v>235</v>
      </c>
      <c r="C65" s="11">
        <v>561</v>
      </c>
      <c r="D65" s="11" t="s">
        <v>27</v>
      </c>
      <c r="E65" s="11">
        <v>3053.3</v>
      </c>
      <c r="F65" s="11">
        <v>731</v>
      </c>
      <c r="G65" s="11">
        <v>709.1</v>
      </c>
      <c r="H65" s="11">
        <v>495.6</v>
      </c>
      <c r="I65" s="11">
        <f t="shared" si="0"/>
        <v>1935.6999999999998</v>
      </c>
    </row>
    <row r="66" spans="1:9" x14ac:dyDescent="0.2">
      <c r="A66" s="12"/>
      <c r="B66" s="30" t="s">
        <v>235</v>
      </c>
      <c r="C66" s="11">
        <v>563</v>
      </c>
      <c r="D66" s="11" t="s">
        <v>29</v>
      </c>
      <c r="E66" s="11">
        <v>110.7</v>
      </c>
      <c r="F66" s="11">
        <v>23</v>
      </c>
      <c r="G66" s="11">
        <v>27.1</v>
      </c>
      <c r="H66" s="11">
        <v>20.2</v>
      </c>
      <c r="I66" s="11">
        <f t="shared" si="0"/>
        <v>70.3</v>
      </c>
    </row>
    <row r="67" spans="1:9" x14ac:dyDescent="0.2">
      <c r="A67" s="12"/>
      <c r="B67" s="30" t="s">
        <v>235</v>
      </c>
      <c r="C67" s="11">
        <v>573</v>
      </c>
      <c r="D67" s="11" t="s">
        <v>86</v>
      </c>
      <c r="E67" s="11">
        <v>1206.3</v>
      </c>
      <c r="F67" s="11">
        <v>266.3</v>
      </c>
      <c r="G67" s="11">
        <v>312.3</v>
      </c>
      <c r="H67" s="11">
        <v>293.2</v>
      </c>
      <c r="I67" s="11">
        <f t="shared" si="0"/>
        <v>871.8</v>
      </c>
    </row>
    <row r="68" spans="1:9" x14ac:dyDescent="0.2">
      <c r="A68" s="12"/>
      <c r="B68" s="30" t="s">
        <v>235</v>
      </c>
      <c r="C68" s="11">
        <v>575</v>
      </c>
      <c r="D68" s="11" t="s">
        <v>88</v>
      </c>
      <c r="E68" s="11">
        <v>1056.8</v>
      </c>
      <c r="F68" s="11">
        <v>231.2</v>
      </c>
      <c r="G68" s="11">
        <v>275.2</v>
      </c>
      <c r="H68" s="11">
        <v>247.6</v>
      </c>
      <c r="I68" s="11">
        <f t="shared" si="0"/>
        <v>754</v>
      </c>
    </row>
    <row r="69" spans="1:9" x14ac:dyDescent="0.2">
      <c r="A69" s="12"/>
      <c r="B69" s="30" t="s">
        <v>235</v>
      </c>
      <c r="C69" s="11">
        <v>580</v>
      </c>
      <c r="D69" s="11" t="s">
        <v>100</v>
      </c>
      <c r="E69" s="11">
        <v>1822.7</v>
      </c>
      <c r="F69" s="11">
        <v>397.3</v>
      </c>
      <c r="G69" s="11">
        <v>446.9</v>
      </c>
      <c r="H69" s="11">
        <v>340.4</v>
      </c>
      <c r="I69" s="11">
        <f t="shared" si="0"/>
        <v>1184.5999999999999</v>
      </c>
    </row>
    <row r="70" spans="1:9" x14ac:dyDescent="0.2">
      <c r="A70" s="12"/>
      <c r="B70" s="30" t="s">
        <v>235</v>
      </c>
      <c r="C70" s="11">
        <v>607</v>
      </c>
      <c r="D70" s="11" t="s">
        <v>37</v>
      </c>
      <c r="E70" s="11">
        <v>1445.1</v>
      </c>
      <c r="F70" s="11">
        <v>337.5</v>
      </c>
      <c r="G70" s="11">
        <v>327.60000000000002</v>
      </c>
      <c r="H70" s="11">
        <v>245.8</v>
      </c>
      <c r="I70" s="11">
        <f t="shared" ref="I70:I102" si="1">SUM(F70:H70)</f>
        <v>910.90000000000009</v>
      </c>
    </row>
    <row r="71" spans="1:9" x14ac:dyDescent="0.2">
      <c r="A71" s="12"/>
      <c r="B71" s="30" t="s">
        <v>235</v>
      </c>
      <c r="C71" s="11">
        <v>615</v>
      </c>
      <c r="D71" s="11" t="s">
        <v>81</v>
      </c>
      <c r="E71" s="11">
        <v>2120.3000000000002</v>
      </c>
      <c r="F71" s="11">
        <v>479.9</v>
      </c>
      <c r="G71" s="11">
        <v>468.8</v>
      </c>
      <c r="H71" s="11">
        <v>401.3</v>
      </c>
      <c r="I71" s="11">
        <f t="shared" si="1"/>
        <v>1350</v>
      </c>
    </row>
    <row r="72" spans="1:9" x14ac:dyDescent="0.2">
      <c r="A72" s="12"/>
      <c r="B72" s="30" t="s">
        <v>235</v>
      </c>
      <c r="C72" s="11">
        <v>621</v>
      </c>
      <c r="D72" s="11" t="s">
        <v>99</v>
      </c>
      <c r="E72" s="11">
        <v>1901.6</v>
      </c>
      <c r="F72" s="11">
        <v>416.8</v>
      </c>
      <c r="G72" s="11">
        <v>475.8</v>
      </c>
      <c r="H72" s="11">
        <v>349.5</v>
      </c>
      <c r="I72" s="11">
        <f t="shared" si="1"/>
        <v>1242.0999999999999</v>
      </c>
    </row>
    <row r="73" spans="1:9" x14ac:dyDescent="0.2">
      <c r="A73" s="12"/>
      <c r="B73" s="30" t="s">
        <v>235</v>
      </c>
      <c r="C73" s="11">
        <v>630</v>
      </c>
      <c r="D73" s="11" t="s">
        <v>90</v>
      </c>
      <c r="E73" s="11">
        <v>2221.8000000000002</v>
      </c>
      <c r="F73" s="11">
        <v>497.8</v>
      </c>
      <c r="G73" s="11">
        <v>525.20000000000005</v>
      </c>
      <c r="H73" s="11">
        <v>431</v>
      </c>
      <c r="I73" s="11">
        <f t="shared" si="1"/>
        <v>1454</v>
      </c>
    </row>
    <row r="74" spans="1:9" x14ac:dyDescent="0.2">
      <c r="A74" s="12"/>
      <c r="B74" s="30" t="s">
        <v>235</v>
      </c>
      <c r="C74" s="11">
        <v>657</v>
      </c>
      <c r="D74" s="11" t="s">
        <v>71</v>
      </c>
      <c r="E74" s="11">
        <v>1809.4</v>
      </c>
      <c r="F74" s="11">
        <v>388</v>
      </c>
      <c r="G74" s="11">
        <v>429.4</v>
      </c>
      <c r="H74" s="11">
        <v>367.8</v>
      </c>
      <c r="I74" s="11">
        <f t="shared" si="1"/>
        <v>1185.2</v>
      </c>
    </row>
    <row r="75" spans="1:9" x14ac:dyDescent="0.2">
      <c r="A75" s="12"/>
      <c r="B75" s="30" t="s">
        <v>235</v>
      </c>
      <c r="C75" s="11">
        <v>661</v>
      </c>
      <c r="D75" s="11" t="s">
        <v>79</v>
      </c>
      <c r="E75" s="11">
        <v>1425.2</v>
      </c>
      <c r="F75" s="11">
        <v>329.3</v>
      </c>
      <c r="G75" s="11">
        <v>350.3</v>
      </c>
      <c r="H75" s="11">
        <v>259.2</v>
      </c>
      <c r="I75" s="11">
        <f t="shared" si="1"/>
        <v>938.8</v>
      </c>
    </row>
    <row r="76" spans="1:9" x14ac:dyDescent="0.2">
      <c r="A76" s="12"/>
      <c r="B76" s="30" t="s">
        <v>235</v>
      </c>
      <c r="C76" s="11">
        <v>665</v>
      </c>
      <c r="D76" s="11" t="s">
        <v>12</v>
      </c>
      <c r="E76" s="11">
        <v>525.5</v>
      </c>
      <c r="F76" s="11">
        <v>108.8</v>
      </c>
      <c r="G76" s="11">
        <v>138.1</v>
      </c>
      <c r="H76" s="11">
        <v>109.1</v>
      </c>
      <c r="I76" s="11">
        <f t="shared" si="1"/>
        <v>356</v>
      </c>
    </row>
    <row r="77" spans="1:9" x14ac:dyDescent="0.2">
      <c r="A77" s="12"/>
      <c r="B77" s="30" t="s">
        <v>235</v>
      </c>
      <c r="C77" s="11">
        <v>671</v>
      </c>
      <c r="D77" s="11" t="s">
        <v>70</v>
      </c>
      <c r="E77" s="11">
        <v>599.6</v>
      </c>
      <c r="F77" s="11">
        <v>133.9</v>
      </c>
      <c r="G77" s="11">
        <v>148.30000000000001</v>
      </c>
      <c r="H77" s="11">
        <v>114.7</v>
      </c>
      <c r="I77" s="11">
        <f t="shared" si="1"/>
        <v>396.90000000000003</v>
      </c>
    </row>
    <row r="78" spans="1:9" x14ac:dyDescent="0.2">
      <c r="A78" s="12"/>
      <c r="B78" s="30" t="s">
        <v>235</v>
      </c>
      <c r="C78" s="11">
        <v>706</v>
      </c>
      <c r="D78" s="11" t="s">
        <v>74</v>
      </c>
      <c r="E78" s="11">
        <v>1127.8</v>
      </c>
      <c r="F78" s="11">
        <v>257.3</v>
      </c>
      <c r="G78" s="11">
        <v>283.8</v>
      </c>
      <c r="H78" s="11">
        <v>222.3</v>
      </c>
      <c r="I78" s="11">
        <f t="shared" si="1"/>
        <v>763.40000000000009</v>
      </c>
    </row>
    <row r="79" spans="1:9" x14ac:dyDescent="0.2">
      <c r="A79" s="12"/>
      <c r="B79" s="30" t="s">
        <v>235</v>
      </c>
      <c r="C79" s="11">
        <v>707</v>
      </c>
      <c r="D79" s="11" t="s">
        <v>26</v>
      </c>
      <c r="E79" s="11">
        <v>1047.7</v>
      </c>
      <c r="F79" s="11">
        <v>252.7</v>
      </c>
      <c r="G79" s="11">
        <v>237.5</v>
      </c>
      <c r="H79" s="11">
        <v>199.3</v>
      </c>
      <c r="I79" s="11">
        <f t="shared" si="1"/>
        <v>689.5</v>
      </c>
    </row>
    <row r="80" spans="1:9" x14ac:dyDescent="0.2">
      <c r="A80" s="12"/>
      <c r="B80" s="30" t="s">
        <v>235</v>
      </c>
      <c r="C80" s="11">
        <v>710</v>
      </c>
      <c r="D80" s="11" t="s">
        <v>31</v>
      </c>
      <c r="E80" s="11">
        <v>885.9</v>
      </c>
      <c r="F80" s="11">
        <v>241.4</v>
      </c>
      <c r="G80" s="11">
        <v>207.4</v>
      </c>
      <c r="H80" s="11">
        <v>157.30000000000001</v>
      </c>
      <c r="I80" s="11">
        <f t="shared" si="1"/>
        <v>606.1</v>
      </c>
    </row>
    <row r="81" spans="1:9" x14ac:dyDescent="0.2">
      <c r="A81" s="12"/>
      <c r="B81" s="30" t="s">
        <v>235</v>
      </c>
      <c r="C81" s="11">
        <v>727</v>
      </c>
      <c r="D81" s="11" t="s">
        <v>34</v>
      </c>
      <c r="E81" s="11">
        <v>476.4</v>
      </c>
      <c r="F81" s="11">
        <v>103</v>
      </c>
      <c r="G81" s="11">
        <v>129.6</v>
      </c>
      <c r="H81" s="11">
        <v>115.7</v>
      </c>
      <c r="I81" s="11">
        <f t="shared" si="1"/>
        <v>348.3</v>
      </c>
    </row>
    <row r="82" spans="1:9" x14ac:dyDescent="0.2">
      <c r="A82" s="12"/>
      <c r="B82" s="30" t="s">
        <v>235</v>
      </c>
      <c r="C82" s="11">
        <v>730</v>
      </c>
      <c r="D82" s="11" t="s">
        <v>40</v>
      </c>
      <c r="E82" s="11">
        <v>2170.1</v>
      </c>
      <c r="F82" s="11">
        <v>528.6</v>
      </c>
      <c r="G82" s="11">
        <v>518.1</v>
      </c>
      <c r="H82" s="11">
        <v>371.5</v>
      </c>
      <c r="I82" s="11">
        <f t="shared" si="1"/>
        <v>1418.2</v>
      </c>
    </row>
    <row r="83" spans="1:9" x14ac:dyDescent="0.2">
      <c r="A83" s="12"/>
      <c r="B83" s="30" t="s">
        <v>235</v>
      </c>
      <c r="C83" s="11">
        <v>740</v>
      </c>
      <c r="D83" s="11" t="s">
        <v>56</v>
      </c>
      <c r="E83" s="11">
        <v>1820.6</v>
      </c>
      <c r="F83" s="11">
        <v>400</v>
      </c>
      <c r="G83" s="11">
        <v>418.3</v>
      </c>
      <c r="H83" s="11">
        <v>373.3</v>
      </c>
      <c r="I83" s="11">
        <f t="shared" si="1"/>
        <v>1191.5999999999999</v>
      </c>
    </row>
    <row r="84" spans="1:9" x14ac:dyDescent="0.2">
      <c r="A84" s="12"/>
      <c r="B84" s="30" t="s">
        <v>235</v>
      </c>
      <c r="C84" s="11">
        <v>741</v>
      </c>
      <c r="D84" s="11" t="s">
        <v>54</v>
      </c>
      <c r="E84" s="11">
        <v>205</v>
      </c>
      <c r="F84" s="11">
        <v>50.4</v>
      </c>
      <c r="G84" s="11">
        <v>54.5</v>
      </c>
      <c r="H84" s="11">
        <v>41.6</v>
      </c>
      <c r="I84" s="11">
        <f t="shared" si="1"/>
        <v>146.5</v>
      </c>
    </row>
    <row r="85" spans="1:9" x14ac:dyDescent="0.2">
      <c r="A85" s="12"/>
      <c r="B85" s="30" t="s">
        <v>235</v>
      </c>
      <c r="C85" s="11">
        <v>746</v>
      </c>
      <c r="D85" s="11" t="s">
        <v>58</v>
      </c>
      <c r="E85" s="11">
        <v>1175.7</v>
      </c>
      <c r="F85" s="11">
        <v>280.5</v>
      </c>
      <c r="G85" s="11">
        <v>291.2</v>
      </c>
      <c r="H85" s="11">
        <v>209.7</v>
      </c>
      <c r="I85" s="11">
        <f t="shared" si="1"/>
        <v>781.40000000000009</v>
      </c>
    </row>
    <row r="86" spans="1:9" x14ac:dyDescent="0.2">
      <c r="A86" s="12"/>
      <c r="B86" s="30" t="s">
        <v>235</v>
      </c>
      <c r="C86" s="11">
        <v>751</v>
      </c>
      <c r="D86" s="11" t="s">
        <v>104</v>
      </c>
      <c r="E86" s="11">
        <v>5694.8</v>
      </c>
      <c r="F86" s="11">
        <v>1298.4000000000001</v>
      </c>
      <c r="G86" s="11">
        <v>1262.3</v>
      </c>
      <c r="H86" s="11">
        <v>1049</v>
      </c>
      <c r="I86" s="11">
        <f t="shared" si="1"/>
        <v>3609.7</v>
      </c>
    </row>
    <row r="87" spans="1:9" x14ac:dyDescent="0.2">
      <c r="A87" s="12"/>
      <c r="B87" s="30" t="s">
        <v>235</v>
      </c>
      <c r="C87" s="11">
        <v>756</v>
      </c>
      <c r="D87" s="11" t="s">
        <v>89</v>
      </c>
      <c r="E87" s="11">
        <v>819.9</v>
      </c>
      <c r="F87" s="11">
        <v>181.3</v>
      </c>
      <c r="G87" s="11">
        <v>184.6</v>
      </c>
      <c r="H87" s="11">
        <v>184</v>
      </c>
      <c r="I87" s="11">
        <f t="shared" si="1"/>
        <v>549.9</v>
      </c>
    </row>
    <row r="88" spans="1:9" x14ac:dyDescent="0.2">
      <c r="A88" s="12"/>
      <c r="B88" s="30" t="s">
        <v>235</v>
      </c>
      <c r="C88" s="11">
        <v>760</v>
      </c>
      <c r="D88" s="11" t="s">
        <v>44</v>
      </c>
      <c r="E88" s="11">
        <v>1529.5</v>
      </c>
      <c r="F88" s="11">
        <v>351.8</v>
      </c>
      <c r="G88" s="11">
        <v>372.6</v>
      </c>
      <c r="H88" s="11">
        <v>297.5</v>
      </c>
      <c r="I88" s="11">
        <f t="shared" si="1"/>
        <v>1021.9000000000001</v>
      </c>
    </row>
    <row r="89" spans="1:9" x14ac:dyDescent="0.2">
      <c r="A89" s="12"/>
      <c r="B89" s="30" t="s">
        <v>235</v>
      </c>
      <c r="C89" s="11">
        <v>766</v>
      </c>
      <c r="D89" s="11" t="s">
        <v>65</v>
      </c>
      <c r="E89" s="11">
        <v>774.2</v>
      </c>
      <c r="F89" s="11">
        <v>171.6</v>
      </c>
      <c r="G89" s="11">
        <v>192.5</v>
      </c>
      <c r="H89" s="11">
        <v>185.9</v>
      </c>
      <c r="I89" s="11">
        <f t="shared" si="1"/>
        <v>550</v>
      </c>
    </row>
    <row r="90" spans="1:9" x14ac:dyDescent="0.2">
      <c r="A90" s="12"/>
      <c r="B90" s="30" t="s">
        <v>235</v>
      </c>
      <c r="C90" s="11">
        <v>773</v>
      </c>
      <c r="D90" s="11" t="s">
        <v>24</v>
      </c>
      <c r="E90" s="11">
        <v>662.7</v>
      </c>
      <c r="F90" s="11">
        <v>149.19999999999999</v>
      </c>
      <c r="G90" s="11">
        <v>159.5</v>
      </c>
      <c r="H90" s="11">
        <v>122.1</v>
      </c>
      <c r="I90" s="11">
        <f t="shared" si="1"/>
        <v>430.79999999999995</v>
      </c>
    </row>
    <row r="91" spans="1:9" x14ac:dyDescent="0.2">
      <c r="A91" s="12"/>
      <c r="B91" s="30" t="s">
        <v>235</v>
      </c>
      <c r="C91" s="11">
        <v>779</v>
      </c>
      <c r="D91" s="11" t="s">
        <v>60</v>
      </c>
      <c r="E91" s="11">
        <v>1103.3</v>
      </c>
      <c r="F91" s="11">
        <v>255</v>
      </c>
      <c r="G91" s="11">
        <v>280.2</v>
      </c>
      <c r="H91" s="11">
        <v>215</v>
      </c>
      <c r="I91" s="11">
        <f t="shared" si="1"/>
        <v>750.2</v>
      </c>
    </row>
    <row r="92" spans="1:9" x14ac:dyDescent="0.2">
      <c r="A92" s="12"/>
      <c r="B92" s="30" t="s">
        <v>235</v>
      </c>
      <c r="C92" s="11">
        <v>787</v>
      </c>
      <c r="D92" s="11" t="s">
        <v>78</v>
      </c>
      <c r="E92" s="11">
        <v>1031.9000000000001</v>
      </c>
      <c r="F92" s="11">
        <v>276.10000000000002</v>
      </c>
      <c r="G92" s="11">
        <v>237.6</v>
      </c>
      <c r="H92" s="11">
        <v>180.8</v>
      </c>
      <c r="I92" s="11">
        <f t="shared" si="1"/>
        <v>694.5</v>
      </c>
    </row>
    <row r="93" spans="1:9" x14ac:dyDescent="0.2">
      <c r="A93" s="12"/>
      <c r="B93" s="30" t="s">
        <v>235</v>
      </c>
      <c r="C93" s="11">
        <v>791</v>
      </c>
      <c r="D93" s="11" t="s">
        <v>94</v>
      </c>
      <c r="E93" s="11">
        <v>2411.5</v>
      </c>
      <c r="F93" s="11">
        <v>537.79999999999995</v>
      </c>
      <c r="G93" s="11">
        <v>551.4</v>
      </c>
      <c r="H93" s="11">
        <v>461.5</v>
      </c>
      <c r="I93" s="11">
        <f t="shared" si="1"/>
        <v>1550.6999999999998</v>
      </c>
    </row>
    <row r="94" spans="1:9" x14ac:dyDescent="0.2">
      <c r="A94" s="12"/>
      <c r="B94" s="30" t="s">
        <v>235</v>
      </c>
      <c r="C94" s="11">
        <v>810</v>
      </c>
      <c r="D94" s="11" t="s">
        <v>21</v>
      </c>
      <c r="E94" s="11">
        <v>873.3</v>
      </c>
      <c r="F94" s="11">
        <v>192.2</v>
      </c>
      <c r="G94" s="11">
        <v>217.6</v>
      </c>
      <c r="H94" s="11">
        <v>190.8</v>
      </c>
      <c r="I94" s="11">
        <f t="shared" si="1"/>
        <v>600.59999999999991</v>
      </c>
    </row>
    <row r="95" spans="1:9" x14ac:dyDescent="0.2">
      <c r="A95" s="12"/>
      <c r="B95" s="30" t="s">
        <v>235</v>
      </c>
      <c r="C95" s="11">
        <v>813</v>
      </c>
      <c r="D95" s="11" t="s">
        <v>41</v>
      </c>
      <c r="E95" s="11">
        <v>1987.5</v>
      </c>
      <c r="F95" s="11">
        <v>489.8</v>
      </c>
      <c r="G95" s="11">
        <v>464.2</v>
      </c>
      <c r="H95" s="11">
        <v>385.8</v>
      </c>
      <c r="I95" s="11">
        <f t="shared" si="1"/>
        <v>1339.8</v>
      </c>
    </row>
    <row r="96" spans="1:9" x14ac:dyDescent="0.2">
      <c r="A96" s="12"/>
      <c r="B96" s="30" t="s">
        <v>235</v>
      </c>
      <c r="C96" s="11">
        <v>820</v>
      </c>
      <c r="D96" s="11" t="s">
        <v>227</v>
      </c>
      <c r="E96" s="11">
        <v>807.9</v>
      </c>
      <c r="F96" s="11">
        <v>187</v>
      </c>
      <c r="G96" s="11">
        <v>198.3</v>
      </c>
      <c r="H96" s="11">
        <v>170.1</v>
      </c>
      <c r="I96" s="11">
        <f t="shared" si="1"/>
        <v>555.4</v>
      </c>
    </row>
    <row r="97" spans="1:9" x14ac:dyDescent="0.2">
      <c r="A97" s="12"/>
      <c r="B97" s="30" t="s">
        <v>235</v>
      </c>
      <c r="C97" s="11">
        <v>825</v>
      </c>
      <c r="D97" s="11" t="s">
        <v>18</v>
      </c>
      <c r="E97" s="11">
        <v>73.599999999999994</v>
      </c>
      <c r="F97" s="11">
        <v>13.5</v>
      </c>
      <c r="G97" s="11">
        <v>25.7</v>
      </c>
      <c r="H97" s="11">
        <v>13.1</v>
      </c>
      <c r="I97" s="11">
        <f t="shared" si="1"/>
        <v>52.300000000000004</v>
      </c>
    </row>
    <row r="98" spans="1:9" x14ac:dyDescent="0.2">
      <c r="A98" s="12"/>
      <c r="B98" s="30" t="s">
        <v>235</v>
      </c>
      <c r="C98" s="11">
        <v>840</v>
      </c>
      <c r="D98" s="11" t="s">
        <v>42</v>
      </c>
      <c r="E98" s="11">
        <v>632.6</v>
      </c>
      <c r="F98" s="11">
        <v>150.4</v>
      </c>
      <c r="G98" s="11">
        <v>162.80000000000001</v>
      </c>
      <c r="H98" s="11">
        <v>127.1</v>
      </c>
      <c r="I98" s="11">
        <f t="shared" si="1"/>
        <v>440.30000000000007</v>
      </c>
    </row>
    <row r="99" spans="1:9" x14ac:dyDescent="0.2">
      <c r="A99" s="12"/>
      <c r="B99" s="30" t="s">
        <v>235</v>
      </c>
      <c r="C99" s="11">
        <v>846</v>
      </c>
      <c r="D99" s="11" t="s">
        <v>20</v>
      </c>
      <c r="E99" s="11">
        <v>1035.4000000000001</v>
      </c>
      <c r="F99" s="11">
        <v>260.3</v>
      </c>
      <c r="G99" s="11">
        <v>254.8</v>
      </c>
      <c r="H99" s="11">
        <v>191.8</v>
      </c>
      <c r="I99" s="11">
        <f t="shared" si="1"/>
        <v>706.90000000000009</v>
      </c>
    </row>
    <row r="100" spans="1:9" x14ac:dyDescent="0.2">
      <c r="A100" s="12"/>
      <c r="B100" s="30" t="s">
        <v>235</v>
      </c>
      <c r="C100" s="11">
        <v>849</v>
      </c>
      <c r="D100" s="11" t="s">
        <v>93</v>
      </c>
      <c r="E100" s="11">
        <v>1076.9000000000001</v>
      </c>
      <c r="F100" s="11">
        <v>281.3</v>
      </c>
      <c r="G100" s="11">
        <v>264.5</v>
      </c>
      <c r="H100" s="11">
        <v>178.9</v>
      </c>
      <c r="I100" s="11">
        <f t="shared" si="1"/>
        <v>724.69999999999993</v>
      </c>
    </row>
    <row r="101" spans="1:9" x14ac:dyDescent="0.2">
      <c r="A101" s="12"/>
      <c r="B101" s="30" t="s">
        <v>235</v>
      </c>
      <c r="C101" s="11">
        <v>851</v>
      </c>
      <c r="D101" s="11" t="s">
        <v>102</v>
      </c>
      <c r="E101" s="11">
        <v>5318.4</v>
      </c>
      <c r="F101" s="11">
        <v>1279.3</v>
      </c>
      <c r="G101" s="11">
        <v>1263.5</v>
      </c>
      <c r="H101" s="11">
        <v>892.2</v>
      </c>
      <c r="I101" s="11">
        <f t="shared" si="1"/>
        <v>3435</v>
      </c>
    </row>
    <row r="102" spans="1:9" x14ac:dyDescent="0.2">
      <c r="A102" s="12"/>
      <c r="B102" s="30" t="s">
        <v>235</v>
      </c>
      <c r="C102" s="11">
        <v>860</v>
      </c>
      <c r="D102" s="11" t="s">
        <v>75</v>
      </c>
      <c r="E102" s="11">
        <v>2052.3000000000002</v>
      </c>
      <c r="F102" s="11">
        <v>435.8</v>
      </c>
      <c r="G102" s="11">
        <v>502.4</v>
      </c>
      <c r="H102" s="11">
        <v>443.1</v>
      </c>
      <c r="I102" s="11">
        <f t="shared" si="1"/>
        <v>1381.3000000000002</v>
      </c>
    </row>
    <row r="103" spans="1:9" x14ac:dyDescent="0.2">
      <c r="A103" s="12"/>
    </row>
    <row r="104" spans="1:9" x14ac:dyDescent="0.2">
      <c r="E104" s="13" t="s">
        <v>230</v>
      </c>
      <c r="F104" s="13" t="s">
        <v>231</v>
      </c>
      <c r="G104" s="13" t="s">
        <v>232</v>
      </c>
      <c r="H104" s="13" t="s">
        <v>233</v>
      </c>
      <c r="I104" s="13" t="s">
        <v>224</v>
      </c>
    </row>
    <row r="105" spans="1:9" x14ac:dyDescent="0.2">
      <c r="A105" s="13" t="s">
        <v>234</v>
      </c>
      <c r="B105" s="13" t="s">
        <v>236</v>
      </c>
      <c r="C105" s="2">
        <v>101</v>
      </c>
      <c r="D105" s="17" t="s">
        <v>101</v>
      </c>
      <c r="E105" s="14">
        <v>8405.2999999999993</v>
      </c>
      <c r="F105" s="14">
        <v>1893.6</v>
      </c>
      <c r="G105" s="14">
        <v>1489.1</v>
      </c>
      <c r="H105" s="14">
        <v>1140.8</v>
      </c>
      <c r="I105" s="11">
        <f>SUM(F105:H105)</f>
        <v>4523.5</v>
      </c>
    </row>
    <row r="106" spans="1:9" x14ac:dyDescent="0.2">
      <c r="B106" s="30" t="str">
        <f>B105</f>
        <v>2023</v>
      </c>
      <c r="C106" s="2">
        <v>147</v>
      </c>
      <c r="D106" s="17" t="s">
        <v>39</v>
      </c>
      <c r="E106" s="14">
        <v>2121.4</v>
      </c>
      <c r="F106" s="14">
        <v>494.8</v>
      </c>
      <c r="G106" s="14">
        <v>477.3</v>
      </c>
      <c r="H106" s="14">
        <v>386</v>
      </c>
      <c r="I106" s="11">
        <f t="shared" ref="I106:I169" si="2">SUM(F106:H106)</f>
        <v>1358.1</v>
      </c>
    </row>
    <row r="107" spans="1:9" x14ac:dyDescent="0.2">
      <c r="B107" s="30" t="str">
        <f t="shared" ref="B107:B170" si="3">B106</f>
        <v>2023</v>
      </c>
      <c r="C107" s="2">
        <v>151</v>
      </c>
      <c r="D107" s="17" t="s">
        <v>13</v>
      </c>
      <c r="E107" s="14">
        <v>1413.8</v>
      </c>
      <c r="F107" s="14">
        <v>329.5</v>
      </c>
      <c r="G107" s="14">
        <v>405.8</v>
      </c>
      <c r="H107" s="14">
        <v>245.5</v>
      </c>
      <c r="I107" s="11">
        <f t="shared" si="2"/>
        <v>980.8</v>
      </c>
    </row>
    <row r="108" spans="1:9" x14ac:dyDescent="0.2">
      <c r="B108" s="30" t="str">
        <f t="shared" si="3"/>
        <v>2023</v>
      </c>
      <c r="C108" s="2">
        <v>153</v>
      </c>
      <c r="D108" s="17" t="s">
        <v>19</v>
      </c>
      <c r="E108" s="14">
        <v>749.3</v>
      </c>
      <c r="F108" s="14">
        <v>179.4</v>
      </c>
      <c r="G108" s="14">
        <v>153.4</v>
      </c>
      <c r="H108" s="14">
        <v>170.5</v>
      </c>
      <c r="I108" s="11">
        <f t="shared" si="2"/>
        <v>503.3</v>
      </c>
    </row>
    <row r="109" spans="1:9" x14ac:dyDescent="0.2">
      <c r="B109" s="30" t="str">
        <f t="shared" si="3"/>
        <v>2023</v>
      </c>
      <c r="C109" s="2">
        <v>155</v>
      </c>
      <c r="D109" s="17" t="s">
        <v>23</v>
      </c>
      <c r="E109" s="14">
        <v>405.2</v>
      </c>
      <c r="F109" s="14">
        <v>88.6</v>
      </c>
      <c r="G109" s="14">
        <v>115.2</v>
      </c>
      <c r="H109" s="14">
        <v>97</v>
      </c>
      <c r="I109" s="11">
        <f t="shared" si="2"/>
        <v>300.8</v>
      </c>
    </row>
    <row r="110" spans="1:9" x14ac:dyDescent="0.2">
      <c r="B110" s="30" t="str">
        <f t="shared" si="3"/>
        <v>2023</v>
      </c>
      <c r="C110" s="2">
        <v>157</v>
      </c>
      <c r="D110" s="17" t="s">
        <v>49</v>
      </c>
      <c r="E110" s="14">
        <v>1423.7</v>
      </c>
      <c r="F110" s="14">
        <v>327.9</v>
      </c>
      <c r="G110" s="14">
        <v>343.2</v>
      </c>
      <c r="H110" s="14">
        <v>360.7</v>
      </c>
      <c r="I110" s="11">
        <f t="shared" si="2"/>
        <v>1031.8</v>
      </c>
    </row>
    <row r="111" spans="1:9" x14ac:dyDescent="0.2">
      <c r="B111" s="30" t="str">
        <f t="shared" si="3"/>
        <v>2023</v>
      </c>
      <c r="C111" s="2">
        <v>159</v>
      </c>
      <c r="D111" s="17" t="s">
        <v>51</v>
      </c>
      <c r="E111" s="14">
        <v>1380.4</v>
      </c>
      <c r="F111" s="14">
        <v>269.2</v>
      </c>
      <c r="G111" s="14">
        <v>321</v>
      </c>
      <c r="H111" s="14">
        <v>308.10000000000002</v>
      </c>
      <c r="I111" s="11">
        <f t="shared" si="2"/>
        <v>898.30000000000007</v>
      </c>
    </row>
    <row r="112" spans="1:9" x14ac:dyDescent="0.2">
      <c r="B112" s="30" t="str">
        <f t="shared" si="3"/>
        <v>2023</v>
      </c>
      <c r="C112" s="2">
        <v>161</v>
      </c>
      <c r="D112" s="17" t="s">
        <v>53</v>
      </c>
      <c r="E112" s="14">
        <v>651.79999999999995</v>
      </c>
      <c r="F112" s="14">
        <v>137.30000000000001</v>
      </c>
      <c r="G112" s="14">
        <v>156</v>
      </c>
      <c r="H112" s="14">
        <v>142.9</v>
      </c>
      <c r="I112" s="11">
        <f t="shared" si="2"/>
        <v>436.20000000000005</v>
      </c>
    </row>
    <row r="113" spans="2:9" x14ac:dyDescent="0.2">
      <c r="B113" s="30" t="str">
        <f t="shared" si="3"/>
        <v>2023</v>
      </c>
      <c r="C113" s="2">
        <v>163</v>
      </c>
      <c r="D113" s="17" t="s">
        <v>69</v>
      </c>
      <c r="E113" s="14">
        <v>625.29999999999995</v>
      </c>
      <c r="F113" s="14">
        <v>129.6</v>
      </c>
      <c r="G113" s="14">
        <v>140.69999999999999</v>
      </c>
      <c r="H113" s="14">
        <v>136.4</v>
      </c>
      <c r="I113" s="11">
        <f t="shared" si="2"/>
        <v>406.69999999999993</v>
      </c>
    </row>
    <row r="114" spans="2:9" x14ac:dyDescent="0.2">
      <c r="B114" s="30" t="str">
        <f t="shared" si="3"/>
        <v>2023</v>
      </c>
      <c r="C114" s="2">
        <v>165</v>
      </c>
      <c r="D114" s="17" t="s">
        <v>7</v>
      </c>
      <c r="E114" s="14">
        <v>646.4</v>
      </c>
      <c r="F114" s="14">
        <v>179.1</v>
      </c>
      <c r="G114" s="14">
        <v>116.8</v>
      </c>
      <c r="H114" s="14">
        <v>83.3</v>
      </c>
      <c r="I114" s="11">
        <f t="shared" si="2"/>
        <v>379.2</v>
      </c>
    </row>
    <row r="115" spans="2:9" x14ac:dyDescent="0.2">
      <c r="B115" s="30" t="str">
        <f t="shared" si="3"/>
        <v>2023</v>
      </c>
      <c r="C115" s="2">
        <v>167</v>
      </c>
      <c r="D115" s="17" t="s">
        <v>83</v>
      </c>
      <c r="E115" s="14">
        <v>1231.2</v>
      </c>
      <c r="F115" s="14">
        <v>278.7</v>
      </c>
      <c r="G115" s="14">
        <v>275.10000000000002</v>
      </c>
      <c r="H115" s="14">
        <v>217.3</v>
      </c>
      <c r="I115" s="11">
        <f t="shared" si="2"/>
        <v>771.09999999999991</v>
      </c>
    </row>
    <row r="116" spans="2:9" x14ac:dyDescent="0.2">
      <c r="B116" s="30" t="str">
        <f t="shared" si="3"/>
        <v>2023</v>
      </c>
      <c r="C116" s="2">
        <v>169</v>
      </c>
      <c r="D116" s="17" t="s">
        <v>85</v>
      </c>
      <c r="E116" s="14">
        <v>1051.5</v>
      </c>
      <c r="F116" s="14">
        <v>257</v>
      </c>
      <c r="G116" s="14">
        <v>224.6</v>
      </c>
      <c r="H116" s="14">
        <v>161.30000000000001</v>
      </c>
      <c r="I116" s="11">
        <f t="shared" si="2"/>
        <v>642.90000000000009</v>
      </c>
    </row>
    <row r="117" spans="2:9" x14ac:dyDescent="0.2">
      <c r="B117" s="30" t="str">
        <f t="shared" si="3"/>
        <v>2023</v>
      </c>
      <c r="C117" s="2">
        <v>173</v>
      </c>
      <c r="D117" s="17" t="s">
        <v>16</v>
      </c>
      <c r="E117" s="15" t="s">
        <v>128</v>
      </c>
      <c r="F117" s="15" t="s">
        <v>128</v>
      </c>
      <c r="G117" s="15" t="s">
        <v>128</v>
      </c>
      <c r="H117" s="15" t="s">
        <v>128</v>
      </c>
      <c r="I117" s="11" t="s">
        <v>128</v>
      </c>
    </row>
    <row r="118" spans="2:9" x14ac:dyDescent="0.2">
      <c r="B118" s="30" t="str">
        <f t="shared" si="3"/>
        <v>2023</v>
      </c>
      <c r="C118" s="2">
        <v>175</v>
      </c>
      <c r="D118" s="17" t="s">
        <v>52</v>
      </c>
      <c r="E118" s="14">
        <v>992.8</v>
      </c>
      <c r="F118" s="14">
        <v>216.9</v>
      </c>
      <c r="G118" s="14">
        <v>229.9</v>
      </c>
      <c r="H118" s="14">
        <v>213.9</v>
      </c>
      <c r="I118" s="11">
        <f t="shared" si="2"/>
        <v>660.7</v>
      </c>
    </row>
    <row r="119" spans="2:9" x14ac:dyDescent="0.2">
      <c r="B119" s="30" t="str">
        <f t="shared" si="3"/>
        <v>2023</v>
      </c>
      <c r="C119" s="2">
        <v>183</v>
      </c>
      <c r="D119" s="17" t="s">
        <v>91</v>
      </c>
      <c r="E119" s="14">
        <v>418.5</v>
      </c>
      <c r="F119" s="14">
        <v>98.4</v>
      </c>
      <c r="G119" s="14">
        <v>81</v>
      </c>
      <c r="H119" s="14">
        <v>44</v>
      </c>
      <c r="I119" s="11">
        <f t="shared" si="2"/>
        <v>223.4</v>
      </c>
    </row>
    <row r="120" spans="2:9" x14ac:dyDescent="0.2">
      <c r="B120" s="30" t="str">
        <f t="shared" si="3"/>
        <v>2023</v>
      </c>
      <c r="C120" s="2">
        <v>185</v>
      </c>
      <c r="D120" s="17" t="s">
        <v>82</v>
      </c>
      <c r="E120" s="14">
        <v>947.2</v>
      </c>
      <c r="F120" s="14">
        <v>218.8</v>
      </c>
      <c r="G120" s="14">
        <v>205.1</v>
      </c>
      <c r="H120" s="14">
        <v>185.4</v>
      </c>
      <c r="I120" s="11">
        <f t="shared" si="2"/>
        <v>609.29999999999995</v>
      </c>
    </row>
    <row r="121" spans="2:9" x14ac:dyDescent="0.2">
      <c r="B121" s="30" t="str">
        <f t="shared" si="3"/>
        <v>2023</v>
      </c>
      <c r="C121" s="2">
        <v>187</v>
      </c>
      <c r="D121" s="17" t="s">
        <v>84</v>
      </c>
      <c r="E121" s="14">
        <v>357</v>
      </c>
      <c r="F121" s="14">
        <v>95.4</v>
      </c>
      <c r="G121" s="14">
        <v>82.2</v>
      </c>
      <c r="H121" s="14">
        <v>53.9</v>
      </c>
      <c r="I121" s="11">
        <f t="shared" si="2"/>
        <v>231.50000000000003</v>
      </c>
    </row>
    <row r="122" spans="2:9" x14ac:dyDescent="0.2">
      <c r="B122" s="30" t="str">
        <f t="shared" si="3"/>
        <v>2023</v>
      </c>
      <c r="C122" s="2">
        <v>190</v>
      </c>
      <c r="D122" s="17" t="s">
        <v>45</v>
      </c>
      <c r="E122" s="14">
        <v>1003.4</v>
      </c>
      <c r="F122" s="14">
        <v>216</v>
      </c>
      <c r="G122" s="14">
        <v>269.7</v>
      </c>
      <c r="H122" s="14">
        <v>232.1</v>
      </c>
      <c r="I122" s="11">
        <f t="shared" si="2"/>
        <v>717.8</v>
      </c>
    </row>
    <row r="123" spans="2:9" x14ac:dyDescent="0.2">
      <c r="B123" s="30" t="str">
        <f t="shared" si="3"/>
        <v>2023</v>
      </c>
      <c r="C123" s="2">
        <v>201</v>
      </c>
      <c r="D123" s="17" t="s">
        <v>9</v>
      </c>
      <c r="E123" s="14">
        <v>467</v>
      </c>
      <c r="F123" s="14">
        <v>116.8</v>
      </c>
      <c r="G123" s="14">
        <v>127.9</v>
      </c>
      <c r="H123" s="14">
        <v>98.4</v>
      </c>
      <c r="I123" s="11">
        <f t="shared" si="2"/>
        <v>343.1</v>
      </c>
    </row>
    <row r="124" spans="2:9" x14ac:dyDescent="0.2">
      <c r="B124" s="30" t="str">
        <f t="shared" si="3"/>
        <v>2023</v>
      </c>
      <c r="C124" s="2">
        <v>210</v>
      </c>
      <c r="D124" s="17" t="s">
        <v>35</v>
      </c>
      <c r="E124" s="14">
        <v>851.5</v>
      </c>
      <c r="F124" s="14">
        <v>210.7</v>
      </c>
      <c r="G124" s="14">
        <v>182.9</v>
      </c>
      <c r="H124" s="14">
        <v>159.80000000000001</v>
      </c>
      <c r="I124" s="11">
        <f t="shared" si="2"/>
        <v>553.40000000000009</v>
      </c>
    </row>
    <row r="125" spans="2:9" x14ac:dyDescent="0.2">
      <c r="B125" s="30" t="str">
        <f t="shared" si="3"/>
        <v>2023</v>
      </c>
      <c r="C125" s="2">
        <v>217</v>
      </c>
      <c r="D125" s="17" t="s">
        <v>67</v>
      </c>
      <c r="E125" s="14">
        <v>1461.4</v>
      </c>
      <c r="F125" s="14">
        <v>330.5</v>
      </c>
      <c r="G125" s="14">
        <v>349.4</v>
      </c>
      <c r="H125" s="14">
        <v>295.7</v>
      </c>
      <c r="I125" s="11">
        <f t="shared" si="2"/>
        <v>975.59999999999991</v>
      </c>
    </row>
    <row r="126" spans="2:9" x14ac:dyDescent="0.2">
      <c r="B126" s="30" t="str">
        <f t="shared" si="3"/>
        <v>2023</v>
      </c>
      <c r="C126" s="2">
        <v>219</v>
      </c>
      <c r="D126" s="17" t="s">
        <v>73</v>
      </c>
      <c r="E126" s="14">
        <v>873.8</v>
      </c>
      <c r="F126" s="14">
        <v>201.3</v>
      </c>
      <c r="G126" s="14">
        <v>229.6</v>
      </c>
      <c r="H126" s="14">
        <v>160.19999999999999</v>
      </c>
      <c r="I126" s="11">
        <f t="shared" si="2"/>
        <v>591.09999999999991</v>
      </c>
    </row>
    <row r="127" spans="2:9" x14ac:dyDescent="0.2">
      <c r="B127" s="30" t="str">
        <f t="shared" si="3"/>
        <v>2023</v>
      </c>
      <c r="C127" s="2">
        <v>223</v>
      </c>
      <c r="D127" s="17" t="s">
        <v>87</v>
      </c>
      <c r="E127" s="14">
        <v>727.5</v>
      </c>
      <c r="F127" s="14">
        <v>176.3</v>
      </c>
      <c r="G127" s="14">
        <v>179.5</v>
      </c>
      <c r="H127" s="14">
        <v>176.3</v>
      </c>
      <c r="I127" s="11">
        <f t="shared" si="2"/>
        <v>532.1</v>
      </c>
    </row>
    <row r="128" spans="2:9" x14ac:dyDescent="0.2">
      <c r="B128" s="30" t="str">
        <f t="shared" si="3"/>
        <v>2023</v>
      </c>
      <c r="C128" s="2">
        <v>230</v>
      </c>
      <c r="D128" s="17" t="s">
        <v>50</v>
      </c>
      <c r="E128" s="14">
        <v>1349.2</v>
      </c>
      <c r="F128" s="14">
        <v>292.39999999999998</v>
      </c>
      <c r="G128" s="14">
        <v>349.7</v>
      </c>
      <c r="H128" s="14">
        <v>360.5</v>
      </c>
      <c r="I128" s="11">
        <f t="shared" si="2"/>
        <v>1002.5999999999999</v>
      </c>
    </row>
    <row r="129" spans="2:9" x14ac:dyDescent="0.2">
      <c r="B129" s="30" t="str">
        <f t="shared" si="3"/>
        <v>2023</v>
      </c>
      <c r="C129" s="2">
        <v>240</v>
      </c>
      <c r="D129" s="17" t="s">
        <v>25</v>
      </c>
      <c r="E129" s="14">
        <v>677</v>
      </c>
      <c r="F129" s="14">
        <v>177.5</v>
      </c>
      <c r="G129" s="14">
        <v>151.30000000000001</v>
      </c>
      <c r="H129" s="14">
        <v>119.4</v>
      </c>
      <c r="I129" s="11">
        <f t="shared" si="2"/>
        <v>448.20000000000005</v>
      </c>
    </row>
    <row r="130" spans="2:9" x14ac:dyDescent="0.2">
      <c r="B130" s="30" t="str">
        <f t="shared" si="3"/>
        <v>2023</v>
      </c>
      <c r="C130" s="2">
        <v>250</v>
      </c>
      <c r="D130" s="17" t="s">
        <v>43</v>
      </c>
      <c r="E130" s="14">
        <v>911.9</v>
      </c>
      <c r="F130" s="14">
        <v>221.1</v>
      </c>
      <c r="G130" s="14">
        <v>218.1</v>
      </c>
      <c r="H130" s="14">
        <v>146.69999999999999</v>
      </c>
      <c r="I130" s="11">
        <f t="shared" si="2"/>
        <v>585.9</v>
      </c>
    </row>
    <row r="131" spans="2:9" x14ac:dyDescent="0.2">
      <c r="B131" s="30" t="str">
        <f t="shared" si="3"/>
        <v>2023</v>
      </c>
      <c r="C131" s="2">
        <v>253</v>
      </c>
      <c r="D131" s="17" t="s">
        <v>55</v>
      </c>
      <c r="E131" s="14">
        <v>1155.8</v>
      </c>
      <c r="F131" s="14">
        <v>311.2</v>
      </c>
      <c r="G131" s="14">
        <v>264.2</v>
      </c>
      <c r="H131" s="14">
        <v>154.9</v>
      </c>
      <c r="I131" s="11">
        <f t="shared" si="2"/>
        <v>730.3</v>
      </c>
    </row>
    <row r="132" spans="2:9" x14ac:dyDescent="0.2">
      <c r="B132" s="30" t="str">
        <f t="shared" si="3"/>
        <v>2023</v>
      </c>
      <c r="C132" s="2">
        <v>259</v>
      </c>
      <c r="D132" s="17" t="s">
        <v>103</v>
      </c>
      <c r="E132" s="14">
        <v>1498.5</v>
      </c>
      <c r="F132" s="14">
        <v>395.7</v>
      </c>
      <c r="G132" s="14">
        <v>308.2</v>
      </c>
      <c r="H132" s="14">
        <v>261.8</v>
      </c>
      <c r="I132" s="11">
        <f t="shared" si="2"/>
        <v>965.7</v>
      </c>
    </row>
    <row r="133" spans="2:9" x14ac:dyDescent="0.2">
      <c r="B133" s="30" t="str">
        <f t="shared" si="3"/>
        <v>2023</v>
      </c>
      <c r="C133" s="2">
        <v>260</v>
      </c>
      <c r="D133" s="17" t="s">
        <v>63</v>
      </c>
      <c r="E133" s="14">
        <v>963.4</v>
      </c>
      <c r="F133" s="14">
        <v>231.9</v>
      </c>
      <c r="G133" s="14">
        <v>222.9</v>
      </c>
      <c r="H133" s="14">
        <v>144.6</v>
      </c>
      <c r="I133" s="11">
        <f t="shared" si="2"/>
        <v>599.4</v>
      </c>
    </row>
    <row r="134" spans="2:9" x14ac:dyDescent="0.2">
      <c r="B134" s="30" t="str">
        <f t="shared" si="3"/>
        <v>2023</v>
      </c>
      <c r="C134" s="2">
        <v>265</v>
      </c>
      <c r="D134" s="17" t="s">
        <v>48</v>
      </c>
      <c r="E134" s="14">
        <v>1900.7</v>
      </c>
      <c r="F134" s="14">
        <v>442</v>
      </c>
      <c r="G134" s="14">
        <v>458.4</v>
      </c>
      <c r="H134" s="14">
        <v>363.9</v>
      </c>
      <c r="I134" s="11">
        <f t="shared" si="2"/>
        <v>1264.3</v>
      </c>
    </row>
    <row r="135" spans="2:9" x14ac:dyDescent="0.2">
      <c r="B135" s="30" t="str">
        <f t="shared" si="3"/>
        <v>2023</v>
      </c>
      <c r="C135" s="2">
        <v>269</v>
      </c>
      <c r="D135" s="17" t="s">
        <v>64</v>
      </c>
      <c r="E135" s="14">
        <v>428.2</v>
      </c>
      <c r="F135" s="14">
        <v>102.2</v>
      </c>
      <c r="G135" s="14">
        <v>94.7</v>
      </c>
      <c r="H135" s="14">
        <v>67.5</v>
      </c>
      <c r="I135" s="11">
        <f t="shared" si="2"/>
        <v>264.39999999999998</v>
      </c>
    </row>
    <row r="136" spans="2:9" x14ac:dyDescent="0.2">
      <c r="B136" s="30" t="str">
        <f t="shared" si="3"/>
        <v>2023</v>
      </c>
      <c r="C136" s="2">
        <v>270</v>
      </c>
      <c r="D136" s="17" t="s">
        <v>57</v>
      </c>
      <c r="E136" s="14">
        <v>919</v>
      </c>
      <c r="F136" s="14">
        <v>243.9</v>
      </c>
      <c r="G136" s="14">
        <v>214.3</v>
      </c>
      <c r="H136" s="14">
        <v>144.80000000000001</v>
      </c>
      <c r="I136" s="11">
        <f t="shared" si="2"/>
        <v>603</v>
      </c>
    </row>
    <row r="137" spans="2:9" x14ac:dyDescent="0.2">
      <c r="B137" s="30" t="str">
        <f t="shared" si="3"/>
        <v>2023</v>
      </c>
      <c r="C137" s="2">
        <v>306</v>
      </c>
      <c r="D137" s="17" t="s">
        <v>38</v>
      </c>
      <c r="E137" s="14">
        <v>993.2</v>
      </c>
      <c r="F137" s="14">
        <v>226.5</v>
      </c>
      <c r="G137" s="14">
        <v>215.2</v>
      </c>
      <c r="H137" s="14">
        <v>156.19999999999999</v>
      </c>
      <c r="I137" s="11">
        <f t="shared" si="2"/>
        <v>597.9</v>
      </c>
    </row>
    <row r="138" spans="2:9" x14ac:dyDescent="0.2">
      <c r="B138" s="30" t="str">
        <f t="shared" si="3"/>
        <v>2023</v>
      </c>
      <c r="C138" s="2">
        <v>316</v>
      </c>
      <c r="D138" s="17" t="s">
        <v>77</v>
      </c>
      <c r="E138" s="14">
        <v>1579.9</v>
      </c>
      <c r="F138" s="14">
        <v>366.9</v>
      </c>
      <c r="G138" s="14">
        <v>348.1</v>
      </c>
      <c r="H138" s="14">
        <v>298.5</v>
      </c>
      <c r="I138" s="11">
        <f t="shared" si="2"/>
        <v>1013.5</v>
      </c>
    </row>
    <row r="139" spans="2:9" x14ac:dyDescent="0.2">
      <c r="B139" s="30" t="str">
        <f t="shared" si="3"/>
        <v>2023</v>
      </c>
      <c r="C139" s="2">
        <v>320</v>
      </c>
      <c r="D139" s="17" t="s">
        <v>33</v>
      </c>
      <c r="E139" s="14">
        <v>850.5</v>
      </c>
      <c r="F139" s="14">
        <v>186.9</v>
      </c>
      <c r="G139" s="14">
        <v>235.3</v>
      </c>
      <c r="H139" s="14">
        <v>147.19999999999999</v>
      </c>
      <c r="I139" s="11">
        <f t="shared" si="2"/>
        <v>569.40000000000009</v>
      </c>
    </row>
    <row r="140" spans="2:9" x14ac:dyDescent="0.2">
      <c r="B140" s="30" t="str">
        <f t="shared" si="3"/>
        <v>2023</v>
      </c>
      <c r="C140" s="2">
        <v>326</v>
      </c>
      <c r="D140" s="17" t="s">
        <v>95</v>
      </c>
      <c r="E140" s="14">
        <v>1564.9</v>
      </c>
      <c r="F140" s="14">
        <v>361.9</v>
      </c>
      <c r="G140" s="14">
        <v>330.5</v>
      </c>
      <c r="H140" s="14">
        <v>249.1</v>
      </c>
      <c r="I140" s="11">
        <f t="shared" si="2"/>
        <v>941.5</v>
      </c>
    </row>
    <row r="141" spans="2:9" x14ac:dyDescent="0.2">
      <c r="B141" s="30" t="str">
        <f t="shared" si="3"/>
        <v>2023</v>
      </c>
      <c r="C141" s="2">
        <v>329</v>
      </c>
      <c r="D141" s="17" t="s">
        <v>46</v>
      </c>
      <c r="E141" s="14">
        <v>769.3</v>
      </c>
      <c r="F141" s="14">
        <v>178.1</v>
      </c>
      <c r="G141" s="14">
        <v>191</v>
      </c>
      <c r="H141" s="14">
        <v>129.6</v>
      </c>
      <c r="I141" s="11">
        <f t="shared" si="2"/>
        <v>498.70000000000005</v>
      </c>
    </row>
    <row r="142" spans="2:9" x14ac:dyDescent="0.2">
      <c r="B142" s="30" t="str">
        <f t="shared" si="3"/>
        <v>2023</v>
      </c>
      <c r="C142" s="2">
        <v>330</v>
      </c>
      <c r="D142" s="17" t="s">
        <v>62</v>
      </c>
      <c r="E142" s="14">
        <v>2121.5</v>
      </c>
      <c r="F142" s="14">
        <v>471.6</v>
      </c>
      <c r="G142" s="14">
        <v>487.2</v>
      </c>
      <c r="H142" s="14">
        <v>407.6</v>
      </c>
      <c r="I142" s="11">
        <f t="shared" si="2"/>
        <v>1366.4</v>
      </c>
    </row>
    <row r="143" spans="2:9" x14ac:dyDescent="0.2">
      <c r="B143" s="30" t="str">
        <f t="shared" si="3"/>
        <v>2023</v>
      </c>
      <c r="C143" s="2">
        <v>336</v>
      </c>
      <c r="D143" s="17" t="s">
        <v>68</v>
      </c>
      <c r="E143" s="14">
        <v>602.5</v>
      </c>
      <c r="F143" s="14">
        <v>131.1</v>
      </c>
      <c r="G143" s="14">
        <v>141.6</v>
      </c>
      <c r="H143" s="14">
        <v>105.6</v>
      </c>
      <c r="I143" s="11">
        <f t="shared" si="2"/>
        <v>378.29999999999995</v>
      </c>
    </row>
    <row r="144" spans="2:9" x14ac:dyDescent="0.2">
      <c r="B144" s="30" t="str">
        <f t="shared" si="3"/>
        <v>2023</v>
      </c>
      <c r="C144" s="2">
        <v>340</v>
      </c>
      <c r="D144" s="17" t="s">
        <v>66</v>
      </c>
      <c r="E144" s="14">
        <v>719.1</v>
      </c>
      <c r="F144" s="14">
        <v>169.3</v>
      </c>
      <c r="G144" s="14">
        <v>159</v>
      </c>
      <c r="H144" s="14">
        <v>132.4</v>
      </c>
      <c r="I144" s="11">
        <f t="shared" si="2"/>
        <v>460.70000000000005</v>
      </c>
    </row>
    <row r="145" spans="2:9" x14ac:dyDescent="0.2">
      <c r="B145" s="30" t="str">
        <f t="shared" si="3"/>
        <v>2023</v>
      </c>
      <c r="C145" s="2">
        <v>350</v>
      </c>
      <c r="D145" s="17" t="s">
        <v>10</v>
      </c>
      <c r="E145" s="14">
        <v>584.70000000000005</v>
      </c>
      <c r="F145" s="14">
        <v>151.4</v>
      </c>
      <c r="G145" s="14">
        <v>135.80000000000001</v>
      </c>
      <c r="H145" s="14">
        <v>98.1</v>
      </c>
      <c r="I145" s="11">
        <f t="shared" si="2"/>
        <v>385.30000000000007</v>
      </c>
    </row>
    <row r="146" spans="2:9" x14ac:dyDescent="0.2">
      <c r="B146" s="30" t="str">
        <f t="shared" si="3"/>
        <v>2023</v>
      </c>
      <c r="C146" s="2">
        <v>360</v>
      </c>
      <c r="D146" s="17" t="s">
        <v>14</v>
      </c>
      <c r="E146" s="14">
        <v>1301.4000000000001</v>
      </c>
      <c r="F146" s="14">
        <v>298.3</v>
      </c>
      <c r="G146" s="14">
        <v>280.89999999999998</v>
      </c>
      <c r="H146" s="14">
        <v>254.6</v>
      </c>
      <c r="I146" s="11">
        <f t="shared" si="2"/>
        <v>833.80000000000007</v>
      </c>
    </row>
    <row r="147" spans="2:9" x14ac:dyDescent="0.2">
      <c r="B147" s="30" t="str">
        <f t="shared" si="3"/>
        <v>2023</v>
      </c>
      <c r="C147" s="2">
        <v>370</v>
      </c>
      <c r="D147" s="17" t="s">
        <v>32</v>
      </c>
      <c r="E147" s="14">
        <v>2042.3</v>
      </c>
      <c r="F147" s="14">
        <v>478.7</v>
      </c>
      <c r="G147" s="14">
        <v>465.3</v>
      </c>
      <c r="H147" s="14">
        <v>336.3</v>
      </c>
      <c r="I147" s="11">
        <f t="shared" si="2"/>
        <v>1280.3</v>
      </c>
    </row>
    <row r="148" spans="2:9" x14ac:dyDescent="0.2">
      <c r="B148" s="30" t="str">
        <f t="shared" si="3"/>
        <v>2023</v>
      </c>
      <c r="C148" s="2">
        <v>376</v>
      </c>
      <c r="D148" s="17" t="s">
        <v>59</v>
      </c>
      <c r="E148" s="14">
        <v>1516.2</v>
      </c>
      <c r="F148" s="14">
        <v>342.2</v>
      </c>
      <c r="G148" s="14">
        <v>348.5</v>
      </c>
      <c r="H148" s="14">
        <v>290.89999999999998</v>
      </c>
      <c r="I148" s="11">
        <f t="shared" si="2"/>
        <v>981.6</v>
      </c>
    </row>
    <row r="149" spans="2:9" x14ac:dyDescent="0.2">
      <c r="B149" s="30" t="str">
        <f t="shared" si="3"/>
        <v>2023</v>
      </c>
      <c r="C149" s="2">
        <v>390</v>
      </c>
      <c r="D149" s="17" t="s">
        <v>96</v>
      </c>
      <c r="E149" s="14">
        <v>1387.4</v>
      </c>
      <c r="F149" s="14">
        <v>308.5</v>
      </c>
      <c r="G149" s="14">
        <v>299.5</v>
      </c>
      <c r="H149" s="14">
        <v>268.8</v>
      </c>
      <c r="I149" s="11">
        <f t="shared" si="2"/>
        <v>876.8</v>
      </c>
    </row>
    <row r="150" spans="2:9" x14ac:dyDescent="0.2">
      <c r="B150" s="30" t="str">
        <f t="shared" si="3"/>
        <v>2023</v>
      </c>
      <c r="C150" s="2">
        <v>400</v>
      </c>
      <c r="D150" s="17" t="s">
        <v>17</v>
      </c>
      <c r="E150" s="14">
        <v>1000.5</v>
      </c>
      <c r="F150" s="14">
        <v>211.2</v>
      </c>
      <c r="G150" s="14">
        <v>213.7</v>
      </c>
      <c r="H150" s="14">
        <v>216.1</v>
      </c>
      <c r="I150" s="11">
        <f t="shared" si="2"/>
        <v>641</v>
      </c>
    </row>
    <row r="151" spans="2:9" x14ac:dyDescent="0.2">
      <c r="B151" s="30" t="str">
        <f t="shared" si="3"/>
        <v>2023</v>
      </c>
      <c r="C151" s="2">
        <v>410</v>
      </c>
      <c r="D151" s="17" t="s">
        <v>22</v>
      </c>
      <c r="E151" s="14">
        <v>766.1</v>
      </c>
      <c r="F151" s="14">
        <v>157.80000000000001</v>
      </c>
      <c r="G151" s="14">
        <v>203.3</v>
      </c>
      <c r="H151" s="14">
        <v>171.6</v>
      </c>
      <c r="I151" s="11">
        <f t="shared" si="2"/>
        <v>532.70000000000005</v>
      </c>
    </row>
    <row r="152" spans="2:9" x14ac:dyDescent="0.2">
      <c r="B152" s="30" t="str">
        <f t="shared" si="3"/>
        <v>2023</v>
      </c>
      <c r="C152" s="2">
        <v>420</v>
      </c>
      <c r="D152" s="17" t="s">
        <v>11</v>
      </c>
      <c r="E152" s="14">
        <v>1029.4000000000001</v>
      </c>
      <c r="F152" s="14">
        <v>209.9</v>
      </c>
      <c r="G152" s="14">
        <v>239.4</v>
      </c>
      <c r="H152" s="14">
        <v>239.5</v>
      </c>
      <c r="I152" s="11">
        <f t="shared" si="2"/>
        <v>688.8</v>
      </c>
    </row>
    <row r="153" spans="2:9" x14ac:dyDescent="0.2">
      <c r="B153" s="30" t="str">
        <f t="shared" si="3"/>
        <v>2023</v>
      </c>
      <c r="C153" s="2">
        <v>430</v>
      </c>
      <c r="D153" s="17" t="s">
        <v>47</v>
      </c>
      <c r="E153" s="14">
        <v>1191.7</v>
      </c>
      <c r="F153" s="14">
        <v>247.7</v>
      </c>
      <c r="G153" s="14">
        <v>287.2</v>
      </c>
      <c r="H153" s="14">
        <v>287.8</v>
      </c>
      <c r="I153" s="11">
        <f t="shared" si="2"/>
        <v>822.7</v>
      </c>
    </row>
    <row r="154" spans="2:9" x14ac:dyDescent="0.2">
      <c r="B154" s="30" t="str">
        <f t="shared" si="3"/>
        <v>2023</v>
      </c>
      <c r="C154" s="2">
        <v>440</v>
      </c>
      <c r="D154" s="17" t="s">
        <v>97</v>
      </c>
      <c r="E154" s="14">
        <v>748.4</v>
      </c>
      <c r="F154" s="14">
        <v>185.1</v>
      </c>
      <c r="G154" s="14">
        <v>175.6</v>
      </c>
      <c r="H154" s="14">
        <v>131.69999999999999</v>
      </c>
      <c r="I154" s="11">
        <f t="shared" si="2"/>
        <v>492.4</v>
      </c>
    </row>
    <row r="155" spans="2:9" x14ac:dyDescent="0.2">
      <c r="B155" s="30" t="str">
        <f t="shared" si="3"/>
        <v>2023</v>
      </c>
      <c r="C155" s="2">
        <v>450</v>
      </c>
      <c r="D155" s="17" t="s">
        <v>30</v>
      </c>
      <c r="E155" s="14">
        <v>979.7</v>
      </c>
      <c r="F155" s="14">
        <v>217.9</v>
      </c>
      <c r="G155" s="14">
        <v>219.5</v>
      </c>
      <c r="H155" s="14">
        <v>195.3</v>
      </c>
      <c r="I155" s="11">
        <f t="shared" si="2"/>
        <v>632.70000000000005</v>
      </c>
    </row>
    <row r="156" spans="2:9" x14ac:dyDescent="0.2">
      <c r="B156" s="30" t="str">
        <f t="shared" si="3"/>
        <v>2023</v>
      </c>
      <c r="C156" s="2">
        <v>461</v>
      </c>
      <c r="D156" s="17" t="s">
        <v>36</v>
      </c>
      <c r="E156" s="14">
        <v>4267.3</v>
      </c>
      <c r="F156" s="14">
        <v>960.2</v>
      </c>
      <c r="G156" s="14">
        <v>960.9</v>
      </c>
      <c r="H156" s="14">
        <v>808.6</v>
      </c>
      <c r="I156" s="11">
        <f t="shared" si="2"/>
        <v>2729.7</v>
      </c>
    </row>
    <row r="157" spans="2:9" x14ac:dyDescent="0.2">
      <c r="B157" s="30" t="str">
        <f t="shared" si="3"/>
        <v>2023</v>
      </c>
      <c r="C157" s="2">
        <v>479</v>
      </c>
      <c r="D157" s="17" t="s">
        <v>72</v>
      </c>
      <c r="E157" s="14">
        <v>1906.9</v>
      </c>
      <c r="F157" s="14">
        <v>417</v>
      </c>
      <c r="G157" s="14">
        <v>425.3</v>
      </c>
      <c r="H157" s="14">
        <v>430.6</v>
      </c>
      <c r="I157" s="11">
        <f t="shared" si="2"/>
        <v>1272.9000000000001</v>
      </c>
    </row>
    <row r="158" spans="2:9" x14ac:dyDescent="0.2">
      <c r="B158" s="30" t="str">
        <f t="shared" si="3"/>
        <v>2023</v>
      </c>
      <c r="C158" s="2">
        <v>480</v>
      </c>
      <c r="D158" s="17" t="s">
        <v>226</v>
      </c>
      <c r="E158" s="14">
        <v>607.79999999999995</v>
      </c>
      <c r="F158" s="14">
        <v>145.19999999999999</v>
      </c>
      <c r="G158" s="14">
        <v>128.4</v>
      </c>
      <c r="H158" s="14">
        <v>122.8</v>
      </c>
      <c r="I158" s="11">
        <f t="shared" si="2"/>
        <v>396.40000000000003</v>
      </c>
    </row>
    <row r="159" spans="2:9" x14ac:dyDescent="0.2">
      <c r="B159" s="30" t="str">
        <f t="shared" si="3"/>
        <v>2023</v>
      </c>
      <c r="C159" s="2">
        <v>482</v>
      </c>
      <c r="D159" s="17" t="s">
        <v>8</v>
      </c>
      <c r="E159" s="14">
        <v>437.6</v>
      </c>
      <c r="F159" s="14">
        <v>88.8</v>
      </c>
      <c r="G159" s="14">
        <v>92.1</v>
      </c>
      <c r="H159" s="14">
        <v>80.8</v>
      </c>
      <c r="I159" s="11">
        <f t="shared" si="2"/>
        <v>261.7</v>
      </c>
    </row>
    <row r="160" spans="2:9" x14ac:dyDescent="0.2">
      <c r="B160" s="30" t="str">
        <f t="shared" si="3"/>
        <v>2023</v>
      </c>
      <c r="C160" s="2">
        <v>492</v>
      </c>
      <c r="D160" s="17" t="s">
        <v>98</v>
      </c>
      <c r="E160" s="14">
        <v>253.2</v>
      </c>
      <c r="F160" s="14">
        <v>66.3</v>
      </c>
      <c r="G160" s="14">
        <v>60.9</v>
      </c>
      <c r="H160" s="14">
        <v>48.8</v>
      </c>
      <c r="I160" s="11">
        <f t="shared" si="2"/>
        <v>176</v>
      </c>
    </row>
    <row r="161" spans="2:9" x14ac:dyDescent="0.2">
      <c r="B161" s="30" t="str">
        <f t="shared" si="3"/>
        <v>2023</v>
      </c>
      <c r="C161" s="2">
        <v>510</v>
      </c>
      <c r="D161" s="17" t="s">
        <v>61</v>
      </c>
      <c r="E161" s="14">
        <v>1334.6</v>
      </c>
      <c r="F161" s="14">
        <v>326.3</v>
      </c>
      <c r="G161" s="14">
        <v>351.3</v>
      </c>
      <c r="H161" s="14">
        <v>253.8</v>
      </c>
      <c r="I161" s="11">
        <f t="shared" si="2"/>
        <v>931.40000000000009</v>
      </c>
    </row>
    <row r="162" spans="2:9" x14ac:dyDescent="0.2">
      <c r="B162" s="30" t="str">
        <f t="shared" si="3"/>
        <v>2023</v>
      </c>
      <c r="C162" s="2">
        <v>530</v>
      </c>
      <c r="D162" s="17" t="s">
        <v>15</v>
      </c>
      <c r="E162" s="14">
        <v>537.20000000000005</v>
      </c>
      <c r="F162" s="14">
        <v>118.1</v>
      </c>
      <c r="G162" s="14">
        <v>135.6</v>
      </c>
      <c r="H162" s="14">
        <v>116.1</v>
      </c>
      <c r="I162" s="11">
        <f t="shared" si="2"/>
        <v>369.79999999999995</v>
      </c>
    </row>
    <row r="163" spans="2:9" x14ac:dyDescent="0.2">
      <c r="B163" s="30" t="str">
        <f t="shared" si="3"/>
        <v>2023</v>
      </c>
      <c r="C163" s="2">
        <v>540</v>
      </c>
      <c r="D163" s="17" t="s">
        <v>76</v>
      </c>
      <c r="E163" s="14">
        <v>2164.4</v>
      </c>
      <c r="F163" s="14">
        <v>504.7</v>
      </c>
      <c r="G163" s="14">
        <v>596.79999999999995</v>
      </c>
      <c r="H163" s="14">
        <v>439</v>
      </c>
      <c r="I163" s="11">
        <f t="shared" si="2"/>
        <v>1540.5</v>
      </c>
    </row>
    <row r="164" spans="2:9" x14ac:dyDescent="0.2">
      <c r="B164" s="30" t="str">
        <f t="shared" si="3"/>
        <v>2023</v>
      </c>
      <c r="C164" s="2">
        <v>550</v>
      </c>
      <c r="D164" s="17" t="s">
        <v>80</v>
      </c>
      <c r="E164" s="14">
        <v>1210.9000000000001</v>
      </c>
      <c r="F164" s="14">
        <v>279.3</v>
      </c>
      <c r="G164" s="14">
        <v>320.3</v>
      </c>
      <c r="H164" s="14">
        <v>220.3</v>
      </c>
      <c r="I164" s="11">
        <f t="shared" si="2"/>
        <v>819.90000000000009</v>
      </c>
    </row>
    <row r="165" spans="2:9" x14ac:dyDescent="0.2">
      <c r="B165" s="30" t="str">
        <f t="shared" si="3"/>
        <v>2023</v>
      </c>
      <c r="C165" s="2">
        <v>561</v>
      </c>
      <c r="D165" s="17" t="s">
        <v>27</v>
      </c>
      <c r="E165" s="14">
        <v>3001.4</v>
      </c>
      <c r="F165" s="14">
        <v>691.7</v>
      </c>
      <c r="G165" s="14">
        <v>711.1</v>
      </c>
      <c r="H165" s="14">
        <v>490.6</v>
      </c>
      <c r="I165" s="11">
        <f t="shared" si="2"/>
        <v>1893.4</v>
      </c>
    </row>
    <row r="166" spans="2:9" x14ac:dyDescent="0.2">
      <c r="B166" s="30" t="str">
        <f t="shared" si="3"/>
        <v>2023</v>
      </c>
      <c r="C166" s="2">
        <v>563</v>
      </c>
      <c r="D166" s="17" t="s">
        <v>29</v>
      </c>
      <c r="E166" s="14">
        <v>115.4</v>
      </c>
      <c r="F166" s="14">
        <v>25.3</v>
      </c>
      <c r="G166" s="14">
        <v>28.1</v>
      </c>
      <c r="H166" s="14">
        <v>20.100000000000001</v>
      </c>
      <c r="I166" s="11">
        <f t="shared" si="2"/>
        <v>73.5</v>
      </c>
    </row>
    <row r="167" spans="2:9" x14ac:dyDescent="0.2">
      <c r="B167" s="30" t="str">
        <f t="shared" si="3"/>
        <v>2023</v>
      </c>
      <c r="C167" s="2">
        <v>573</v>
      </c>
      <c r="D167" s="17" t="s">
        <v>86</v>
      </c>
      <c r="E167" s="14">
        <v>1209.5999999999999</v>
      </c>
      <c r="F167" s="14">
        <v>268.3</v>
      </c>
      <c r="G167" s="14">
        <v>336.3</v>
      </c>
      <c r="H167" s="14">
        <v>280.5</v>
      </c>
      <c r="I167" s="11">
        <f t="shared" si="2"/>
        <v>885.1</v>
      </c>
    </row>
    <row r="168" spans="2:9" x14ac:dyDescent="0.2">
      <c r="B168" s="30" t="str">
        <f t="shared" si="3"/>
        <v>2023</v>
      </c>
      <c r="C168" s="2">
        <v>575</v>
      </c>
      <c r="D168" s="17" t="s">
        <v>88</v>
      </c>
      <c r="E168" s="14">
        <v>942.7</v>
      </c>
      <c r="F168" s="14">
        <v>213.3</v>
      </c>
      <c r="G168" s="14">
        <v>250.8</v>
      </c>
      <c r="H168" s="14">
        <v>219.4</v>
      </c>
      <c r="I168" s="11">
        <f t="shared" si="2"/>
        <v>683.5</v>
      </c>
    </row>
    <row r="169" spans="2:9" x14ac:dyDescent="0.2">
      <c r="B169" s="30" t="str">
        <f t="shared" si="3"/>
        <v>2023</v>
      </c>
      <c r="C169" s="2">
        <v>580</v>
      </c>
      <c r="D169" s="17" t="s">
        <v>100</v>
      </c>
      <c r="E169" s="14">
        <v>1723.2</v>
      </c>
      <c r="F169" s="14">
        <v>391.9</v>
      </c>
      <c r="G169" s="14">
        <v>417.8</v>
      </c>
      <c r="H169" s="14">
        <v>312.10000000000002</v>
      </c>
      <c r="I169" s="11">
        <f t="shared" si="2"/>
        <v>1121.8000000000002</v>
      </c>
    </row>
    <row r="170" spans="2:9" x14ac:dyDescent="0.2">
      <c r="B170" s="30" t="str">
        <f t="shared" si="3"/>
        <v>2023</v>
      </c>
      <c r="C170" s="2">
        <v>607</v>
      </c>
      <c r="D170" s="17" t="s">
        <v>37</v>
      </c>
      <c r="E170" s="14">
        <v>1422.5</v>
      </c>
      <c r="F170" s="14">
        <v>317.3</v>
      </c>
      <c r="G170" s="14">
        <v>323.2</v>
      </c>
      <c r="H170" s="14">
        <v>247.8</v>
      </c>
      <c r="I170" s="11">
        <f t="shared" ref="I170:I202" si="4">SUM(F170:H170)</f>
        <v>888.3</v>
      </c>
    </row>
    <row r="171" spans="2:9" x14ac:dyDescent="0.2">
      <c r="B171" s="30" t="str">
        <f t="shared" ref="B171:B202" si="5">B170</f>
        <v>2023</v>
      </c>
      <c r="C171" s="2">
        <v>615</v>
      </c>
      <c r="D171" s="17" t="s">
        <v>81</v>
      </c>
      <c r="E171" s="14">
        <v>2096.1</v>
      </c>
      <c r="F171" s="14">
        <v>467.5</v>
      </c>
      <c r="G171" s="14">
        <v>444.5</v>
      </c>
      <c r="H171" s="14">
        <v>382.9</v>
      </c>
      <c r="I171" s="11">
        <f t="shared" si="4"/>
        <v>1294.9000000000001</v>
      </c>
    </row>
    <row r="172" spans="2:9" x14ac:dyDescent="0.2">
      <c r="B172" s="30" t="str">
        <f t="shared" si="5"/>
        <v>2023</v>
      </c>
      <c r="C172" s="2">
        <v>621</v>
      </c>
      <c r="D172" s="17" t="s">
        <v>99</v>
      </c>
      <c r="E172" s="14">
        <v>1959.1</v>
      </c>
      <c r="F172" s="14">
        <v>442.3</v>
      </c>
      <c r="G172" s="14">
        <v>456.9</v>
      </c>
      <c r="H172" s="14">
        <v>347</v>
      </c>
      <c r="I172" s="11">
        <f t="shared" si="4"/>
        <v>1246.2</v>
      </c>
    </row>
    <row r="173" spans="2:9" x14ac:dyDescent="0.2">
      <c r="B173" s="30" t="str">
        <f t="shared" si="5"/>
        <v>2023</v>
      </c>
      <c r="C173" s="2">
        <v>630</v>
      </c>
      <c r="D173" s="17" t="s">
        <v>90</v>
      </c>
      <c r="E173" s="14">
        <v>2310.1</v>
      </c>
      <c r="F173" s="14">
        <v>538.1</v>
      </c>
      <c r="G173" s="14">
        <v>544.79999999999995</v>
      </c>
      <c r="H173" s="14">
        <v>438.2</v>
      </c>
      <c r="I173" s="11">
        <f t="shared" si="4"/>
        <v>1521.1000000000001</v>
      </c>
    </row>
    <row r="174" spans="2:9" x14ac:dyDescent="0.2">
      <c r="B174" s="30" t="str">
        <f t="shared" si="5"/>
        <v>2023</v>
      </c>
      <c r="C174" s="2">
        <v>657</v>
      </c>
      <c r="D174" s="17" t="s">
        <v>71</v>
      </c>
      <c r="E174" s="14">
        <v>1986.7</v>
      </c>
      <c r="F174" s="14">
        <v>439.6</v>
      </c>
      <c r="G174" s="14">
        <v>474.3</v>
      </c>
      <c r="H174" s="14">
        <v>373.2</v>
      </c>
      <c r="I174" s="11">
        <f t="shared" si="4"/>
        <v>1287.1000000000001</v>
      </c>
    </row>
    <row r="175" spans="2:9" x14ac:dyDescent="0.2">
      <c r="B175" s="30" t="str">
        <f t="shared" si="5"/>
        <v>2023</v>
      </c>
      <c r="C175" s="2">
        <v>661</v>
      </c>
      <c r="D175" s="17" t="s">
        <v>79</v>
      </c>
      <c r="E175" s="14">
        <v>1441</v>
      </c>
      <c r="F175" s="14">
        <v>327.60000000000002</v>
      </c>
      <c r="G175" s="14">
        <v>336.3</v>
      </c>
      <c r="H175" s="14">
        <v>264.89999999999998</v>
      </c>
      <c r="I175" s="11">
        <f t="shared" si="4"/>
        <v>928.80000000000007</v>
      </c>
    </row>
    <row r="176" spans="2:9" x14ac:dyDescent="0.2">
      <c r="B176" s="30" t="str">
        <f t="shared" si="5"/>
        <v>2023</v>
      </c>
      <c r="C176" s="2">
        <v>665</v>
      </c>
      <c r="D176" s="17" t="s">
        <v>12</v>
      </c>
      <c r="E176" s="14">
        <v>542</v>
      </c>
      <c r="F176" s="14">
        <v>122.7</v>
      </c>
      <c r="G176" s="14">
        <v>139.80000000000001</v>
      </c>
      <c r="H176" s="14">
        <v>109.3</v>
      </c>
      <c r="I176" s="11">
        <f t="shared" si="4"/>
        <v>371.8</v>
      </c>
    </row>
    <row r="177" spans="2:9" x14ac:dyDescent="0.2">
      <c r="B177" s="30" t="str">
        <f t="shared" si="5"/>
        <v>2023</v>
      </c>
      <c r="C177" s="2">
        <v>671</v>
      </c>
      <c r="D177" s="17" t="s">
        <v>70</v>
      </c>
      <c r="E177" s="14">
        <v>587.9</v>
      </c>
      <c r="F177" s="14">
        <v>146.9</v>
      </c>
      <c r="G177" s="14">
        <v>121.4</v>
      </c>
      <c r="H177" s="14">
        <v>114.5</v>
      </c>
      <c r="I177" s="11">
        <f t="shared" si="4"/>
        <v>382.8</v>
      </c>
    </row>
    <row r="178" spans="2:9" x14ac:dyDescent="0.2">
      <c r="B178" s="30" t="str">
        <f t="shared" si="5"/>
        <v>2023</v>
      </c>
      <c r="C178" s="2">
        <v>706</v>
      </c>
      <c r="D178" s="17" t="s">
        <v>74</v>
      </c>
      <c r="E178" s="14">
        <v>1155.4000000000001</v>
      </c>
      <c r="F178" s="14">
        <v>265.2</v>
      </c>
      <c r="G178" s="14">
        <v>279.2</v>
      </c>
      <c r="H178" s="14">
        <v>205.1</v>
      </c>
      <c r="I178" s="11">
        <f t="shared" si="4"/>
        <v>749.5</v>
      </c>
    </row>
    <row r="179" spans="2:9" x14ac:dyDescent="0.2">
      <c r="B179" s="30" t="str">
        <f t="shared" si="5"/>
        <v>2023</v>
      </c>
      <c r="C179" s="2">
        <v>707</v>
      </c>
      <c r="D179" s="17" t="s">
        <v>26</v>
      </c>
      <c r="E179" s="14">
        <v>1033.5</v>
      </c>
      <c r="F179" s="14">
        <v>227.5</v>
      </c>
      <c r="G179" s="14">
        <v>239.2</v>
      </c>
      <c r="H179" s="14">
        <v>194.8</v>
      </c>
      <c r="I179" s="11">
        <f t="shared" si="4"/>
        <v>661.5</v>
      </c>
    </row>
    <row r="180" spans="2:9" x14ac:dyDescent="0.2">
      <c r="B180" s="30" t="str">
        <f t="shared" si="5"/>
        <v>2023</v>
      </c>
      <c r="C180" s="2">
        <v>710</v>
      </c>
      <c r="D180" s="17" t="s">
        <v>31</v>
      </c>
      <c r="E180" s="14">
        <v>843.7</v>
      </c>
      <c r="F180" s="14">
        <v>208.4</v>
      </c>
      <c r="G180" s="14">
        <v>189.6</v>
      </c>
      <c r="H180" s="14">
        <v>161.80000000000001</v>
      </c>
      <c r="I180" s="11">
        <f t="shared" si="4"/>
        <v>559.79999999999995</v>
      </c>
    </row>
    <row r="181" spans="2:9" x14ac:dyDescent="0.2">
      <c r="B181" s="30" t="str">
        <f t="shared" si="5"/>
        <v>2023</v>
      </c>
      <c r="C181" s="2">
        <v>727</v>
      </c>
      <c r="D181" s="17" t="s">
        <v>34</v>
      </c>
      <c r="E181" s="14">
        <v>484.4</v>
      </c>
      <c r="F181" s="14">
        <v>108.5</v>
      </c>
      <c r="G181" s="14">
        <v>114</v>
      </c>
      <c r="H181" s="14">
        <v>119.3</v>
      </c>
      <c r="I181" s="11">
        <f t="shared" si="4"/>
        <v>341.8</v>
      </c>
    </row>
    <row r="182" spans="2:9" x14ac:dyDescent="0.2">
      <c r="B182" s="30" t="str">
        <f t="shared" si="5"/>
        <v>2023</v>
      </c>
      <c r="C182" s="2">
        <v>730</v>
      </c>
      <c r="D182" s="17" t="s">
        <v>40</v>
      </c>
      <c r="E182" s="14">
        <v>1784.9</v>
      </c>
      <c r="F182" s="14">
        <v>414.3</v>
      </c>
      <c r="G182" s="14">
        <v>422.3</v>
      </c>
      <c r="H182" s="14">
        <v>329</v>
      </c>
      <c r="I182" s="11">
        <f t="shared" si="4"/>
        <v>1165.5999999999999</v>
      </c>
    </row>
    <row r="183" spans="2:9" x14ac:dyDescent="0.2">
      <c r="B183" s="30" t="str">
        <f t="shared" si="5"/>
        <v>2023</v>
      </c>
      <c r="C183" s="2">
        <v>740</v>
      </c>
      <c r="D183" s="17" t="s">
        <v>56</v>
      </c>
      <c r="E183" s="14">
        <v>1721.4</v>
      </c>
      <c r="F183" s="14">
        <v>361.1</v>
      </c>
      <c r="G183" s="14">
        <v>431.8</v>
      </c>
      <c r="H183" s="14">
        <v>348.1</v>
      </c>
      <c r="I183" s="11">
        <f t="shared" si="4"/>
        <v>1141</v>
      </c>
    </row>
    <row r="184" spans="2:9" x14ac:dyDescent="0.2">
      <c r="B184" s="30" t="str">
        <f t="shared" si="5"/>
        <v>2023</v>
      </c>
      <c r="C184" s="2">
        <v>741</v>
      </c>
      <c r="D184" s="17" t="s">
        <v>54</v>
      </c>
      <c r="E184" s="14">
        <v>192.7</v>
      </c>
      <c r="F184" s="14">
        <v>38.6</v>
      </c>
      <c r="G184" s="14">
        <v>46.8</v>
      </c>
      <c r="H184" s="14">
        <v>45.6</v>
      </c>
      <c r="I184" s="11">
        <f t="shared" si="4"/>
        <v>131</v>
      </c>
    </row>
    <row r="185" spans="2:9" x14ac:dyDescent="0.2">
      <c r="B185" s="30" t="str">
        <f t="shared" si="5"/>
        <v>2023</v>
      </c>
      <c r="C185" s="2">
        <v>746</v>
      </c>
      <c r="D185" s="17" t="s">
        <v>58</v>
      </c>
      <c r="E185" s="14">
        <v>1176.4000000000001</v>
      </c>
      <c r="F185" s="14">
        <v>279.60000000000002</v>
      </c>
      <c r="G185" s="14">
        <v>286.8</v>
      </c>
      <c r="H185" s="14">
        <v>203.3</v>
      </c>
      <c r="I185" s="11">
        <f t="shared" si="4"/>
        <v>769.7</v>
      </c>
    </row>
    <row r="186" spans="2:9" x14ac:dyDescent="0.2">
      <c r="B186" s="30" t="str">
        <f t="shared" si="5"/>
        <v>2023</v>
      </c>
      <c r="C186" s="2">
        <v>751</v>
      </c>
      <c r="D186" s="17" t="s">
        <v>104</v>
      </c>
      <c r="E186" s="14">
        <v>5596.8</v>
      </c>
      <c r="F186" s="14">
        <v>1215.0999999999999</v>
      </c>
      <c r="G186" s="14">
        <v>1251.7</v>
      </c>
      <c r="H186" s="14">
        <v>1009.9</v>
      </c>
      <c r="I186" s="11">
        <f t="shared" si="4"/>
        <v>3476.7000000000003</v>
      </c>
    </row>
    <row r="187" spans="2:9" x14ac:dyDescent="0.2">
      <c r="B187" s="30" t="str">
        <f t="shared" si="5"/>
        <v>2023</v>
      </c>
      <c r="C187" s="2">
        <v>756</v>
      </c>
      <c r="D187" s="17" t="s">
        <v>89</v>
      </c>
      <c r="E187" s="14">
        <v>871</v>
      </c>
      <c r="F187" s="14">
        <v>204</v>
      </c>
      <c r="G187" s="14">
        <v>203</v>
      </c>
      <c r="H187" s="14">
        <v>182</v>
      </c>
      <c r="I187" s="11">
        <f t="shared" si="4"/>
        <v>589</v>
      </c>
    </row>
    <row r="188" spans="2:9" x14ac:dyDescent="0.2">
      <c r="B188" s="30" t="str">
        <f t="shared" si="5"/>
        <v>2023</v>
      </c>
      <c r="C188" s="2">
        <v>760</v>
      </c>
      <c r="D188" s="17" t="s">
        <v>44</v>
      </c>
      <c r="E188" s="14">
        <v>1494</v>
      </c>
      <c r="F188" s="14">
        <v>318.2</v>
      </c>
      <c r="G188" s="14">
        <v>381</v>
      </c>
      <c r="H188" s="14">
        <v>280.3</v>
      </c>
      <c r="I188" s="11">
        <f t="shared" si="4"/>
        <v>979.5</v>
      </c>
    </row>
    <row r="189" spans="2:9" x14ac:dyDescent="0.2">
      <c r="B189" s="30" t="str">
        <f t="shared" si="5"/>
        <v>2023</v>
      </c>
      <c r="C189" s="2">
        <v>766</v>
      </c>
      <c r="D189" s="17" t="s">
        <v>65</v>
      </c>
      <c r="E189" s="14">
        <v>739.3</v>
      </c>
      <c r="F189" s="14">
        <v>159.30000000000001</v>
      </c>
      <c r="G189" s="14">
        <v>185.3</v>
      </c>
      <c r="H189" s="14">
        <v>186.3</v>
      </c>
      <c r="I189" s="11">
        <f t="shared" si="4"/>
        <v>530.90000000000009</v>
      </c>
    </row>
    <row r="190" spans="2:9" x14ac:dyDescent="0.2">
      <c r="B190" s="30" t="str">
        <f t="shared" si="5"/>
        <v>2023</v>
      </c>
      <c r="C190" s="2">
        <v>773</v>
      </c>
      <c r="D190" s="17" t="s">
        <v>24</v>
      </c>
      <c r="E190" s="14">
        <v>656.5</v>
      </c>
      <c r="F190" s="14">
        <v>141.5</v>
      </c>
      <c r="G190" s="14">
        <v>153.5</v>
      </c>
      <c r="H190" s="14">
        <v>127</v>
      </c>
      <c r="I190" s="11">
        <f t="shared" si="4"/>
        <v>422</v>
      </c>
    </row>
    <row r="191" spans="2:9" x14ac:dyDescent="0.2">
      <c r="B191" s="30" t="str">
        <f t="shared" si="5"/>
        <v>2023</v>
      </c>
      <c r="C191" s="2">
        <v>779</v>
      </c>
      <c r="D191" s="17" t="s">
        <v>60</v>
      </c>
      <c r="E191" s="14">
        <v>1162.4000000000001</v>
      </c>
      <c r="F191" s="14">
        <v>270.7</v>
      </c>
      <c r="G191" s="14">
        <v>268.7</v>
      </c>
      <c r="H191" s="14">
        <v>232.4</v>
      </c>
      <c r="I191" s="11">
        <f t="shared" si="4"/>
        <v>771.8</v>
      </c>
    </row>
    <row r="192" spans="2:9" x14ac:dyDescent="0.2">
      <c r="B192" s="30" t="str">
        <f t="shared" si="5"/>
        <v>2023</v>
      </c>
      <c r="C192" s="2">
        <v>787</v>
      </c>
      <c r="D192" s="17" t="s">
        <v>78</v>
      </c>
      <c r="E192" s="14">
        <v>962.9</v>
      </c>
      <c r="F192" s="14">
        <v>239.6</v>
      </c>
      <c r="G192" s="14">
        <v>212.9</v>
      </c>
      <c r="H192" s="14">
        <v>178.3</v>
      </c>
      <c r="I192" s="11">
        <f t="shared" si="4"/>
        <v>630.79999999999995</v>
      </c>
    </row>
    <row r="193" spans="1:9" x14ac:dyDescent="0.2">
      <c r="B193" s="30" t="str">
        <f t="shared" si="5"/>
        <v>2023</v>
      </c>
      <c r="C193" s="2">
        <v>791</v>
      </c>
      <c r="D193" s="17" t="s">
        <v>94</v>
      </c>
      <c r="E193" s="14">
        <v>2379.4</v>
      </c>
      <c r="F193" s="14">
        <v>524.1</v>
      </c>
      <c r="G193" s="14">
        <v>564.5</v>
      </c>
      <c r="H193" s="14">
        <v>457.2</v>
      </c>
      <c r="I193" s="11">
        <f t="shared" si="4"/>
        <v>1545.8</v>
      </c>
    </row>
    <row r="194" spans="1:9" x14ac:dyDescent="0.2">
      <c r="B194" s="30" t="str">
        <f t="shared" si="5"/>
        <v>2023</v>
      </c>
      <c r="C194" s="2">
        <v>810</v>
      </c>
      <c r="D194" s="17" t="s">
        <v>21</v>
      </c>
      <c r="E194" s="14">
        <v>893.4</v>
      </c>
      <c r="F194" s="14">
        <v>201.8</v>
      </c>
      <c r="G194" s="14">
        <v>219.5</v>
      </c>
      <c r="H194" s="14">
        <v>187.1</v>
      </c>
      <c r="I194" s="11">
        <f t="shared" si="4"/>
        <v>608.4</v>
      </c>
    </row>
    <row r="195" spans="1:9" x14ac:dyDescent="0.2">
      <c r="B195" s="30" t="str">
        <f t="shared" si="5"/>
        <v>2023</v>
      </c>
      <c r="C195" s="2">
        <v>813</v>
      </c>
      <c r="D195" s="17" t="s">
        <v>41</v>
      </c>
      <c r="E195" s="14">
        <v>2089.4</v>
      </c>
      <c r="F195" s="14">
        <v>504.7</v>
      </c>
      <c r="G195" s="14">
        <v>470.1</v>
      </c>
      <c r="H195" s="14">
        <v>395.3</v>
      </c>
      <c r="I195" s="11">
        <f t="shared" si="4"/>
        <v>1370.1</v>
      </c>
    </row>
    <row r="196" spans="1:9" x14ac:dyDescent="0.2">
      <c r="B196" s="30" t="str">
        <f t="shared" si="5"/>
        <v>2023</v>
      </c>
      <c r="C196" s="2">
        <v>820</v>
      </c>
      <c r="D196" s="17" t="s">
        <v>227</v>
      </c>
      <c r="E196" s="14">
        <v>759.3</v>
      </c>
      <c r="F196" s="14">
        <v>190.7</v>
      </c>
      <c r="G196" s="14">
        <v>173.2</v>
      </c>
      <c r="H196" s="14">
        <v>169.3</v>
      </c>
      <c r="I196" s="11">
        <f t="shared" si="4"/>
        <v>533.20000000000005</v>
      </c>
    </row>
    <row r="197" spans="1:9" x14ac:dyDescent="0.2">
      <c r="B197" s="30" t="str">
        <f t="shared" si="5"/>
        <v>2023</v>
      </c>
      <c r="C197" s="2">
        <v>825</v>
      </c>
      <c r="D197" s="17" t="s">
        <v>18</v>
      </c>
      <c r="E197" s="14">
        <v>75.2</v>
      </c>
      <c r="F197" s="14">
        <v>13.5</v>
      </c>
      <c r="G197" s="14">
        <v>22.5</v>
      </c>
      <c r="H197" s="14">
        <v>15.1</v>
      </c>
      <c r="I197" s="11">
        <f t="shared" si="4"/>
        <v>51.1</v>
      </c>
    </row>
    <row r="198" spans="1:9" x14ac:dyDescent="0.2">
      <c r="B198" s="30" t="str">
        <f t="shared" si="5"/>
        <v>2023</v>
      </c>
      <c r="C198" s="2">
        <v>840</v>
      </c>
      <c r="D198" s="17" t="s">
        <v>42</v>
      </c>
      <c r="E198" s="14">
        <v>621.29999999999995</v>
      </c>
      <c r="F198" s="14">
        <v>131.80000000000001</v>
      </c>
      <c r="G198" s="14">
        <v>169.8</v>
      </c>
      <c r="H198" s="14">
        <v>122.8</v>
      </c>
      <c r="I198" s="11">
        <f t="shared" si="4"/>
        <v>424.40000000000003</v>
      </c>
    </row>
    <row r="199" spans="1:9" x14ac:dyDescent="0.2">
      <c r="B199" s="30" t="str">
        <f t="shared" si="5"/>
        <v>2023</v>
      </c>
      <c r="C199" s="2">
        <v>846</v>
      </c>
      <c r="D199" s="17" t="s">
        <v>20</v>
      </c>
      <c r="E199" s="14">
        <v>1013.5</v>
      </c>
      <c r="F199" s="14">
        <v>235.2</v>
      </c>
      <c r="G199" s="14">
        <v>248.4</v>
      </c>
      <c r="H199" s="14">
        <v>189.9</v>
      </c>
      <c r="I199" s="11">
        <f t="shared" si="4"/>
        <v>673.5</v>
      </c>
    </row>
    <row r="200" spans="1:9" x14ac:dyDescent="0.2">
      <c r="B200" s="30" t="str">
        <f t="shared" si="5"/>
        <v>2023</v>
      </c>
      <c r="C200" s="2">
        <v>849</v>
      </c>
      <c r="D200" s="17" t="s">
        <v>93</v>
      </c>
      <c r="E200" s="14">
        <v>1024.4000000000001</v>
      </c>
      <c r="F200" s="14">
        <v>250.5</v>
      </c>
      <c r="G200" s="14">
        <v>252.8</v>
      </c>
      <c r="H200" s="14">
        <v>157.30000000000001</v>
      </c>
      <c r="I200" s="11">
        <f t="shared" si="4"/>
        <v>660.6</v>
      </c>
    </row>
    <row r="201" spans="1:9" x14ac:dyDescent="0.2">
      <c r="B201" s="30" t="str">
        <f t="shared" si="5"/>
        <v>2023</v>
      </c>
      <c r="C201" s="2">
        <v>851</v>
      </c>
      <c r="D201" s="17" t="s">
        <v>102</v>
      </c>
      <c r="E201" s="14">
        <v>4231.3</v>
      </c>
      <c r="F201" s="14">
        <v>1008.6</v>
      </c>
      <c r="G201" s="14">
        <v>1014.3</v>
      </c>
      <c r="H201" s="14">
        <v>737.8</v>
      </c>
      <c r="I201" s="11">
        <f t="shared" si="4"/>
        <v>2760.7</v>
      </c>
    </row>
    <row r="202" spans="1:9" x14ac:dyDescent="0.2">
      <c r="B202" s="30" t="str">
        <f t="shared" si="5"/>
        <v>2023</v>
      </c>
      <c r="C202" s="2">
        <v>860</v>
      </c>
      <c r="D202" s="17" t="s">
        <v>75</v>
      </c>
      <c r="E202" s="14">
        <v>2062.5</v>
      </c>
      <c r="F202" s="14">
        <v>435.3</v>
      </c>
      <c r="G202" s="14">
        <v>537.20000000000005</v>
      </c>
      <c r="H202" s="14">
        <v>432.7</v>
      </c>
      <c r="I202" s="11">
        <f t="shared" si="4"/>
        <v>1405.2</v>
      </c>
    </row>
    <row r="204" spans="1:9" x14ac:dyDescent="0.2">
      <c r="E204" s="13" t="s">
        <v>230</v>
      </c>
      <c r="F204" s="13" t="s">
        <v>231</v>
      </c>
      <c r="G204" s="13" t="s">
        <v>232</v>
      </c>
      <c r="H204" s="13" t="s">
        <v>233</v>
      </c>
      <c r="I204" s="13" t="s">
        <v>224</v>
      </c>
    </row>
    <row r="205" spans="1:9" x14ac:dyDescent="0.2">
      <c r="A205" s="13" t="s">
        <v>234</v>
      </c>
      <c r="B205" s="13" t="s">
        <v>237</v>
      </c>
      <c r="C205" s="2">
        <v>101</v>
      </c>
      <c r="D205" s="17" t="s">
        <v>101</v>
      </c>
      <c r="E205" s="14">
        <v>8492.9</v>
      </c>
      <c r="F205" s="14">
        <v>1805.6</v>
      </c>
      <c r="G205" s="14">
        <v>1486.2</v>
      </c>
      <c r="H205" s="14">
        <v>1207.3</v>
      </c>
      <c r="I205" s="11">
        <f>SUM(F205:H205)</f>
        <v>4499.1000000000004</v>
      </c>
    </row>
    <row r="206" spans="1:9" x14ac:dyDescent="0.2">
      <c r="B206" s="30" t="str">
        <f>B205</f>
        <v>2021</v>
      </c>
      <c r="C206" s="2">
        <v>147</v>
      </c>
      <c r="D206" s="17" t="s">
        <v>39</v>
      </c>
      <c r="E206" s="14">
        <v>2274.1</v>
      </c>
      <c r="F206" s="14">
        <v>490.8</v>
      </c>
      <c r="G206" s="14">
        <v>478.6</v>
      </c>
      <c r="H206" s="14">
        <v>450.3</v>
      </c>
      <c r="I206" s="11">
        <f t="shared" ref="I206:I269" si="6">SUM(F206:H206)</f>
        <v>1419.7</v>
      </c>
    </row>
    <row r="207" spans="1:9" x14ac:dyDescent="0.2">
      <c r="B207" s="30" t="str">
        <f t="shared" ref="B207:B270" si="7">B206</f>
        <v>2021</v>
      </c>
      <c r="C207" s="2">
        <v>151</v>
      </c>
      <c r="D207" s="17" t="s">
        <v>13</v>
      </c>
      <c r="E207" s="14">
        <v>1335.6</v>
      </c>
      <c r="F207" s="14">
        <v>356.9</v>
      </c>
      <c r="G207" s="14">
        <v>329.7</v>
      </c>
      <c r="H207" s="14">
        <v>217.5</v>
      </c>
      <c r="I207" s="11">
        <f t="shared" si="6"/>
        <v>904.09999999999991</v>
      </c>
    </row>
    <row r="208" spans="1:9" x14ac:dyDescent="0.2">
      <c r="B208" s="30" t="str">
        <f t="shared" si="7"/>
        <v>2021</v>
      </c>
      <c r="C208" s="2">
        <v>153</v>
      </c>
      <c r="D208" s="17" t="s">
        <v>19</v>
      </c>
      <c r="E208" s="14">
        <v>757.4</v>
      </c>
      <c r="F208" s="14">
        <v>165.5</v>
      </c>
      <c r="G208" s="14">
        <v>171.5</v>
      </c>
      <c r="H208" s="14">
        <v>153.19999999999999</v>
      </c>
      <c r="I208" s="11">
        <f t="shared" si="6"/>
        <v>490.2</v>
      </c>
    </row>
    <row r="209" spans="2:9" x14ac:dyDescent="0.2">
      <c r="B209" s="30" t="str">
        <f t="shared" si="7"/>
        <v>2021</v>
      </c>
      <c r="C209" s="2">
        <v>155</v>
      </c>
      <c r="D209" s="17" t="s">
        <v>23</v>
      </c>
      <c r="E209" s="14">
        <v>424</v>
      </c>
      <c r="F209" s="14">
        <v>91.7</v>
      </c>
      <c r="G209" s="14">
        <v>107.3</v>
      </c>
      <c r="H209" s="14">
        <v>97.8</v>
      </c>
      <c r="I209" s="11">
        <f t="shared" si="6"/>
        <v>296.8</v>
      </c>
    </row>
    <row r="210" spans="2:9" x14ac:dyDescent="0.2">
      <c r="B210" s="30" t="str">
        <f t="shared" si="7"/>
        <v>2021</v>
      </c>
      <c r="C210" s="2">
        <v>157</v>
      </c>
      <c r="D210" s="17" t="s">
        <v>49</v>
      </c>
      <c r="E210" s="14">
        <v>1459.9</v>
      </c>
      <c r="F210" s="14">
        <v>320.5</v>
      </c>
      <c r="G210" s="14">
        <v>335.1</v>
      </c>
      <c r="H210" s="14">
        <v>370.3</v>
      </c>
      <c r="I210" s="11">
        <f t="shared" si="6"/>
        <v>1025.9000000000001</v>
      </c>
    </row>
    <row r="211" spans="2:9" x14ac:dyDescent="0.2">
      <c r="B211" s="30" t="str">
        <f t="shared" si="7"/>
        <v>2021</v>
      </c>
      <c r="C211" s="2">
        <v>159</v>
      </c>
      <c r="D211" s="17" t="s">
        <v>51</v>
      </c>
      <c r="E211" s="14">
        <v>1346.4</v>
      </c>
      <c r="F211" s="14">
        <v>267.60000000000002</v>
      </c>
      <c r="G211" s="14">
        <v>284.8</v>
      </c>
      <c r="H211" s="14">
        <v>330.7</v>
      </c>
      <c r="I211" s="11">
        <f t="shared" si="6"/>
        <v>883.10000000000014</v>
      </c>
    </row>
    <row r="212" spans="2:9" x14ac:dyDescent="0.2">
      <c r="B212" s="30" t="str">
        <f t="shared" si="7"/>
        <v>2021</v>
      </c>
      <c r="C212" s="2">
        <v>161</v>
      </c>
      <c r="D212" s="17" t="s">
        <v>53</v>
      </c>
      <c r="E212" s="14">
        <v>633.70000000000005</v>
      </c>
      <c r="F212" s="14">
        <v>129</v>
      </c>
      <c r="G212" s="14">
        <v>163</v>
      </c>
      <c r="H212" s="14">
        <v>128.80000000000001</v>
      </c>
      <c r="I212" s="11">
        <f t="shared" si="6"/>
        <v>420.8</v>
      </c>
    </row>
    <row r="213" spans="2:9" x14ac:dyDescent="0.2">
      <c r="B213" s="30" t="str">
        <f t="shared" si="7"/>
        <v>2021</v>
      </c>
      <c r="C213" s="2">
        <v>163</v>
      </c>
      <c r="D213" s="17" t="s">
        <v>69</v>
      </c>
      <c r="E213" s="14">
        <v>629.29999999999995</v>
      </c>
      <c r="F213" s="14">
        <v>125.5</v>
      </c>
      <c r="G213" s="14">
        <v>152.80000000000001</v>
      </c>
      <c r="H213" s="14">
        <v>135</v>
      </c>
      <c r="I213" s="11">
        <f t="shared" si="6"/>
        <v>413.3</v>
      </c>
    </row>
    <row r="214" spans="2:9" x14ac:dyDescent="0.2">
      <c r="B214" s="30" t="str">
        <f t="shared" si="7"/>
        <v>2021</v>
      </c>
      <c r="C214" s="2">
        <v>165</v>
      </c>
      <c r="D214" s="17" t="s">
        <v>7</v>
      </c>
      <c r="E214" s="14">
        <v>570</v>
      </c>
      <c r="F214" s="14">
        <v>142.30000000000001</v>
      </c>
      <c r="G214" s="14">
        <v>116</v>
      </c>
      <c r="H214" s="14">
        <v>72.3</v>
      </c>
      <c r="I214" s="11">
        <f t="shared" si="6"/>
        <v>330.6</v>
      </c>
    </row>
    <row r="215" spans="2:9" x14ac:dyDescent="0.2">
      <c r="B215" s="30" t="str">
        <f t="shared" si="7"/>
        <v>2021</v>
      </c>
      <c r="C215" s="2">
        <v>167</v>
      </c>
      <c r="D215" s="17" t="s">
        <v>83</v>
      </c>
      <c r="E215" s="14">
        <v>1297.3</v>
      </c>
      <c r="F215" s="14">
        <v>280.39999999999998</v>
      </c>
      <c r="G215" s="14">
        <v>296.3</v>
      </c>
      <c r="H215" s="14">
        <v>256.3</v>
      </c>
      <c r="I215" s="11">
        <f t="shared" si="6"/>
        <v>833</v>
      </c>
    </row>
    <row r="216" spans="2:9" x14ac:dyDescent="0.2">
      <c r="B216" s="30" t="str">
        <f t="shared" si="7"/>
        <v>2021</v>
      </c>
      <c r="C216" s="2">
        <v>169</v>
      </c>
      <c r="D216" s="17" t="s">
        <v>85</v>
      </c>
      <c r="E216" s="14">
        <v>1027.5999999999999</v>
      </c>
      <c r="F216" s="14">
        <v>218.6</v>
      </c>
      <c r="G216" s="14">
        <v>215.5</v>
      </c>
      <c r="H216" s="14">
        <v>158.30000000000001</v>
      </c>
      <c r="I216" s="11">
        <f t="shared" si="6"/>
        <v>592.40000000000009</v>
      </c>
    </row>
    <row r="217" spans="2:9" x14ac:dyDescent="0.2">
      <c r="B217" s="30" t="str">
        <f t="shared" si="7"/>
        <v>2021</v>
      </c>
      <c r="C217" s="2">
        <v>173</v>
      </c>
      <c r="D217" s="17" t="s">
        <v>16</v>
      </c>
      <c r="E217" s="14">
        <v>1131.9000000000001</v>
      </c>
      <c r="F217" s="14">
        <v>191.8</v>
      </c>
      <c r="G217" s="14">
        <v>244.6</v>
      </c>
      <c r="H217" s="14">
        <v>347.2</v>
      </c>
      <c r="I217" s="11">
        <f t="shared" si="6"/>
        <v>783.59999999999991</v>
      </c>
    </row>
    <row r="218" spans="2:9" x14ac:dyDescent="0.2">
      <c r="B218" s="30" t="str">
        <f t="shared" si="7"/>
        <v>2021</v>
      </c>
      <c r="C218" s="2">
        <v>175</v>
      </c>
      <c r="D218" s="17" t="s">
        <v>52</v>
      </c>
      <c r="E218" s="14">
        <v>998.4</v>
      </c>
      <c r="F218" s="14">
        <v>210.8</v>
      </c>
      <c r="G218" s="14">
        <v>225.7</v>
      </c>
      <c r="H218" s="14">
        <v>216.7</v>
      </c>
      <c r="I218" s="11">
        <f t="shared" si="6"/>
        <v>653.20000000000005</v>
      </c>
    </row>
    <row r="219" spans="2:9" x14ac:dyDescent="0.2">
      <c r="B219" s="30" t="str">
        <f t="shared" si="7"/>
        <v>2021</v>
      </c>
      <c r="C219" s="2">
        <v>183</v>
      </c>
      <c r="D219" s="17" t="s">
        <v>91</v>
      </c>
      <c r="E219" s="14">
        <v>436</v>
      </c>
      <c r="F219" s="14">
        <v>98</v>
      </c>
      <c r="G219" s="14">
        <v>72</v>
      </c>
      <c r="H219" s="14">
        <v>41.5</v>
      </c>
      <c r="I219" s="11">
        <f t="shared" si="6"/>
        <v>211.5</v>
      </c>
    </row>
    <row r="220" spans="2:9" x14ac:dyDescent="0.2">
      <c r="B220" s="30" t="str">
        <f t="shared" si="7"/>
        <v>2021</v>
      </c>
      <c r="C220" s="2">
        <v>185</v>
      </c>
      <c r="D220" s="17" t="s">
        <v>82</v>
      </c>
      <c r="E220" s="14">
        <v>952.6</v>
      </c>
      <c r="F220" s="14">
        <v>184.5</v>
      </c>
      <c r="G220" s="14">
        <v>214.6</v>
      </c>
      <c r="H220" s="14">
        <v>216.3</v>
      </c>
      <c r="I220" s="11">
        <f t="shared" si="6"/>
        <v>615.40000000000009</v>
      </c>
    </row>
    <row r="221" spans="2:9" x14ac:dyDescent="0.2">
      <c r="B221" s="30" t="str">
        <f t="shared" si="7"/>
        <v>2021</v>
      </c>
      <c r="C221" s="2">
        <v>187</v>
      </c>
      <c r="D221" s="17" t="s">
        <v>84</v>
      </c>
      <c r="E221" s="14">
        <v>339.9</v>
      </c>
      <c r="F221" s="14">
        <v>91.9</v>
      </c>
      <c r="G221" s="14">
        <v>72.400000000000006</v>
      </c>
      <c r="H221" s="14">
        <v>47.3</v>
      </c>
      <c r="I221" s="11">
        <f t="shared" si="6"/>
        <v>211.60000000000002</v>
      </c>
    </row>
    <row r="222" spans="2:9" x14ac:dyDescent="0.2">
      <c r="B222" s="30" t="str">
        <f t="shared" si="7"/>
        <v>2021</v>
      </c>
      <c r="C222" s="2">
        <v>190</v>
      </c>
      <c r="D222" s="17" t="s">
        <v>45</v>
      </c>
      <c r="E222" s="14">
        <v>898.7</v>
      </c>
      <c r="F222" s="14">
        <v>202.2</v>
      </c>
      <c r="G222" s="14">
        <v>228.4</v>
      </c>
      <c r="H222" s="14">
        <v>196.6</v>
      </c>
      <c r="I222" s="11">
        <f t="shared" si="6"/>
        <v>627.20000000000005</v>
      </c>
    </row>
    <row r="223" spans="2:9" x14ac:dyDescent="0.2">
      <c r="B223" s="30" t="str">
        <f t="shared" si="7"/>
        <v>2021</v>
      </c>
      <c r="C223" s="2">
        <v>201</v>
      </c>
      <c r="D223" s="17" t="s">
        <v>9</v>
      </c>
      <c r="E223" s="14">
        <v>402.4</v>
      </c>
      <c r="F223" s="14">
        <v>110.6</v>
      </c>
      <c r="G223" s="14">
        <v>90.8</v>
      </c>
      <c r="H223" s="14">
        <v>88.6</v>
      </c>
      <c r="I223" s="11">
        <f t="shared" si="6"/>
        <v>290</v>
      </c>
    </row>
    <row r="224" spans="2:9" x14ac:dyDescent="0.2">
      <c r="B224" s="30" t="str">
        <f t="shared" si="7"/>
        <v>2021</v>
      </c>
      <c r="C224" s="2">
        <v>210</v>
      </c>
      <c r="D224" s="17" t="s">
        <v>35</v>
      </c>
      <c r="E224" s="14">
        <v>814.4</v>
      </c>
      <c r="F224" s="14">
        <v>191.3</v>
      </c>
      <c r="G224" s="14">
        <v>182.3</v>
      </c>
      <c r="H224" s="14">
        <v>144.19999999999999</v>
      </c>
      <c r="I224" s="11">
        <f t="shared" si="6"/>
        <v>517.79999999999995</v>
      </c>
    </row>
    <row r="225" spans="2:9" x14ac:dyDescent="0.2">
      <c r="B225" s="30" t="str">
        <f t="shared" si="7"/>
        <v>2021</v>
      </c>
      <c r="C225" s="2">
        <v>217</v>
      </c>
      <c r="D225" s="17" t="s">
        <v>67</v>
      </c>
      <c r="E225" s="14">
        <v>1414.1</v>
      </c>
      <c r="F225" s="14">
        <v>321.2</v>
      </c>
      <c r="G225" s="14">
        <v>325.3</v>
      </c>
      <c r="H225" s="14">
        <v>295.5</v>
      </c>
      <c r="I225" s="11">
        <f t="shared" si="6"/>
        <v>942</v>
      </c>
    </row>
    <row r="226" spans="2:9" x14ac:dyDescent="0.2">
      <c r="B226" s="30" t="str">
        <f t="shared" si="7"/>
        <v>2021</v>
      </c>
      <c r="C226" s="2">
        <v>219</v>
      </c>
      <c r="D226" s="17" t="s">
        <v>73</v>
      </c>
      <c r="E226" s="14">
        <v>946.5</v>
      </c>
      <c r="F226" s="14">
        <v>234.5</v>
      </c>
      <c r="G226" s="14">
        <v>211.7</v>
      </c>
      <c r="H226" s="14">
        <v>186.7</v>
      </c>
      <c r="I226" s="11">
        <f t="shared" si="6"/>
        <v>632.9</v>
      </c>
    </row>
    <row r="227" spans="2:9" x14ac:dyDescent="0.2">
      <c r="B227" s="30" t="str">
        <f t="shared" si="7"/>
        <v>2021</v>
      </c>
      <c r="C227" s="2">
        <v>223</v>
      </c>
      <c r="D227" s="17" t="s">
        <v>87</v>
      </c>
      <c r="E227" s="14">
        <v>778.2</v>
      </c>
      <c r="F227" s="14">
        <v>157.80000000000001</v>
      </c>
      <c r="G227" s="14">
        <v>194.3</v>
      </c>
      <c r="H227" s="14">
        <v>190.4</v>
      </c>
      <c r="I227" s="11">
        <f t="shared" si="6"/>
        <v>542.5</v>
      </c>
    </row>
    <row r="228" spans="2:9" x14ac:dyDescent="0.2">
      <c r="B228" s="30" t="str">
        <f t="shared" si="7"/>
        <v>2021</v>
      </c>
      <c r="C228" s="2">
        <v>230</v>
      </c>
      <c r="D228" s="17" t="s">
        <v>50</v>
      </c>
      <c r="E228" s="14">
        <v>1328.1</v>
      </c>
      <c r="F228" s="14">
        <v>260.7</v>
      </c>
      <c r="G228" s="14">
        <v>322.7</v>
      </c>
      <c r="H228" s="14">
        <v>360.3</v>
      </c>
      <c r="I228" s="11">
        <f t="shared" si="6"/>
        <v>943.7</v>
      </c>
    </row>
    <row r="229" spans="2:9" x14ac:dyDescent="0.2">
      <c r="B229" s="30" t="str">
        <f t="shared" si="7"/>
        <v>2021</v>
      </c>
      <c r="C229" s="2">
        <v>240</v>
      </c>
      <c r="D229" s="17" t="s">
        <v>25</v>
      </c>
      <c r="E229" s="14">
        <v>598.6</v>
      </c>
      <c r="F229" s="14">
        <v>147.80000000000001</v>
      </c>
      <c r="G229" s="14">
        <v>133.5</v>
      </c>
      <c r="H229" s="14">
        <v>75</v>
      </c>
      <c r="I229" s="11">
        <f t="shared" si="6"/>
        <v>356.3</v>
      </c>
    </row>
    <row r="230" spans="2:9" x14ac:dyDescent="0.2">
      <c r="B230" s="30" t="str">
        <f t="shared" si="7"/>
        <v>2021</v>
      </c>
      <c r="C230" s="2">
        <v>250</v>
      </c>
      <c r="D230" s="17" t="s">
        <v>43</v>
      </c>
      <c r="E230" s="14">
        <v>914.6</v>
      </c>
      <c r="F230" s="14">
        <v>206.7</v>
      </c>
      <c r="G230" s="14">
        <v>228.1</v>
      </c>
      <c r="H230" s="14">
        <v>151.19999999999999</v>
      </c>
      <c r="I230" s="11">
        <f t="shared" si="6"/>
        <v>586</v>
      </c>
    </row>
    <row r="231" spans="2:9" x14ac:dyDescent="0.2">
      <c r="B231" s="30" t="str">
        <f t="shared" si="7"/>
        <v>2021</v>
      </c>
      <c r="C231" s="2">
        <v>253</v>
      </c>
      <c r="D231" s="17" t="s">
        <v>55</v>
      </c>
      <c r="E231" s="14">
        <v>1078.4000000000001</v>
      </c>
      <c r="F231" s="14">
        <v>276.5</v>
      </c>
      <c r="G231" s="14">
        <v>227.3</v>
      </c>
      <c r="H231" s="14">
        <v>118.8</v>
      </c>
      <c r="I231" s="11">
        <f t="shared" si="6"/>
        <v>622.6</v>
      </c>
    </row>
    <row r="232" spans="2:9" x14ac:dyDescent="0.2">
      <c r="B232" s="30" t="str">
        <f t="shared" si="7"/>
        <v>2021</v>
      </c>
      <c r="C232" s="2">
        <v>259</v>
      </c>
      <c r="D232" s="17" t="s">
        <v>103</v>
      </c>
      <c r="E232" s="14">
        <v>1372.3</v>
      </c>
      <c r="F232" s="14">
        <v>324.8</v>
      </c>
      <c r="G232" s="14">
        <v>278.7</v>
      </c>
      <c r="H232" s="14">
        <v>237</v>
      </c>
      <c r="I232" s="11">
        <f t="shared" si="6"/>
        <v>840.5</v>
      </c>
    </row>
    <row r="233" spans="2:9" x14ac:dyDescent="0.2">
      <c r="B233" s="30" t="str">
        <f t="shared" si="7"/>
        <v>2021</v>
      </c>
      <c r="C233" s="2">
        <v>260</v>
      </c>
      <c r="D233" s="17" t="s">
        <v>63</v>
      </c>
      <c r="E233" s="14">
        <v>912.7</v>
      </c>
      <c r="F233" s="14">
        <v>211.9</v>
      </c>
      <c r="G233" s="14">
        <v>199.5</v>
      </c>
      <c r="H233" s="14">
        <v>130.5</v>
      </c>
      <c r="I233" s="11">
        <f t="shared" si="6"/>
        <v>541.9</v>
      </c>
    </row>
    <row r="234" spans="2:9" x14ac:dyDescent="0.2">
      <c r="B234" s="30" t="str">
        <f t="shared" si="7"/>
        <v>2021</v>
      </c>
      <c r="C234" s="2">
        <v>265</v>
      </c>
      <c r="D234" s="17" t="s">
        <v>48</v>
      </c>
      <c r="E234" s="14">
        <v>1682.9</v>
      </c>
      <c r="F234" s="14">
        <v>388.7</v>
      </c>
      <c r="G234" s="14">
        <v>408.3</v>
      </c>
      <c r="H234" s="14">
        <v>313.39999999999998</v>
      </c>
      <c r="I234" s="11">
        <f t="shared" si="6"/>
        <v>1110.4000000000001</v>
      </c>
    </row>
    <row r="235" spans="2:9" x14ac:dyDescent="0.2">
      <c r="B235" s="30" t="str">
        <f t="shared" si="7"/>
        <v>2021</v>
      </c>
      <c r="C235" s="2">
        <v>269</v>
      </c>
      <c r="D235" s="17" t="s">
        <v>64</v>
      </c>
      <c r="E235" s="14">
        <v>394.8</v>
      </c>
      <c r="F235" s="14">
        <v>101.1</v>
      </c>
      <c r="G235" s="14">
        <v>75.3</v>
      </c>
      <c r="H235" s="14">
        <v>73.8</v>
      </c>
      <c r="I235" s="11">
        <f t="shared" si="6"/>
        <v>250.2</v>
      </c>
    </row>
    <row r="236" spans="2:9" x14ac:dyDescent="0.2">
      <c r="B236" s="30" t="str">
        <f t="shared" si="7"/>
        <v>2021</v>
      </c>
      <c r="C236" s="2">
        <v>270</v>
      </c>
      <c r="D236" s="17" t="s">
        <v>57</v>
      </c>
      <c r="E236" s="15" t="s">
        <v>128</v>
      </c>
      <c r="F236" s="15" t="s">
        <v>128</v>
      </c>
      <c r="G236" s="15" t="s">
        <v>128</v>
      </c>
      <c r="H236" s="15" t="s">
        <v>128</v>
      </c>
      <c r="I236" s="11" t="s">
        <v>128</v>
      </c>
    </row>
    <row r="237" spans="2:9" x14ac:dyDescent="0.2">
      <c r="B237" s="30" t="str">
        <f t="shared" si="7"/>
        <v>2021</v>
      </c>
      <c r="C237" s="2">
        <v>306</v>
      </c>
      <c r="D237" s="17" t="s">
        <v>38</v>
      </c>
      <c r="E237" s="14">
        <v>926</v>
      </c>
      <c r="F237" s="14">
        <v>210.2</v>
      </c>
      <c r="G237" s="14">
        <v>192.7</v>
      </c>
      <c r="H237" s="14">
        <v>158.9</v>
      </c>
      <c r="I237" s="11">
        <f t="shared" si="6"/>
        <v>561.79999999999995</v>
      </c>
    </row>
    <row r="238" spans="2:9" x14ac:dyDescent="0.2">
      <c r="B238" s="30" t="str">
        <f t="shared" si="7"/>
        <v>2021</v>
      </c>
      <c r="C238" s="2">
        <v>316</v>
      </c>
      <c r="D238" s="17" t="s">
        <v>77</v>
      </c>
      <c r="E238" s="14">
        <v>1549.5</v>
      </c>
      <c r="F238" s="14">
        <v>344.3</v>
      </c>
      <c r="G238" s="14">
        <v>336.7</v>
      </c>
      <c r="H238" s="14">
        <v>307.39999999999998</v>
      </c>
      <c r="I238" s="11">
        <f t="shared" si="6"/>
        <v>988.4</v>
      </c>
    </row>
    <row r="239" spans="2:9" x14ac:dyDescent="0.2">
      <c r="B239" s="30" t="str">
        <f t="shared" si="7"/>
        <v>2021</v>
      </c>
      <c r="C239" s="2">
        <v>320</v>
      </c>
      <c r="D239" s="17" t="s">
        <v>33</v>
      </c>
      <c r="E239" s="14">
        <v>893.4</v>
      </c>
      <c r="F239" s="14">
        <v>214.5</v>
      </c>
      <c r="G239" s="14">
        <v>203.5</v>
      </c>
      <c r="H239" s="14">
        <v>162.80000000000001</v>
      </c>
      <c r="I239" s="11">
        <f t="shared" si="6"/>
        <v>580.79999999999995</v>
      </c>
    </row>
    <row r="240" spans="2:9" x14ac:dyDescent="0.2">
      <c r="B240" s="30" t="str">
        <f t="shared" si="7"/>
        <v>2021</v>
      </c>
      <c r="C240" s="2">
        <v>326</v>
      </c>
      <c r="D240" s="17" t="s">
        <v>95</v>
      </c>
      <c r="E240" s="14">
        <v>1392.8</v>
      </c>
      <c r="F240" s="14">
        <v>296</v>
      </c>
      <c r="G240" s="14">
        <v>290.60000000000002</v>
      </c>
      <c r="H240" s="14">
        <v>238.9</v>
      </c>
      <c r="I240" s="11">
        <f t="shared" si="6"/>
        <v>825.5</v>
      </c>
    </row>
    <row r="241" spans="2:9" x14ac:dyDescent="0.2">
      <c r="B241" s="30" t="str">
        <f t="shared" si="7"/>
        <v>2021</v>
      </c>
      <c r="C241" s="2">
        <v>329</v>
      </c>
      <c r="D241" s="17" t="s">
        <v>46</v>
      </c>
      <c r="E241" s="14">
        <v>746.2</v>
      </c>
      <c r="F241" s="14">
        <v>164.5</v>
      </c>
      <c r="G241" s="14">
        <v>174.8</v>
      </c>
      <c r="H241" s="14">
        <v>146.30000000000001</v>
      </c>
      <c r="I241" s="11">
        <f t="shared" si="6"/>
        <v>485.6</v>
      </c>
    </row>
    <row r="242" spans="2:9" x14ac:dyDescent="0.2">
      <c r="B242" s="30" t="str">
        <f t="shared" si="7"/>
        <v>2021</v>
      </c>
      <c r="C242" s="2">
        <v>330</v>
      </c>
      <c r="D242" s="17" t="s">
        <v>62</v>
      </c>
      <c r="E242" s="14">
        <v>2160.6999999999998</v>
      </c>
      <c r="F242" s="14">
        <v>484.8</v>
      </c>
      <c r="G242" s="14">
        <v>451.3</v>
      </c>
      <c r="H242" s="14">
        <v>397</v>
      </c>
      <c r="I242" s="11">
        <f t="shared" si="6"/>
        <v>1333.1</v>
      </c>
    </row>
    <row r="243" spans="2:9" x14ac:dyDescent="0.2">
      <c r="B243" s="30" t="str">
        <f t="shared" si="7"/>
        <v>2021</v>
      </c>
      <c r="C243" s="2">
        <v>336</v>
      </c>
      <c r="D243" s="17" t="s">
        <v>68</v>
      </c>
      <c r="E243" s="14">
        <v>541.79999999999995</v>
      </c>
      <c r="F243" s="14">
        <v>107.8</v>
      </c>
      <c r="G243" s="14">
        <v>131.30000000000001</v>
      </c>
      <c r="H243" s="14">
        <v>96.3</v>
      </c>
      <c r="I243" s="11">
        <f t="shared" si="6"/>
        <v>335.40000000000003</v>
      </c>
    </row>
    <row r="244" spans="2:9" x14ac:dyDescent="0.2">
      <c r="B244" s="30" t="str">
        <f t="shared" si="7"/>
        <v>2021</v>
      </c>
      <c r="C244" s="2">
        <v>340</v>
      </c>
      <c r="D244" s="17" t="s">
        <v>66</v>
      </c>
      <c r="E244" s="14">
        <v>736.1</v>
      </c>
      <c r="F244" s="14">
        <v>174.7</v>
      </c>
      <c r="G244" s="14">
        <v>152.80000000000001</v>
      </c>
      <c r="H244" s="14">
        <v>144.80000000000001</v>
      </c>
      <c r="I244" s="11">
        <f t="shared" si="6"/>
        <v>472.3</v>
      </c>
    </row>
    <row r="245" spans="2:9" x14ac:dyDescent="0.2">
      <c r="B245" s="30" t="str">
        <f t="shared" si="7"/>
        <v>2021</v>
      </c>
      <c r="C245" s="2">
        <v>350</v>
      </c>
      <c r="D245" s="17" t="s">
        <v>10</v>
      </c>
      <c r="E245" s="14">
        <v>531.9</v>
      </c>
      <c r="F245" s="14">
        <v>126.7</v>
      </c>
      <c r="G245" s="14">
        <v>117.6</v>
      </c>
      <c r="H245" s="14">
        <v>104.5</v>
      </c>
      <c r="I245" s="11">
        <f t="shared" si="6"/>
        <v>348.8</v>
      </c>
    </row>
    <row r="246" spans="2:9" x14ac:dyDescent="0.2">
      <c r="B246" s="30" t="str">
        <f t="shared" si="7"/>
        <v>2021</v>
      </c>
      <c r="C246" s="2">
        <v>360</v>
      </c>
      <c r="D246" s="17" t="s">
        <v>14</v>
      </c>
      <c r="E246" s="14">
        <v>1223.8</v>
      </c>
      <c r="F246" s="14">
        <v>258.89999999999998</v>
      </c>
      <c r="G246" s="14">
        <v>265.2</v>
      </c>
      <c r="H246" s="14">
        <v>260.89999999999998</v>
      </c>
      <c r="I246" s="11">
        <f t="shared" si="6"/>
        <v>784.99999999999989</v>
      </c>
    </row>
    <row r="247" spans="2:9" x14ac:dyDescent="0.2">
      <c r="B247" s="30" t="str">
        <f t="shared" si="7"/>
        <v>2021</v>
      </c>
      <c r="C247" s="2">
        <v>370</v>
      </c>
      <c r="D247" s="17" t="s">
        <v>32</v>
      </c>
      <c r="E247" s="14">
        <v>1948.3</v>
      </c>
      <c r="F247" s="14">
        <v>398.1</v>
      </c>
      <c r="G247" s="14">
        <v>448.1</v>
      </c>
      <c r="H247" s="14">
        <v>363.9</v>
      </c>
      <c r="I247" s="11">
        <f t="shared" si="6"/>
        <v>1210.0999999999999</v>
      </c>
    </row>
    <row r="248" spans="2:9" x14ac:dyDescent="0.2">
      <c r="B248" s="30" t="str">
        <f t="shared" si="7"/>
        <v>2021</v>
      </c>
      <c r="C248" s="2">
        <v>376</v>
      </c>
      <c r="D248" s="17" t="s">
        <v>59</v>
      </c>
      <c r="E248" s="14">
        <v>1376.4</v>
      </c>
      <c r="F248" s="14">
        <v>318</v>
      </c>
      <c r="G248" s="14">
        <v>297.10000000000002</v>
      </c>
      <c r="H248" s="14">
        <v>261.5</v>
      </c>
      <c r="I248" s="11">
        <f t="shared" si="6"/>
        <v>876.6</v>
      </c>
    </row>
    <row r="249" spans="2:9" x14ac:dyDescent="0.2">
      <c r="B249" s="30" t="str">
        <f t="shared" si="7"/>
        <v>2021</v>
      </c>
      <c r="C249" s="2">
        <v>390</v>
      </c>
      <c r="D249" s="17" t="s">
        <v>96</v>
      </c>
      <c r="E249" s="14">
        <v>1422.8</v>
      </c>
      <c r="F249" s="14">
        <v>311.7</v>
      </c>
      <c r="G249" s="14">
        <v>310.60000000000002</v>
      </c>
      <c r="H249" s="14">
        <v>253.3</v>
      </c>
      <c r="I249" s="11">
        <f t="shared" si="6"/>
        <v>875.59999999999991</v>
      </c>
    </row>
    <row r="250" spans="2:9" x14ac:dyDescent="0.2">
      <c r="B250" s="30" t="str">
        <f t="shared" si="7"/>
        <v>2021</v>
      </c>
      <c r="C250" s="2">
        <v>400</v>
      </c>
      <c r="D250" s="17" t="s">
        <v>17</v>
      </c>
      <c r="E250" s="14">
        <v>899.1</v>
      </c>
      <c r="F250" s="14">
        <v>168.9</v>
      </c>
      <c r="G250" s="14">
        <v>199.7</v>
      </c>
      <c r="H250" s="14">
        <v>201.3</v>
      </c>
      <c r="I250" s="11">
        <f t="shared" si="6"/>
        <v>569.90000000000009</v>
      </c>
    </row>
    <row r="251" spans="2:9" x14ac:dyDescent="0.2">
      <c r="B251" s="30" t="str">
        <f t="shared" si="7"/>
        <v>2021</v>
      </c>
      <c r="C251" s="2">
        <v>410</v>
      </c>
      <c r="D251" s="17" t="s">
        <v>22</v>
      </c>
      <c r="E251" s="14">
        <v>784</v>
      </c>
      <c r="F251" s="14">
        <v>187.5</v>
      </c>
      <c r="G251" s="14">
        <v>176.6</v>
      </c>
      <c r="H251" s="14">
        <v>191.3</v>
      </c>
      <c r="I251" s="11">
        <f t="shared" si="6"/>
        <v>555.40000000000009</v>
      </c>
    </row>
    <row r="252" spans="2:9" x14ac:dyDescent="0.2">
      <c r="B252" s="30" t="str">
        <f t="shared" si="7"/>
        <v>2021</v>
      </c>
      <c r="C252" s="2">
        <v>420</v>
      </c>
      <c r="D252" s="17" t="s">
        <v>11</v>
      </c>
      <c r="E252" s="14">
        <v>1036</v>
      </c>
      <c r="F252" s="14">
        <v>221</v>
      </c>
      <c r="G252" s="14">
        <v>248.8</v>
      </c>
      <c r="H252" s="14">
        <v>270</v>
      </c>
      <c r="I252" s="11">
        <f t="shared" si="6"/>
        <v>739.8</v>
      </c>
    </row>
    <row r="253" spans="2:9" x14ac:dyDescent="0.2">
      <c r="B253" s="30" t="str">
        <f t="shared" si="7"/>
        <v>2021</v>
      </c>
      <c r="C253" s="2">
        <v>430</v>
      </c>
      <c r="D253" s="17" t="s">
        <v>47</v>
      </c>
      <c r="E253" s="14">
        <v>1247.7</v>
      </c>
      <c r="F253" s="14">
        <v>260.89999999999998</v>
      </c>
      <c r="G253" s="14">
        <v>309.8</v>
      </c>
      <c r="H253" s="14">
        <v>296.89999999999998</v>
      </c>
      <c r="I253" s="11">
        <f t="shared" si="6"/>
        <v>867.6</v>
      </c>
    </row>
    <row r="254" spans="2:9" x14ac:dyDescent="0.2">
      <c r="B254" s="30" t="str">
        <f t="shared" si="7"/>
        <v>2021</v>
      </c>
      <c r="C254" s="2">
        <v>440</v>
      </c>
      <c r="D254" s="17" t="s">
        <v>97</v>
      </c>
      <c r="E254" s="14">
        <v>697.6</v>
      </c>
      <c r="F254" s="14">
        <v>166.3</v>
      </c>
      <c r="G254" s="14">
        <v>162.30000000000001</v>
      </c>
      <c r="H254" s="14">
        <v>123.8</v>
      </c>
      <c r="I254" s="11">
        <f t="shared" si="6"/>
        <v>452.40000000000003</v>
      </c>
    </row>
    <row r="255" spans="2:9" x14ac:dyDescent="0.2">
      <c r="B255" s="30" t="str">
        <f t="shared" si="7"/>
        <v>2021</v>
      </c>
      <c r="C255" s="2">
        <v>450</v>
      </c>
      <c r="D255" s="17" t="s">
        <v>30</v>
      </c>
      <c r="E255" s="14">
        <v>963.4</v>
      </c>
      <c r="F255" s="14">
        <v>197.5</v>
      </c>
      <c r="G255" s="14">
        <v>213.9</v>
      </c>
      <c r="H255" s="14">
        <v>204.4</v>
      </c>
      <c r="I255" s="11">
        <f t="shared" si="6"/>
        <v>615.79999999999995</v>
      </c>
    </row>
    <row r="256" spans="2:9" x14ac:dyDescent="0.2">
      <c r="B256" s="30" t="str">
        <f t="shared" si="7"/>
        <v>2021</v>
      </c>
      <c r="C256" s="2">
        <v>461</v>
      </c>
      <c r="D256" s="17" t="s">
        <v>36</v>
      </c>
      <c r="E256" s="14">
        <v>4271.6000000000004</v>
      </c>
      <c r="F256" s="14">
        <v>930</v>
      </c>
      <c r="G256" s="14">
        <v>945.3</v>
      </c>
      <c r="H256" s="14">
        <v>864.9</v>
      </c>
      <c r="I256" s="11">
        <f t="shared" si="6"/>
        <v>2740.2</v>
      </c>
    </row>
    <row r="257" spans="2:9" x14ac:dyDescent="0.2">
      <c r="B257" s="30" t="str">
        <f t="shared" si="7"/>
        <v>2021</v>
      </c>
      <c r="C257" s="2">
        <v>479</v>
      </c>
      <c r="D257" s="17" t="s">
        <v>72</v>
      </c>
      <c r="E257" s="14">
        <v>1863.4</v>
      </c>
      <c r="F257" s="14">
        <v>366.6</v>
      </c>
      <c r="G257" s="14">
        <v>438.6</v>
      </c>
      <c r="H257" s="14">
        <v>434.7</v>
      </c>
      <c r="I257" s="11">
        <f t="shared" si="6"/>
        <v>1239.9000000000001</v>
      </c>
    </row>
    <row r="258" spans="2:9" x14ac:dyDescent="0.2">
      <c r="B258" s="30" t="str">
        <f t="shared" si="7"/>
        <v>2021</v>
      </c>
      <c r="C258" s="2">
        <v>480</v>
      </c>
      <c r="D258" s="17" t="s">
        <v>226</v>
      </c>
      <c r="E258" s="14">
        <v>629.79999999999995</v>
      </c>
      <c r="F258" s="14">
        <v>147.80000000000001</v>
      </c>
      <c r="G258" s="14">
        <v>139.6</v>
      </c>
      <c r="H258" s="14">
        <v>113.8</v>
      </c>
      <c r="I258" s="11">
        <f t="shared" si="6"/>
        <v>401.2</v>
      </c>
    </row>
    <row r="259" spans="2:9" x14ac:dyDescent="0.2">
      <c r="B259" s="30" t="str">
        <f t="shared" si="7"/>
        <v>2021</v>
      </c>
      <c r="C259" s="2">
        <v>482</v>
      </c>
      <c r="D259" s="17" t="s">
        <v>8</v>
      </c>
      <c r="E259" s="14">
        <v>474.7</v>
      </c>
      <c r="F259" s="14">
        <v>86.7</v>
      </c>
      <c r="G259" s="14">
        <v>105.3</v>
      </c>
      <c r="H259" s="14">
        <v>106.8</v>
      </c>
      <c r="I259" s="11">
        <f t="shared" si="6"/>
        <v>298.8</v>
      </c>
    </row>
    <row r="260" spans="2:9" x14ac:dyDescent="0.2">
      <c r="B260" s="30" t="str">
        <f t="shared" si="7"/>
        <v>2021</v>
      </c>
      <c r="C260" s="2">
        <v>492</v>
      </c>
      <c r="D260" s="17" t="s">
        <v>98</v>
      </c>
      <c r="E260" s="14">
        <v>234.2</v>
      </c>
      <c r="F260" s="14">
        <v>47.8</v>
      </c>
      <c r="G260" s="14">
        <v>54.7</v>
      </c>
      <c r="H260" s="14">
        <v>52.7</v>
      </c>
      <c r="I260" s="11">
        <f t="shared" si="6"/>
        <v>155.19999999999999</v>
      </c>
    </row>
    <row r="261" spans="2:9" x14ac:dyDescent="0.2">
      <c r="B261" s="30" t="str">
        <f t="shared" si="7"/>
        <v>2021</v>
      </c>
      <c r="C261" s="2">
        <v>510</v>
      </c>
      <c r="D261" s="17" t="s">
        <v>61</v>
      </c>
      <c r="E261" s="14">
        <v>1307.8</v>
      </c>
      <c r="F261" s="14">
        <v>303.89999999999998</v>
      </c>
      <c r="G261" s="14">
        <v>297.10000000000002</v>
      </c>
      <c r="H261" s="14">
        <v>287.3</v>
      </c>
      <c r="I261" s="11">
        <f t="shared" si="6"/>
        <v>888.3</v>
      </c>
    </row>
    <row r="262" spans="2:9" x14ac:dyDescent="0.2">
      <c r="B262" s="30" t="str">
        <f t="shared" si="7"/>
        <v>2021</v>
      </c>
      <c r="C262" s="2">
        <v>530</v>
      </c>
      <c r="D262" s="17" t="s">
        <v>15</v>
      </c>
      <c r="E262" s="14">
        <v>504</v>
      </c>
      <c r="F262" s="14">
        <v>99.4</v>
      </c>
      <c r="G262" s="14">
        <v>132.1</v>
      </c>
      <c r="H262" s="14">
        <v>119.1</v>
      </c>
      <c r="I262" s="11">
        <f t="shared" si="6"/>
        <v>350.6</v>
      </c>
    </row>
    <row r="263" spans="2:9" x14ac:dyDescent="0.2">
      <c r="B263" s="30" t="str">
        <f t="shared" si="7"/>
        <v>2021</v>
      </c>
      <c r="C263" s="2">
        <v>540</v>
      </c>
      <c r="D263" s="17" t="s">
        <v>76</v>
      </c>
      <c r="E263" s="14">
        <v>2030.1</v>
      </c>
      <c r="F263" s="14">
        <v>482.2</v>
      </c>
      <c r="G263" s="14">
        <v>511.2</v>
      </c>
      <c r="H263" s="14">
        <v>416.7</v>
      </c>
      <c r="I263" s="11">
        <f t="shared" si="6"/>
        <v>1410.1</v>
      </c>
    </row>
    <row r="264" spans="2:9" x14ac:dyDescent="0.2">
      <c r="B264" s="30" t="str">
        <f t="shared" si="7"/>
        <v>2021</v>
      </c>
      <c r="C264" s="2">
        <v>550</v>
      </c>
      <c r="D264" s="17" t="s">
        <v>80</v>
      </c>
      <c r="E264" s="14">
        <v>1184.7</v>
      </c>
      <c r="F264" s="14">
        <v>279.8</v>
      </c>
      <c r="G264" s="14">
        <v>283.8</v>
      </c>
      <c r="H264" s="14">
        <v>227.5</v>
      </c>
      <c r="I264" s="11">
        <f t="shared" si="6"/>
        <v>791.1</v>
      </c>
    </row>
    <row r="265" spans="2:9" x14ac:dyDescent="0.2">
      <c r="B265" s="30" t="str">
        <f t="shared" si="7"/>
        <v>2021</v>
      </c>
      <c r="C265" s="2">
        <v>561</v>
      </c>
      <c r="D265" s="17" t="s">
        <v>27</v>
      </c>
      <c r="E265" s="14">
        <v>2869.3</v>
      </c>
      <c r="F265" s="14">
        <v>677.3</v>
      </c>
      <c r="G265" s="14">
        <v>665.4</v>
      </c>
      <c r="H265" s="14">
        <v>517.9</v>
      </c>
      <c r="I265" s="11">
        <f t="shared" si="6"/>
        <v>1860.6</v>
      </c>
    </row>
    <row r="266" spans="2:9" x14ac:dyDescent="0.2">
      <c r="B266" s="30" t="str">
        <f t="shared" si="7"/>
        <v>2021</v>
      </c>
      <c r="C266" s="2">
        <v>563</v>
      </c>
      <c r="D266" s="17" t="s">
        <v>29</v>
      </c>
      <c r="E266" s="15" t="s">
        <v>128</v>
      </c>
      <c r="F266" s="15" t="s">
        <v>128</v>
      </c>
      <c r="G266" s="15" t="s">
        <v>128</v>
      </c>
      <c r="H266" s="15" t="s">
        <v>128</v>
      </c>
      <c r="I266" s="11" t="s">
        <v>128</v>
      </c>
    </row>
    <row r="267" spans="2:9" x14ac:dyDescent="0.2">
      <c r="B267" s="30" t="str">
        <f t="shared" si="7"/>
        <v>2021</v>
      </c>
      <c r="C267" s="2">
        <v>573</v>
      </c>
      <c r="D267" s="17" t="s">
        <v>86</v>
      </c>
      <c r="E267" s="14">
        <v>1222</v>
      </c>
      <c r="F267" s="14">
        <v>284.60000000000002</v>
      </c>
      <c r="G267" s="14">
        <v>312.2</v>
      </c>
      <c r="H267" s="14">
        <v>291.7</v>
      </c>
      <c r="I267" s="11">
        <f t="shared" si="6"/>
        <v>888.5</v>
      </c>
    </row>
    <row r="268" spans="2:9" x14ac:dyDescent="0.2">
      <c r="B268" s="30" t="str">
        <f t="shared" si="7"/>
        <v>2021</v>
      </c>
      <c r="C268" s="2">
        <v>575</v>
      </c>
      <c r="D268" s="17" t="s">
        <v>88</v>
      </c>
      <c r="E268" s="14">
        <v>959.4</v>
      </c>
      <c r="F268" s="14">
        <v>217.6</v>
      </c>
      <c r="G268" s="14">
        <v>253</v>
      </c>
      <c r="H268" s="14">
        <v>224.2</v>
      </c>
      <c r="I268" s="11">
        <f t="shared" si="6"/>
        <v>694.8</v>
      </c>
    </row>
    <row r="269" spans="2:9" x14ac:dyDescent="0.2">
      <c r="B269" s="30" t="str">
        <f t="shared" si="7"/>
        <v>2021</v>
      </c>
      <c r="C269" s="2">
        <v>580</v>
      </c>
      <c r="D269" s="17" t="s">
        <v>100</v>
      </c>
      <c r="E269" s="14">
        <v>1656.5</v>
      </c>
      <c r="F269" s="14">
        <v>374.9</v>
      </c>
      <c r="G269" s="14">
        <v>381.1</v>
      </c>
      <c r="H269" s="14">
        <v>309.3</v>
      </c>
      <c r="I269" s="11">
        <f t="shared" si="6"/>
        <v>1065.3</v>
      </c>
    </row>
    <row r="270" spans="2:9" x14ac:dyDescent="0.2">
      <c r="B270" s="30" t="str">
        <f t="shared" si="7"/>
        <v>2021</v>
      </c>
      <c r="C270" s="2">
        <v>607</v>
      </c>
      <c r="D270" s="17" t="s">
        <v>37</v>
      </c>
      <c r="E270" s="14">
        <v>1470.3</v>
      </c>
      <c r="F270" s="14">
        <v>311.60000000000002</v>
      </c>
      <c r="G270" s="14">
        <v>334.1</v>
      </c>
      <c r="H270" s="14">
        <v>264.8</v>
      </c>
      <c r="I270" s="11">
        <f t="shared" ref="I270:I302" si="8">SUM(F270:H270)</f>
        <v>910.5</v>
      </c>
    </row>
    <row r="271" spans="2:9" x14ac:dyDescent="0.2">
      <c r="B271" s="30" t="str">
        <f t="shared" ref="B271:B302" si="9">B270</f>
        <v>2021</v>
      </c>
      <c r="C271" s="2">
        <v>615</v>
      </c>
      <c r="D271" s="17" t="s">
        <v>81</v>
      </c>
      <c r="E271" s="14">
        <v>2091</v>
      </c>
      <c r="F271" s="14">
        <v>470.9</v>
      </c>
      <c r="G271" s="14">
        <v>454.5</v>
      </c>
      <c r="H271" s="14">
        <v>402.4</v>
      </c>
      <c r="I271" s="11">
        <f t="shared" si="8"/>
        <v>1327.8</v>
      </c>
    </row>
    <row r="272" spans="2:9" x14ac:dyDescent="0.2">
      <c r="B272" s="30" t="str">
        <f t="shared" si="9"/>
        <v>2021</v>
      </c>
      <c r="C272" s="2">
        <v>621</v>
      </c>
      <c r="D272" s="17" t="s">
        <v>99</v>
      </c>
      <c r="E272" s="14">
        <v>1950.1</v>
      </c>
      <c r="F272" s="14">
        <v>457.3</v>
      </c>
      <c r="G272" s="14">
        <v>413</v>
      </c>
      <c r="H272" s="14">
        <v>376.4</v>
      </c>
      <c r="I272" s="11">
        <f t="shared" si="8"/>
        <v>1246.6999999999998</v>
      </c>
    </row>
    <row r="273" spans="2:9" x14ac:dyDescent="0.2">
      <c r="B273" s="30" t="str">
        <f t="shared" si="9"/>
        <v>2021</v>
      </c>
      <c r="C273" s="2">
        <v>630</v>
      </c>
      <c r="D273" s="17" t="s">
        <v>90</v>
      </c>
      <c r="E273" s="15" t="s">
        <v>128</v>
      </c>
      <c r="F273" s="15" t="s">
        <v>128</v>
      </c>
      <c r="G273" s="15" t="s">
        <v>128</v>
      </c>
      <c r="H273" s="15" t="s">
        <v>128</v>
      </c>
      <c r="I273" s="11" t="s">
        <v>128</v>
      </c>
    </row>
    <row r="274" spans="2:9" x14ac:dyDescent="0.2">
      <c r="B274" s="30" t="str">
        <f t="shared" si="9"/>
        <v>2021</v>
      </c>
      <c r="C274" s="2">
        <v>657</v>
      </c>
      <c r="D274" s="17" t="s">
        <v>71</v>
      </c>
      <c r="E274" s="14">
        <v>1959.4</v>
      </c>
      <c r="F274" s="14">
        <v>427.1</v>
      </c>
      <c r="G274" s="14">
        <v>463.2</v>
      </c>
      <c r="H274" s="14">
        <v>363</v>
      </c>
      <c r="I274" s="11">
        <f t="shared" si="8"/>
        <v>1253.3</v>
      </c>
    </row>
    <row r="275" spans="2:9" x14ac:dyDescent="0.2">
      <c r="B275" s="30" t="str">
        <f t="shared" si="9"/>
        <v>2021</v>
      </c>
      <c r="C275" s="2">
        <v>661</v>
      </c>
      <c r="D275" s="17" t="s">
        <v>79</v>
      </c>
      <c r="E275" s="14">
        <v>1423.7</v>
      </c>
      <c r="F275" s="14">
        <v>317.2</v>
      </c>
      <c r="G275" s="14">
        <v>321.3</v>
      </c>
      <c r="H275" s="14">
        <v>287.5</v>
      </c>
      <c r="I275" s="11">
        <f t="shared" si="8"/>
        <v>926</v>
      </c>
    </row>
    <row r="276" spans="2:9" x14ac:dyDescent="0.2">
      <c r="B276" s="30" t="str">
        <f t="shared" si="9"/>
        <v>2021</v>
      </c>
      <c r="C276" s="2">
        <v>665</v>
      </c>
      <c r="D276" s="17" t="s">
        <v>12</v>
      </c>
      <c r="E276" s="14">
        <v>585.6</v>
      </c>
      <c r="F276" s="14">
        <v>129.30000000000001</v>
      </c>
      <c r="G276" s="14">
        <v>152.5</v>
      </c>
      <c r="H276" s="14">
        <v>129.19999999999999</v>
      </c>
      <c r="I276" s="11">
        <f t="shared" si="8"/>
        <v>411</v>
      </c>
    </row>
    <row r="277" spans="2:9" x14ac:dyDescent="0.2">
      <c r="B277" s="30" t="str">
        <f t="shared" si="9"/>
        <v>2021</v>
      </c>
      <c r="C277" s="2">
        <v>671</v>
      </c>
      <c r="D277" s="17" t="s">
        <v>70</v>
      </c>
      <c r="E277" s="14">
        <v>587</v>
      </c>
      <c r="F277" s="14">
        <v>125.3</v>
      </c>
      <c r="G277" s="14">
        <v>135.19999999999999</v>
      </c>
      <c r="H277" s="14">
        <v>107.2</v>
      </c>
      <c r="I277" s="11">
        <f t="shared" si="8"/>
        <v>367.7</v>
      </c>
    </row>
    <row r="278" spans="2:9" x14ac:dyDescent="0.2">
      <c r="B278" s="30" t="str">
        <f t="shared" si="9"/>
        <v>2021</v>
      </c>
      <c r="C278" s="2">
        <v>706</v>
      </c>
      <c r="D278" s="17" t="s">
        <v>74</v>
      </c>
      <c r="E278" s="14">
        <v>1063.8</v>
      </c>
      <c r="F278" s="14">
        <v>227.4</v>
      </c>
      <c r="G278" s="14">
        <v>259.8</v>
      </c>
      <c r="H278" s="14">
        <v>185.4</v>
      </c>
      <c r="I278" s="11">
        <f t="shared" si="8"/>
        <v>672.6</v>
      </c>
    </row>
    <row r="279" spans="2:9" x14ac:dyDescent="0.2">
      <c r="B279" s="30" t="str">
        <f t="shared" si="9"/>
        <v>2021</v>
      </c>
      <c r="C279" s="2">
        <v>707</v>
      </c>
      <c r="D279" s="17" t="s">
        <v>26</v>
      </c>
      <c r="E279" s="14">
        <v>975</v>
      </c>
      <c r="F279" s="14">
        <v>218.2</v>
      </c>
      <c r="G279" s="14">
        <v>220.9</v>
      </c>
      <c r="H279" s="14">
        <v>198.3</v>
      </c>
      <c r="I279" s="11">
        <f t="shared" si="8"/>
        <v>637.40000000000009</v>
      </c>
    </row>
    <row r="280" spans="2:9" x14ac:dyDescent="0.2">
      <c r="B280" s="30" t="str">
        <f t="shared" si="9"/>
        <v>2021</v>
      </c>
      <c r="C280" s="2">
        <v>710</v>
      </c>
      <c r="D280" s="17" t="s">
        <v>31</v>
      </c>
      <c r="E280" s="14">
        <v>720.2</v>
      </c>
      <c r="F280" s="14">
        <v>176.3</v>
      </c>
      <c r="G280" s="14">
        <v>156.5</v>
      </c>
      <c r="H280" s="14">
        <v>133.30000000000001</v>
      </c>
      <c r="I280" s="11">
        <f t="shared" si="8"/>
        <v>466.1</v>
      </c>
    </row>
    <row r="281" spans="2:9" x14ac:dyDescent="0.2">
      <c r="B281" s="30" t="str">
        <f t="shared" si="9"/>
        <v>2021</v>
      </c>
      <c r="C281" s="2">
        <v>727</v>
      </c>
      <c r="D281" s="17" t="s">
        <v>34</v>
      </c>
      <c r="E281" s="14">
        <v>471.3</v>
      </c>
      <c r="F281" s="14">
        <v>105.3</v>
      </c>
      <c r="G281" s="14">
        <v>112.1</v>
      </c>
      <c r="H281" s="14">
        <v>110.8</v>
      </c>
      <c r="I281" s="11">
        <f t="shared" si="8"/>
        <v>328.2</v>
      </c>
    </row>
    <row r="282" spans="2:9" x14ac:dyDescent="0.2">
      <c r="B282" s="30" t="str">
        <f t="shared" si="9"/>
        <v>2021</v>
      </c>
      <c r="C282" s="2">
        <v>730</v>
      </c>
      <c r="D282" s="17" t="s">
        <v>40</v>
      </c>
      <c r="E282" s="14">
        <v>1614.4</v>
      </c>
      <c r="F282" s="14">
        <v>354.5</v>
      </c>
      <c r="G282" s="14">
        <v>344.6</v>
      </c>
      <c r="H282" s="14">
        <v>330.6</v>
      </c>
      <c r="I282" s="11">
        <f t="shared" si="8"/>
        <v>1029.7</v>
      </c>
    </row>
    <row r="283" spans="2:9" x14ac:dyDescent="0.2">
      <c r="B283" s="30" t="str">
        <f t="shared" si="9"/>
        <v>2021</v>
      </c>
      <c r="C283" s="2">
        <v>740</v>
      </c>
      <c r="D283" s="17" t="s">
        <v>56</v>
      </c>
      <c r="E283" s="14">
        <v>1753.8</v>
      </c>
      <c r="F283" s="14">
        <v>422.4</v>
      </c>
      <c r="G283" s="14">
        <v>398.7</v>
      </c>
      <c r="H283" s="14">
        <v>360.5</v>
      </c>
      <c r="I283" s="11">
        <f t="shared" si="8"/>
        <v>1181.5999999999999</v>
      </c>
    </row>
    <row r="284" spans="2:9" x14ac:dyDescent="0.2">
      <c r="B284" s="30" t="str">
        <f t="shared" si="9"/>
        <v>2021</v>
      </c>
      <c r="C284" s="2">
        <v>741</v>
      </c>
      <c r="D284" s="17" t="s">
        <v>54</v>
      </c>
      <c r="E284" s="14">
        <v>205.4</v>
      </c>
      <c r="F284" s="14">
        <v>44.8</v>
      </c>
      <c r="G284" s="14">
        <v>49.3</v>
      </c>
      <c r="H284" s="14">
        <v>52.1</v>
      </c>
      <c r="I284" s="11">
        <f t="shared" si="8"/>
        <v>146.19999999999999</v>
      </c>
    </row>
    <row r="285" spans="2:9" x14ac:dyDescent="0.2">
      <c r="B285" s="30" t="str">
        <f t="shared" si="9"/>
        <v>2021</v>
      </c>
      <c r="C285" s="2">
        <v>746</v>
      </c>
      <c r="D285" s="17" t="s">
        <v>58</v>
      </c>
      <c r="E285" s="14">
        <v>1190.2</v>
      </c>
      <c r="F285" s="14">
        <v>286.39999999999998</v>
      </c>
      <c r="G285" s="14">
        <v>270.8</v>
      </c>
      <c r="H285" s="14">
        <v>217.8</v>
      </c>
      <c r="I285" s="11">
        <f t="shared" si="8"/>
        <v>775</v>
      </c>
    </row>
    <row r="286" spans="2:9" x14ac:dyDescent="0.2">
      <c r="B286" s="30" t="str">
        <f t="shared" si="9"/>
        <v>2021</v>
      </c>
      <c r="C286" s="2">
        <v>751</v>
      </c>
      <c r="D286" s="17" t="s">
        <v>104</v>
      </c>
      <c r="E286" s="14">
        <v>5558.6</v>
      </c>
      <c r="F286" s="14">
        <v>1229.3</v>
      </c>
      <c r="G286" s="14">
        <v>1166.5999999999999</v>
      </c>
      <c r="H286" s="14">
        <v>1041.4000000000001</v>
      </c>
      <c r="I286" s="11">
        <f t="shared" si="8"/>
        <v>3437.2999999999997</v>
      </c>
    </row>
    <row r="287" spans="2:9" x14ac:dyDescent="0.2">
      <c r="B287" s="30" t="str">
        <f t="shared" si="9"/>
        <v>2021</v>
      </c>
      <c r="C287" s="2">
        <v>756</v>
      </c>
      <c r="D287" s="17" t="s">
        <v>89</v>
      </c>
      <c r="E287" s="14">
        <v>815.4</v>
      </c>
      <c r="F287" s="14">
        <v>182</v>
      </c>
      <c r="G287" s="14">
        <v>180.5</v>
      </c>
      <c r="H287" s="14">
        <v>168.9</v>
      </c>
      <c r="I287" s="11">
        <f t="shared" si="8"/>
        <v>531.4</v>
      </c>
    </row>
    <row r="288" spans="2:9" x14ac:dyDescent="0.2">
      <c r="B288" s="30" t="str">
        <f t="shared" si="9"/>
        <v>2021</v>
      </c>
      <c r="C288" s="2">
        <v>760</v>
      </c>
      <c r="D288" s="17" t="s">
        <v>44</v>
      </c>
      <c r="E288" s="14">
        <v>1109</v>
      </c>
      <c r="F288" s="14">
        <v>259.60000000000002</v>
      </c>
      <c r="G288" s="14">
        <v>284.8</v>
      </c>
      <c r="H288" s="14">
        <v>234.7</v>
      </c>
      <c r="I288" s="11">
        <f t="shared" si="8"/>
        <v>779.10000000000014</v>
      </c>
    </row>
    <row r="289" spans="2:9" x14ac:dyDescent="0.2">
      <c r="B289" s="30" t="str">
        <f t="shared" si="9"/>
        <v>2021</v>
      </c>
      <c r="C289" s="2">
        <v>766</v>
      </c>
      <c r="D289" s="17" t="s">
        <v>65</v>
      </c>
      <c r="E289" s="14">
        <v>681</v>
      </c>
      <c r="F289" s="14">
        <v>140.5</v>
      </c>
      <c r="G289" s="14">
        <v>166.7</v>
      </c>
      <c r="H289" s="14">
        <v>175.2</v>
      </c>
      <c r="I289" s="11">
        <f t="shared" si="8"/>
        <v>482.4</v>
      </c>
    </row>
    <row r="290" spans="2:9" x14ac:dyDescent="0.2">
      <c r="B290" s="30" t="str">
        <f t="shared" si="9"/>
        <v>2021</v>
      </c>
      <c r="C290" s="2">
        <v>773</v>
      </c>
      <c r="D290" s="17" t="s">
        <v>24</v>
      </c>
      <c r="E290" s="14">
        <v>616.79999999999995</v>
      </c>
      <c r="F290" s="14">
        <v>122</v>
      </c>
      <c r="G290" s="14">
        <v>157.5</v>
      </c>
      <c r="H290" s="14">
        <v>141.1</v>
      </c>
      <c r="I290" s="11">
        <f t="shared" si="8"/>
        <v>420.6</v>
      </c>
    </row>
    <row r="291" spans="2:9" x14ac:dyDescent="0.2">
      <c r="B291" s="30" t="str">
        <f t="shared" si="9"/>
        <v>2021</v>
      </c>
      <c r="C291" s="2">
        <v>779</v>
      </c>
      <c r="D291" s="17" t="s">
        <v>60</v>
      </c>
      <c r="E291" s="14">
        <v>1156.7</v>
      </c>
      <c r="F291" s="14">
        <v>274.39999999999998</v>
      </c>
      <c r="G291" s="14">
        <v>271.5</v>
      </c>
      <c r="H291" s="14">
        <v>225.9</v>
      </c>
      <c r="I291" s="11">
        <f t="shared" si="8"/>
        <v>771.8</v>
      </c>
    </row>
    <row r="292" spans="2:9" x14ac:dyDescent="0.2">
      <c r="B292" s="30" t="str">
        <f t="shared" si="9"/>
        <v>2021</v>
      </c>
      <c r="C292" s="2">
        <v>787</v>
      </c>
      <c r="D292" s="17" t="s">
        <v>78</v>
      </c>
      <c r="E292" s="14">
        <v>1006.2</v>
      </c>
      <c r="F292" s="14">
        <v>220.9</v>
      </c>
      <c r="G292" s="14">
        <v>243.7</v>
      </c>
      <c r="H292" s="14">
        <v>205.7</v>
      </c>
      <c r="I292" s="11">
        <f t="shared" si="8"/>
        <v>670.3</v>
      </c>
    </row>
    <row r="293" spans="2:9" x14ac:dyDescent="0.2">
      <c r="B293" s="30" t="str">
        <f t="shared" si="9"/>
        <v>2021</v>
      </c>
      <c r="C293" s="2">
        <v>791</v>
      </c>
      <c r="D293" s="17" t="s">
        <v>94</v>
      </c>
      <c r="E293" s="14">
        <v>2037.5</v>
      </c>
      <c r="F293" s="14">
        <v>454.2</v>
      </c>
      <c r="G293" s="14">
        <v>468.4</v>
      </c>
      <c r="H293" s="14">
        <v>435.4</v>
      </c>
      <c r="I293" s="11">
        <f t="shared" si="8"/>
        <v>1358</v>
      </c>
    </row>
    <row r="294" spans="2:9" x14ac:dyDescent="0.2">
      <c r="B294" s="30" t="str">
        <f t="shared" si="9"/>
        <v>2021</v>
      </c>
      <c r="C294" s="2">
        <v>810</v>
      </c>
      <c r="D294" s="17" t="s">
        <v>21</v>
      </c>
      <c r="E294" s="14">
        <v>831.5</v>
      </c>
      <c r="F294" s="14">
        <v>191</v>
      </c>
      <c r="G294" s="14">
        <v>206.8</v>
      </c>
      <c r="H294" s="14">
        <v>166.3</v>
      </c>
      <c r="I294" s="11">
        <f t="shared" si="8"/>
        <v>564.1</v>
      </c>
    </row>
    <row r="295" spans="2:9" x14ac:dyDescent="0.2">
      <c r="B295" s="30" t="str">
        <f t="shared" si="9"/>
        <v>2021</v>
      </c>
      <c r="C295" s="2">
        <v>813</v>
      </c>
      <c r="D295" s="17" t="s">
        <v>41</v>
      </c>
      <c r="E295" s="14">
        <v>2218.1</v>
      </c>
      <c r="F295" s="14">
        <v>511.8</v>
      </c>
      <c r="G295" s="14">
        <v>501</v>
      </c>
      <c r="H295" s="14">
        <v>414.8</v>
      </c>
      <c r="I295" s="11">
        <f t="shared" si="8"/>
        <v>1427.6</v>
      </c>
    </row>
    <row r="296" spans="2:9" x14ac:dyDescent="0.2">
      <c r="B296" s="30" t="str">
        <f t="shared" si="9"/>
        <v>2021</v>
      </c>
      <c r="C296" s="2">
        <v>820</v>
      </c>
      <c r="D296" s="17" t="s">
        <v>227</v>
      </c>
      <c r="E296" s="14">
        <v>815.7</v>
      </c>
      <c r="F296" s="14">
        <v>191.8</v>
      </c>
      <c r="G296" s="14">
        <v>193.3</v>
      </c>
      <c r="H296" s="14">
        <v>163.1</v>
      </c>
      <c r="I296" s="11">
        <f t="shared" si="8"/>
        <v>548.20000000000005</v>
      </c>
    </row>
    <row r="297" spans="2:9" x14ac:dyDescent="0.2">
      <c r="B297" s="30" t="str">
        <f t="shared" si="9"/>
        <v>2021</v>
      </c>
      <c r="C297" s="2">
        <v>825</v>
      </c>
      <c r="D297" s="17" t="s">
        <v>18</v>
      </c>
      <c r="E297" s="14">
        <v>77.5</v>
      </c>
      <c r="F297" s="14">
        <v>22.3</v>
      </c>
      <c r="G297" s="14">
        <v>15.9</v>
      </c>
      <c r="H297" s="14">
        <v>12.8</v>
      </c>
      <c r="I297" s="11">
        <f t="shared" si="8"/>
        <v>51</v>
      </c>
    </row>
    <row r="298" spans="2:9" x14ac:dyDescent="0.2">
      <c r="B298" s="30" t="str">
        <f t="shared" si="9"/>
        <v>2021</v>
      </c>
      <c r="C298" s="2">
        <v>840</v>
      </c>
      <c r="D298" s="17" t="s">
        <v>42</v>
      </c>
      <c r="E298" s="14">
        <v>578.29999999999995</v>
      </c>
      <c r="F298" s="14">
        <v>129.69999999999999</v>
      </c>
      <c r="G298" s="14">
        <v>157.30000000000001</v>
      </c>
      <c r="H298" s="14">
        <v>104.6</v>
      </c>
      <c r="I298" s="11">
        <f t="shared" si="8"/>
        <v>391.6</v>
      </c>
    </row>
    <row r="299" spans="2:9" x14ac:dyDescent="0.2">
      <c r="B299" s="30" t="str">
        <f t="shared" si="9"/>
        <v>2021</v>
      </c>
      <c r="C299" s="2">
        <v>846</v>
      </c>
      <c r="D299" s="17" t="s">
        <v>20</v>
      </c>
      <c r="E299" s="14">
        <v>890.1</v>
      </c>
      <c r="F299" s="14">
        <v>201.7</v>
      </c>
      <c r="G299" s="14">
        <v>220.9</v>
      </c>
      <c r="H299" s="14">
        <v>162.1</v>
      </c>
      <c r="I299" s="11">
        <f t="shared" si="8"/>
        <v>584.70000000000005</v>
      </c>
    </row>
    <row r="300" spans="2:9" x14ac:dyDescent="0.2">
      <c r="B300" s="30" t="str">
        <f t="shared" si="9"/>
        <v>2021</v>
      </c>
      <c r="C300" s="2">
        <v>849</v>
      </c>
      <c r="D300" s="17" t="s">
        <v>93</v>
      </c>
      <c r="E300" s="14">
        <v>996.6</v>
      </c>
      <c r="F300" s="14">
        <v>200.1</v>
      </c>
      <c r="G300" s="14">
        <v>231.3</v>
      </c>
      <c r="H300" s="14">
        <v>188.2</v>
      </c>
      <c r="I300" s="11">
        <f t="shared" si="8"/>
        <v>619.59999999999991</v>
      </c>
    </row>
    <row r="301" spans="2:9" x14ac:dyDescent="0.2">
      <c r="B301" s="30" t="str">
        <f t="shared" si="9"/>
        <v>2021</v>
      </c>
      <c r="C301" s="2">
        <v>851</v>
      </c>
      <c r="D301" s="17" t="s">
        <v>102</v>
      </c>
      <c r="E301" s="14">
        <v>5160.6000000000004</v>
      </c>
      <c r="F301" s="14">
        <v>1158.3</v>
      </c>
      <c r="G301" s="14">
        <v>1160.4000000000001</v>
      </c>
      <c r="H301" s="14">
        <v>891.8</v>
      </c>
      <c r="I301" s="11">
        <f t="shared" si="8"/>
        <v>3210.5</v>
      </c>
    </row>
    <row r="302" spans="2:9" x14ac:dyDescent="0.2">
      <c r="B302" s="30" t="str">
        <f t="shared" si="9"/>
        <v>2021</v>
      </c>
      <c r="C302" s="2">
        <v>860</v>
      </c>
      <c r="D302" s="17" t="s">
        <v>75</v>
      </c>
      <c r="E302" s="14">
        <v>1700.3</v>
      </c>
      <c r="F302" s="14">
        <v>388.5</v>
      </c>
      <c r="G302" s="14">
        <v>431.6</v>
      </c>
      <c r="H302" s="14">
        <v>359.1</v>
      </c>
      <c r="I302" s="11">
        <f t="shared" si="8"/>
        <v>1179.2</v>
      </c>
    </row>
    <row r="304" spans="2:9" x14ac:dyDescent="0.2">
      <c r="E304" s="13" t="s">
        <v>230</v>
      </c>
      <c r="F304" s="13" t="s">
        <v>231</v>
      </c>
      <c r="G304" s="13" t="s">
        <v>232</v>
      </c>
      <c r="H304" s="13" t="s">
        <v>233</v>
      </c>
      <c r="I304" s="13" t="s">
        <v>224</v>
      </c>
    </row>
    <row r="305" spans="1:9" x14ac:dyDescent="0.2">
      <c r="A305" s="13" t="s">
        <v>234</v>
      </c>
      <c r="B305" s="13" t="s">
        <v>238</v>
      </c>
      <c r="C305" s="2">
        <v>101</v>
      </c>
      <c r="D305" s="17" t="s">
        <v>101</v>
      </c>
      <c r="E305" s="14">
        <v>8587.2000000000007</v>
      </c>
      <c r="F305" s="14">
        <v>1781.4</v>
      </c>
      <c r="G305" s="14">
        <v>1713.8</v>
      </c>
      <c r="H305" s="14">
        <v>1584.8</v>
      </c>
      <c r="I305" s="11">
        <f>SUM(F305:H305)</f>
        <v>5080</v>
      </c>
    </row>
    <row r="306" spans="1:9" x14ac:dyDescent="0.2">
      <c r="B306" s="30" t="str">
        <f>B305</f>
        <v>2015</v>
      </c>
      <c r="C306" s="2">
        <v>147</v>
      </c>
      <c r="D306" s="17" t="s">
        <v>39</v>
      </c>
      <c r="E306" s="14">
        <v>2660.1</v>
      </c>
      <c r="F306" s="14">
        <v>562</v>
      </c>
      <c r="G306" s="14">
        <v>581.4</v>
      </c>
      <c r="H306" s="14">
        <v>562.70000000000005</v>
      </c>
      <c r="I306" s="11">
        <f t="shared" ref="I306:I369" si="10">SUM(F306:H306)</f>
        <v>1706.1000000000001</v>
      </c>
    </row>
    <row r="307" spans="1:9" x14ac:dyDescent="0.2">
      <c r="B307" s="30" t="str">
        <f t="shared" ref="B307:B370" si="11">B306</f>
        <v>2015</v>
      </c>
      <c r="C307" s="2">
        <v>151</v>
      </c>
      <c r="D307" s="17" t="s">
        <v>13</v>
      </c>
      <c r="E307" s="14">
        <v>1224.4000000000001</v>
      </c>
      <c r="F307" s="14">
        <v>313.8</v>
      </c>
      <c r="G307" s="14">
        <v>246.8</v>
      </c>
      <c r="H307" s="14">
        <v>162.1</v>
      </c>
      <c r="I307" s="11">
        <f t="shared" si="10"/>
        <v>722.7</v>
      </c>
    </row>
    <row r="308" spans="1:9" x14ac:dyDescent="0.2">
      <c r="B308" s="30" t="str">
        <f t="shared" si="11"/>
        <v>2015</v>
      </c>
      <c r="C308" s="2">
        <v>153</v>
      </c>
      <c r="D308" s="17" t="s">
        <v>19</v>
      </c>
      <c r="E308" s="14">
        <v>869.8</v>
      </c>
      <c r="F308" s="14">
        <v>217.5</v>
      </c>
      <c r="G308" s="14">
        <v>193</v>
      </c>
      <c r="H308" s="14">
        <v>138.80000000000001</v>
      </c>
      <c r="I308" s="11">
        <f t="shared" si="10"/>
        <v>549.29999999999995</v>
      </c>
    </row>
    <row r="309" spans="1:9" x14ac:dyDescent="0.2">
      <c r="B309" s="30" t="str">
        <f t="shared" si="11"/>
        <v>2015</v>
      </c>
      <c r="C309" s="2">
        <v>155</v>
      </c>
      <c r="D309" s="17" t="s">
        <v>23</v>
      </c>
      <c r="E309" s="14">
        <v>365.7</v>
      </c>
      <c r="F309" s="14">
        <v>98.3</v>
      </c>
      <c r="G309" s="14">
        <v>101.3</v>
      </c>
      <c r="H309" s="14">
        <v>67.5</v>
      </c>
      <c r="I309" s="11">
        <f t="shared" si="10"/>
        <v>267.10000000000002</v>
      </c>
    </row>
    <row r="310" spans="1:9" x14ac:dyDescent="0.2">
      <c r="B310" s="30" t="str">
        <f t="shared" si="11"/>
        <v>2015</v>
      </c>
      <c r="C310" s="2">
        <v>157</v>
      </c>
      <c r="D310" s="17" t="s">
        <v>49</v>
      </c>
      <c r="E310" s="14">
        <v>1589.9</v>
      </c>
      <c r="F310" s="14">
        <v>326.3</v>
      </c>
      <c r="G310" s="14">
        <v>374.7</v>
      </c>
      <c r="H310" s="14">
        <v>441.7</v>
      </c>
      <c r="I310" s="11">
        <f t="shared" si="10"/>
        <v>1142.7</v>
      </c>
    </row>
    <row r="311" spans="1:9" x14ac:dyDescent="0.2">
      <c r="B311" s="30" t="str">
        <f t="shared" si="11"/>
        <v>2015</v>
      </c>
      <c r="C311" s="2">
        <v>159</v>
      </c>
      <c r="D311" s="17" t="s">
        <v>51</v>
      </c>
      <c r="E311" s="14">
        <v>1220</v>
      </c>
      <c r="F311" s="14">
        <v>226.8</v>
      </c>
      <c r="G311" s="14">
        <v>318.39999999999998</v>
      </c>
      <c r="H311" s="14">
        <v>312.8</v>
      </c>
      <c r="I311" s="11">
        <f t="shared" si="10"/>
        <v>858</v>
      </c>
    </row>
    <row r="312" spans="1:9" x14ac:dyDescent="0.2">
      <c r="B312" s="30" t="str">
        <f t="shared" si="11"/>
        <v>2015</v>
      </c>
      <c r="C312" s="2">
        <v>161</v>
      </c>
      <c r="D312" s="17" t="s">
        <v>53</v>
      </c>
      <c r="E312" s="14">
        <v>539</v>
      </c>
      <c r="F312" s="14">
        <v>123.1</v>
      </c>
      <c r="G312" s="14">
        <v>127.3</v>
      </c>
      <c r="H312" s="14">
        <v>104.3</v>
      </c>
      <c r="I312" s="11">
        <f t="shared" si="10"/>
        <v>354.7</v>
      </c>
    </row>
    <row r="313" spans="1:9" x14ac:dyDescent="0.2">
      <c r="B313" s="30" t="str">
        <f t="shared" si="11"/>
        <v>2015</v>
      </c>
      <c r="C313" s="2">
        <v>163</v>
      </c>
      <c r="D313" s="17" t="s">
        <v>69</v>
      </c>
      <c r="E313" s="14">
        <v>536.6</v>
      </c>
      <c r="F313" s="14">
        <v>135</v>
      </c>
      <c r="G313" s="14">
        <v>130.30000000000001</v>
      </c>
      <c r="H313" s="14">
        <v>93.6</v>
      </c>
      <c r="I313" s="11">
        <f t="shared" si="10"/>
        <v>358.9</v>
      </c>
    </row>
    <row r="314" spans="1:9" x14ac:dyDescent="0.2">
      <c r="B314" s="30" t="str">
        <f t="shared" si="11"/>
        <v>2015</v>
      </c>
      <c r="C314" s="2">
        <v>165</v>
      </c>
      <c r="D314" s="17" t="s">
        <v>7</v>
      </c>
      <c r="E314" s="14">
        <v>390.4</v>
      </c>
      <c r="F314" s="14">
        <v>88.3</v>
      </c>
      <c r="G314" s="14">
        <v>78.7</v>
      </c>
      <c r="H314" s="14">
        <v>41.2</v>
      </c>
      <c r="I314" s="11">
        <f t="shared" si="10"/>
        <v>208.2</v>
      </c>
    </row>
    <row r="315" spans="1:9" x14ac:dyDescent="0.2">
      <c r="B315" s="30" t="str">
        <f t="shared" si="11"/>
        <v>2015</v>
      </c>
      <c r="C315" s="2">
        <v>167</v>
      </c>
      <c r="D315" s="17" t="s">
        <v>83</v>
      </c>
      <c r="E315" s="14">
        <v>1190.2</v>
      </c>
      <c r="F315" s="14">
        <v>297.89999999999998</v>
      </c>
      <c r="G315" s="14">
        <v>283</v>
      </c>
      <c r="H315" s="14">
        <v>220</v>
      </c>
      <c r="I315" s="11">
        <f t="shared" si="10"/>
        <v>800.9</v>
      </c>
    </row>
    <row r="316" spans="1:9" x14ac:dyDescent="0.2">
      <c r="B316" s="30" t="str">
        <f t="shared" si="11"/>
        <v>2015</v>
      </c>
      <c r="C316" s="2">
        <v>169</v>
      </c>
      <c r="D316" s="17" t="s">
        <v>85</v>
      </c>
      <c r="E316" s="14">
        <v>1015.7</v>
      </c>
      <c r="F316" s="14">
        <v>264.3</v>
      </c>
      <c r="G316" s="14">
        <v>189.6</v>
      </c>
      <c r="H316" s="14">
        <v>129.80000000000001</v>
      </c>
      <c r="I316" s="11">
        <f t="shared" si="10"/>
        <v>583.70000000000005</v>
      </c>
    </row>
    <row r="317" spans="1:9" x14ac:dyDescent="0.2">
      <c r="B317" s="30" t="str">
        <f t="shared" si="11"/>
        <v>2015</v>
      </c>
      <c r="C317" s="2">
        <v>173</v>
      </c>
      <c r="D317" s="17" t="s">
        <v>16</v>
      </c>
      <c r="E317" s="14">
        <v>1705.4</v>
      </c>
      <c r="F317" s="14">
        <v>316.7</v>
      </c>
      <c r="G317" s="14">
        <v>491.9</v>
      </c>
      <c r="H317" s="14">
        <v>499.2</v>
      </c>
      <c r="I317" s="11">
        <f t="shared" si="10"/>
        <v>1307.8</v>
      </c>
    </row>
    <row r="318" spans="1:9" x14ac:dyDescent="0.2">
      <c r="B318" s="30" t="str">
        <f t="shared" si="11"/>
        <v>2015</v>
      </c>
      <c r="C318" s="2">
        <v>175</v>
      </c>
      <c r="D318" s="17" t="s">
        <v>52</v>
      </c>
      <c r="E318" s="14">
        <v>911.7</v>
      </c>
      <c r="F318" s="14">
        <v>220.7</v>
      </c>
      <c r="G318" s="14">
        <v>230.3</v>
      </c>
      <c r="H318" s="14">
        <v>191.7</v>
      </c>
      <c r="I318" s="11">
        <f t="shared" si="10"/>
        <v>642.70000000000005</v>
      </c>
    </row>
    <row r="319" spans="1:9" x14ac:dyDescent="0.2">
      <c r="B319" s="30" t="str">
        <f t="shared" si="11"/>
        <v>2015</v>
      </c>
      <c r="C319" s="2">
        <v>183</v>
      </c>
      <c r="D319" s="17" t="s">
        <v>91</v>
      </c>
      <c r="E319" s="14">
        <v>419.4</v>
      </c>
      <c r="F319" s="14">
        <v>74.599999999999994</v>
      </c>
      <c r="G319" s="14">
        <v>68.5</v>
      </c>
      <c r="H319" s="14">
        <v>35.5</v>
      </c>
      <c r="I319" s="11">
        <f t="shared" si="10"/>
        <v>178.6</v>
      </c>
    </row>
    <row r="320" spans="1:9" x14ac:dyDescent="0.2">
      <c r="B320" s="30" t="str">
        <f t="shared" si="11"/>
        <v>2015</v>
      </c>
      <c r="C320" s="2">
        <v>185</v>
      </c>
      <c r="D320" s="17" t="s">
        <v>82</v>
      </c>
      <c r="E320" s="14">
        <v>933.6</v>
      </c>
      <c r="F320" s="14">
        <v>211.3</v>
      </c>
      <c r="G320" s="14">
        <v>277.3</v>
      </c>
      <c r="H320" s="14">
        <v>185.7</v>
      </c>
      <c r="I320" s="11">
        <f t="shared" si="10"/>
        <v>674.3</v>
      </c>
    </row>
    <row r="321" spans="2:9" x14ac:dyDescent="0.2">
      <c r="B321" s="30" t="str">
        <f t="shared" si="11"/>
        <v>2015</v>
      </c>
      <c r="C321" s="2">
        <v>187</v>
      </c>
      <c r="D321" s="17" t="s">
        <v>84</v>
      </c>
      <c r="E321" s="14">
        <v>261.89999999999998</v>
      </c>
      <c r="F321" s="14">
        <v>61.5</v>
      </c>
      <c r="G321" s="14">
        <v>56.4</v>
      </c>
      <c r="H321" s="14">
        <v>40.200000000000003</v>
      </c>
      <c r="I321" s="11">
        <f t="shared" si="10"/>
        <v>158.10000000000002</v>
      </c>
    </row>
    <row r="322" spans="2:9" x14ac:dyDescent="0.2">
      <c r="B322" s="30" t="str">
        <f t="shared" si="11"/>
        <v>2015</v>
      </c>
      <c r="C322" s="2">
        <v>190</v>
      </c>
      <c r="D322" s="17" t="s">
        <v>45</v>
      </c>
      <c r="E322" s="14">
        <v>796.3</v>
      </c>
      <c r="F322" s="14">
        <v>203.1</v>
      </c>
      <c r="G322" s="14">
        <v>194.2</v>
      </c>
      <c r="H322" s="14">
        <v>131.30000000000001</v>
      </c>
      <c r="I322" s="11">
        <f t="shared" si="10"/>
        <v>528.59999999999991</v>
      </c>
    </row>
    <row r="323" spans="2:9" x14ac:dyDescent="0.2">
      <c r="B323" s="30" t="str">
        <f t="shared" si="11"/>
        <v>2015</v>
      </c>
      <c r="C323" s="2">
        <v>201</v>
      </c>
      <c r="D323" s="17" t="s">
        <v>9</v>
      </c>
      <c r="E323" s="14">
        <v>314.2</v>
      </c>
      <c r="F323" s="14">
        <v>67.2</v>
      </c>
      <c r="G323" s="14">
        <v>70.400000000000006</v>
      </c>
      <c r="H323" s="14">
        <v>81.8</v>
      </c>
      <c r="I323" s="11">
        <f t="shared" si="10"/>
        <v>219.40000000000003</v>
      </c>
    </row>
    <row r="324" spans="2:9" x14ac:dyDescent="0.2">
      <c r="B324" s="30" t="str">
        <f t="shared" si="11"/>
        <v>2015</v>
      </c>
      <c r="C324" s="2">
        <v>210</v>
      </c>
      <c r="D324" s="17" t="s">
        <v>35</v>
      </c>
      <c r="E324" s="15" t="s">
        <v>128</v>
      </c>
      <c r="F324" s="15" t="s">
        <v>128</v>
      </c>
      <c r="G324" s="15" t="s">
        <v>128</v>
      </c>
      <c r="H324" s="15" t="s">
        <v>128</v>
      </c>
      <c r="I324" s="11" t="s">
        <v>128</v>
      </c>
    </row>
    <row r="325" spans="2:9" x14ac:dyDescent="0.2">
      <c r="B325" s="30" t="str">
        <f t="shared" si="11"/>
        <v>2015</v>
      </c>
      <c r="C325" s="2">
        <v>217</v>
      </c>
      <c r="D325" s="17" t="s">
        <v>67</v>
      </c>
      <c r="E325" s="14">
        <v>1260.7</v>
      </c>
      <c r="F325" s="14">
        <v>268</v>
      </c>
      <c r="G325" s="14">
        <v>274.3</v>
      </c>
      <c r="H325" s="14">
        <v>245.7</v>
      </c>
      <c r="I325" s="11">
        <f t="shared" si="10"/>
        <v>788</v>
      </c>
    </row>
    <row r="326" spans="2:9" x14ac:dyDescent="0.2">
      <c r="B326" s="30" t="str">
        <f t="shared" si="11"/>
        <v>2015</v>
      </c>
      <c r="C326" s="2">
        <v>219</v>
      </c>
      <c r="D326" s="17" t="s">
        <v>73</v>
      </c>
      <c r="E326" s="15" t="s">
        <v>128</v>
      </c>
      <c r="F326" s="15" t="s">
        <v>128</v>
      </c>
      <c r="G326" s="15" t="s">
        <v>128</v>
      </c>
      <c r="H326" s="15" t="s">
        <v>128</v>
      </c>
      <c r="I326" s="11" t="s">
        <v>128</v>
      </c>
    </row>
    <row r="327" spans="2:9" x14ac:dyDescent="0.2">
      <c r="B327" s="30" t="str">
        <f t="shared" si="11"/>
        <v>2015</v>
      </c>
      <c r="C327" s="2">
        <v>223</v>
      </c>
      <c r="D327" s="17" t="s">
        <v>87</v>
      </c>
      <c r="E327" s="14">
        <v>701.5</v>
      </c>
      <c r="F327" s="14">
        <v>138.69999999999999</v>
      </c>
      <c r="G327" s="14">
        <v>181.7</v>
      </c>
      <c r="H327" s="14">
        <v>180.5</v>
      </c>
      <c r="I327" s="11">
        <f t="shared" si="10"/>
        <v>500.9</v>
      </c>
    </row>
    <row r="328" spans="2:9" x14ac:dyDescent="0.2">
      <c r="B328" s="30" t="str">
        <f t="shared" si="11"/>
        <v>2015</v>
      </c>
      <c r="C328" s="2">
        <v>230</v>
      </c>
      <c r="D328" s="17" t="s">
        <v>50</v>
      </c>
      <c r="E328" s="14">
        <v>1547.8</v>
      </c>
      <c r="F328" s="14">
        <v>312.2</v>
      </c>
      <c r="G328" s="14">
        <v>434.4</v>
      </c>
      <c r="H328" s="14">
        <v>403.6</v>
      </c>
      <c r="I328" s="11">
        <f t="shared" si="10"/>
        <v>1150.1999999999998</v>
      </c>
    </row>
    <row r="329" spans="2:9" x14ac:dyDescent="0.2">
      <c r="B329" s="30" t="str">
        <f t="shared" si="11"/>
        <v>2015</v>
      </c>
      <c r="C329" s="2">
        <v>240</v>
      </c>
      <c r="D329" s="17" t="s">
        <v>25</v>
      </c>
      <c r="E329" s="14">
        <v>546.29999999999995</v>
      </c>
      <c r="F329" s="14">
        <v>137.69999999999999</v>
      </c>
      <c r="G329" s="14">
        <v>96.5</v>
      </c>
      <c r="H329" s="14">
        <v>67.7</v>
      </c>
      <c r="I329" s="11">
        <f t="shared" si="10"/>
        <v>301.89999999999998</v>
      </c>
    </row>
    <row r="330" spans="2:9" x14ac:dyDescent="0.2">
      <c r="B330" s="30" t="str">
        <f t="shared" si="11"/>
        <v>2015</v>
      </c>
      <c r="C330" s="2">
        <v>250</v>
      </c>
      <c r="D330" s="17" t="s">
        <v>43</v>
      </c>
      <c r="E330" s="14">
        <v>794.1</v>
      </c>
      <c r="F330" s="14">
        <v>173.4</v>
      </c>
      <c r="G330" s="14">
        <v>196.4</v>
      </c>
      <c r="H330" s="14">
        <v>137.6</v>
      </c>
      <c r="I330" s="11">
        <f t="shared" si="10"/>
        <v>507.4</v>
      </c>
    </row>
    <row r="331" spans="2:9" x14ac:dyDescent="0.2">
      <c r="B331" s="30" t="str">
        <f t="shared" si="11"/>
        <v>2015</v>
      </c>
      <c r="C331" s="2">
        <v>253</v>
      </c>
      <c r="D331" s="17" t="s">
        <v>55</v>
      </c>
      <c r="E331" s="14">
        <v>673.7</v>
      </c>
      <c r="F331" s="14">
        <v>162</v>
      </c>
      <c r="G331" s="14">
        <v>125.1</v>
      </c>
      <c r="H331" s="14">
        <v>90.2</v>
      </c>
      <c r="I331" s="11">
        <f t="shared" si="10"/>
        <v>377.3</v>
      </c>
    </row>
    <row r="332" spans="2:9" x14ac:dyDescent="0.2">
      <c r="B332" s="30" t="str">
        <f t="shared" si="11"/>
        <v>2015</v>
      </c>
      <c r="C332" s="2">
        <v>259</v>
      </c>
      <c r="D332" s="17" t="s">
        <v>103</v>
      </c>
      <c r="E332" s="14">
        <v>1067.3</v>
      </c>
      <c r="F332" s="14">
        <v>235.1</v>
      </c>
      <c r="G332" s="14">
        <v>216.1</v>
      </c>
      <c r="H332" s="14">
        <v>177.3</v>
      </c>
      <c r="I332" s="11">
        <f t="shared" si="10"/>
        <v>628.5</v>
      </c>
    </row>
    <row r="333" spans="2:9" x14ac:dyDescent="0.2">
      <c r="B333" s="30" t="str">
        <f t="shared" si="11"/>
        <v>2015</v>
      </c>
      <c r="C333" s="2">
        <v>260</v>
      </c>
      <c r="D333" s="17" t="s">
        <v>63</v>
      </c>
      <c r="E333" s="15" t="s">
        <v>128</v>
      </c>
      <c r="F333" s="15" t="s">
        <v>128</v>
      </c>
      <c r="G333" s="15" t="s">
        <v>128</v>
      </c>
      <c r="H333" s="15" t="s">
        <v>128</v>
      </c>
      <c r="I333" s="11" t="s">
        <v>128</v>
      </c>
    </row>
    <row r="334" spans="2:9" x14ac:dyDescent="0.2">
      <c r="B334" s="30" t="str">
        <f t="shared" si="11"/>
        <v>2015</v>
      </c>
      <c r="C334" s="2">
        <v>265</v>
      </c>
      <c r="D334" s="17" t="s">
        <v>48</v>
      </c>
      <c r="E334" s="14">
        <v>1714.3</v>
      </c>
      <c r="F334" s="14">
        <v>411.5</v>
      </c>
      <c r="G334" s="14">
        <v>366.6</v>
      </c>
      <c r="H334" s="14">
        <v>303.2</v>
      </c>
      <c r="I334" s="11">
        <f t="shared" si="10"/>
        <v>1081.3</v>
      </c>
    </row>
    <row r="335" spans="2:9" x14ac:dyDescent="0.2">
      <c r="B335" s="30" t="str">
        <f t="shared" si="11"/>
        <v>2015</v>
      </c>
      <c r="C335" s="2">
        <v>269</v>
      </c>
      <c r="D335" s="17" t="s">
        <v>64</v>
      </c>
      <c r="E335" s="14">
        <v>311.5</v>
      </c>
      <c r="F335" s="14">
        <v>77</v>
      </c>
      <c r="G335" s="14">
        <v>53.5</v>
      </c>
      <c r="H335" s="14">
        <v>46</v>
      </c>
      <c r="I335" s="11">
        <f t="shared" si="10"/>
        <v>176.5</v>
      </c>
    </row>
    <row r="336" spans="2:9" x14ac:dyDescent="0.2">
      <c r="B336" s="30" t="str">
        <f t="shared" si="11"/>
        <v>2015</v>
      </c>
      <c r="C336" s="2">
        <v>270</v>
      </c>
      <c r="D336" s="17" t="s">
        <v>57</v>
      </c>
      <c r="E336" s="15" t="s">
        <v>128</v>
      </c>
      <c r="F336" s="15" t="s">
        <v>128</v>
      </c>
      <c r="G336" s="15" t="s">
        <v>128</v>
      </c>
      <c r="H336" s="15" t="s">
        <v>128</v>
      </c>
      <c r="I336" s="11" t="s">
        <v>128</v>
      </c>
    </row>
    <row r="337" spans="2:9" x14ac:dyDescent="0.2">
      <c r="B337" s="30" t="str">
        <f t="shared" si="11"/>
        <v>2015</v>
      </c>
      <c r="C337" s="2">
        <v>306</v>
      </c>
      <c r="D337" s="17" t="s">
        <v>38</v>
      </c>
      <c r="E337" s="14">
        <v>1004.9</v>
      </c>
      <c r="F337" s="14">
        <v>232.1</v>
      </c>
      <c r="G337" s="14">
        <v>209.3</v>
      </c>
      <c r="H337" s="14">
        <v>185.6</v>
      </c>
      <c r="I337" s="11">
        <f t="shared" si="10"/>
        <v>627</v>
      </c>
    </row>
    <row r="338" spans="2:9" x14ac:dyDescent="0.2">
      <c r="B338" s="30" t="str">
        <f t="shared" si="11"/>
        <v>2015</v>
      </c>
      <c r="C338" s="2">
        <v>316</v>
      </c>
      <c r="D338" s="17" t="s">
        <v>77</v>
      </c>
      <c r="E338" s="14">
        <v>1856</v>
      </c>
      <c r="F338" s="14">
        <v>412.5</v>
      </c>
      <c r="G338" s="14">
        <v>423.5</v>
      </c>
      <c r="H338" s="14">
        <v>368.5</v>
      </c>
      <c r="I338" s="11">
        <f t="shared" si="10"/>
        <v>1204.5</v>
      </c>
    </row>
    <row r="339" spans="2:9" x14ac:dyDescent="0.2">
      <c r="B339" s="30" t="str">
        <f t="shared" si="11"/>
        <v>2015</v>
      </c>
      <c r="C339" s="2">
        <v>320</v>
      </c>
      <c r="D339" s="17" t="s">
        <v>33</v>
      </c>
      <c r="E339" s="14">
        <v>778.6</v>
      </c>
      <c r="F339" s="14">
        <v>203</v>
      </c>
      <c r="G339" s="14">
        <v>175.5</v>
      </c>
      <c r="H339" s="14">
        <v>152.5</v>
      </c>
      <c r="I339" s="11">
        <f t="shared" si="10"/>
        <v>531</v>
      </c>
    </row>
    <row r="340" spans="2:9" x14ac:dyDescent="0.2">
      <c r="B340" s="30" t="str">
        <f t="shared" si="11"/>
        <v>2015</v>
      </c>
      <c r="C340" s="2">
        <v>326</v>
      </c>
      <c r="D340" s="17" t="s">
        <v>95</v>
      </c>
      <c r="E340" s="14">
        <v>1304.8</v>
      </c>
      <c r="F340" s="14">
        <v>305.2</v>
      </c>
      <c r="G340" s="14">
        <v>273.2</v>
      </c>
      <c r="H340" s="14">
        <v>236.8</v>
      </c>
      <c r="I340" s="11">
        <f t="shared" si="10"/>
        <v>815.2</v>
      </c>
    </row>
    <row r="341" spans="2:9" x14ac:dyDescent="0.2">
      <c r="B341" s="30" t="str">
        <f t="shared" si="11"/>
        <v>2015</v>
      </c>
      <c r="C341" s="2">
        <v>329</v>
      </c>
      <c r="D341" s="17" t="s">
        <v>46</v>
      </c>
      <c r="E341" s="14">
        <v>754.1</v>
      </c>
      <c r="F341" s="14">
        <v>170.8</v>
      </c>
      <c r="G341" s="14">
        <v>167.8</v>
      </c>
      <c r="H341" s="14">
        <v>162.30000000000001</v>
      </c>
      <c r="I341" s="11">
        <f t="shared" si="10"/>
        <v>500.90000000000003</v>
      </c>
    </row>
    <row r="342" spans="2:9" x14ac:dyDescent="0.2">
      <c r="B342" s="30" t="str">
        <f t="shared" si="11"/>
        <v>2015</v>
      </c>
      <c r="C342" s="2">
        <v>330</v>
      </c>
      <c r="D342" s="17" t="s">
        <v>62</v>
      </c>
      <c r="E342" s="14">
        <v>1846.4</v>
      </c>
      <c r="F342" s="14">
        <v>431.4</v>
      </c>
      <c r="G342" s="14">
        <v>405.5</v>
      </c>
      <c r="H342" s="14">
        <v>369.5</v>
      </c>
      <c r="I342" s="11">
        <f t="shared" si="10"/>
        <v>1206.4000000000001</v>
      </c>
    </row>
    <row r="343" spans="2:9" x14ac:dyDescent="0.2">
      <c r="B343" s="30" t="str">
        <f t="shared" si="11"/>
        <v>2015</v>
      </c>
      <c r="C343" s="2">
        <v>336</v>
      </c>
      <c r="D343" s="17" t="s">
        <v>68</v>
      </c>
      <c r="E343" s="15" t="s">
        <v>128</v>
      </c>
      <c r="F343" s="15" t="s">
        <v>128</v>
      </c>
      <c r="G343" s="15" t="s">
        <v>128</v>
      </c>
      <c r="H343" s="15" t="s">
        <v>128</v>
      </c>
      <c r="I343" s="11" t="s">
        <v>128</v>
      </c>
    </row>
    <row r="344" spans="2:9" x14ac:dyDescent="0.2">
      <c r="B344" s="30" t="str">
        <f t="shared" si="11"/>
        <v>2015</v>
      </c>
      <c r="C344" s="2">
        <v>340</v>
      </c>
      <c r="D344" s="17" t="s">
        <v>66</v>
      </c>
      <c r="E344" s="14">
        <v>624.1</v>
      </c>
      <c r="F344" s="14">
        <v>128.1</v>
      </c>
      <c r="G344" s="14">
        <v>140.80000000000001</v>
      </c>
      <c r="H344" s="14">
        <v>141.5</v>
      </c>
      <c r="I344" s="11">
        <f t="shared" si="10"/>
        <v>410.4</v>
      </c>
    </row>
    <row r="345" spans="2:9" x14ac:dyDescent="0.2">
      <c r="B345" s="30" t="str">
        <f t="shared" si="11"/>
        <v>2015</v>
      </c>
      <c r="C345" s="2">
        <v>350</v>
      </c>
      <c r="D345" s="17" t="s">
        <v>10</v>
      </c>
      <c r="E345" s="14">
        <v>509.2</v>
      </c>
      <c r="F345" s="14">
        <v>110.5</v>
      </c>
      <c r="G345" s="14">
        <v>115.4</v>
      </c>
      <c r="H345" s="14">
        <v>97.9</v>
      </c>
      <c r="I345" s="11">
        <f t="shared" si="10"/>
        <v>323.8</v>
      </c>
    </row>
    <row r="346" spans="2:9" x14ac:dyDescent="0.2">
      <c r="B346" s="30" t="str">
        <f t="shared" si="11"/>
        <v>2015</v>
      </c>
      <c r="C346" s="2">
        <v>360</v>
      </c>
      <c r="D346" s="17" t="s">
        <v>14</v>
      </c>
      <c r="E346" s="14">
        <v>1300.5999999999999</v>
      </c>
      <c r="F346" s="14">
        <v>302.8</v>
      </c>
      <c r="G346" s="14">
        <v>313</v>
      </c>
      <c r="H346" s="14">
        <v>242.8</v>
      </c>
      <c r="I346" s="11">
        <f t="shared" si="10"/>
        <v>858.59999999999991</v>
      </c>
    </row>
    <row r="347" spans="2:9" x14ac:dyDescent="0.2">
      <c r="B347" s="30" t="str">
        <f t="shared" si="11"/>
        <v>2015</v>
      </c>
      <c r="C347" s="2">
        <v>370</v>
      </c>
      <c r="D347" s="17" t="s">
        <v>32</v>
      </c>
      <c r="E347" s="15" t="s">
        <v>128</v>
      </c>
      <c r="F347" s="15" t="s">
        <v>128</v>
      </c>
      <c r="G347" s="15" t="s">
        <v>128</v>
      </c>
      <c r="H347" s="15" t="s">
        <v>128</v>
      </c>
      <c r="I347" s="11" t="s">
        <v>128</v>
      </c>
    </row>
    <row r="348" spans="2:9" x14ac:dyDescent="0.2">
      <c r="B348" s="30" t="str">
        <f t="shared" si="11"/>
        <v>2015</v>
      </c>
      <c r="C348" s="2">
        <v>376</v>
      </c>
      <c r="D348" s="17" t="s">
        <v>59</v>
      </c>
      <c r="E348" s="14">
        <v>1272.4000000000001</v>
      </c>
      <c r="F348" s="14">
        <v>271.5</v>
      </c>
      <c r="G348" s="14">
        <v>298.39999999999998</v>
      </c>
      <c r="H348" s="14">
        <v>292.3</v>
      </c>
      <c r="I348" s="11">
        <f t="shared" si="10"/>
        <v>862.2</v>
      </c>
    </row>
    <row r="349" spans="2:9" x14ac:dyDescent="0.2">
      <c r="B349" s="30" t="str">
        <f t="shared" si="11"/>
        <v>2015</v>
      </c>
      <c r="C349" s="2">
        <v>390</v>
      </c>
      <c r="D349" s="17" t="s">
        <v>96</v>
      </c>
      <c r="E349" s="14">
        <v>1284.8</v>
      </c>
      <c r="F349" s="14">
        <v>283.60000000000002</v>
      </c>
      <c r="G349" s="14">
        <v>301</v>
      </c>
      <c r="H349" s="14">
        <v>251.3</v>
      </c>
      <c r="I349" s="11">
        <f t="shared" si="10"/>
        <v>835.90000000000009</v>
      </c>
    </row>
    <row r="350" spans="2:9" x14ac:dyDescent="0.2">
      <c r="B350" s="30" t="str">
        <f t="shared" si="11"/>
        <v>2015</v>
      </c>
      <c r="C350" s="2">
        <v>400</v>
      </c>
      <c r="D350" s="17" t="s">
        <v>17</v>
      </c>
      <c r="E350" s="14">
        <v>1094</v>
      </c>
      <c r="F350" s="14">
        <v>230.8</v>
      </c>
      <c r="G350" s="14">
        <v>258.10000000000002</v>
      </c>
      <c r="H350" s="14">
        <v>248.5</v>
      </c>
      <c r="I350" s="11">
        <f t="shared" si="10"/>
        <v>737.40000000000009</v>
      </c>
    </row>
    <row r="351" spans="2:9" x14ac:dyDescent="0.2">
      <c r="B351" s="30" t="str">
        <f t="shared" si="11"/>
        <v>2015</v>
      </c>
      <c r="C351" s="2">
        <v>410</v>
      </c>
      <c r="D351" s="17" t="s">
        <v>22</v>
      </c>
      <c r="E351" s="14">
        <v>714.8</v>
      </c>
      <c r="F351" s="14">
        <v>162.9</v>
      </c>
      <c r="G351" s="14">
        <v>172.3</v>
      </c>
      <c r="H351" s="14">
        <v>151.69999999999999</v>
      </c>
      <c r="I351" s="11">
        <f t="shared" si="10"/>
        <v>486.90000000000003</v>
      </c>
    </row>
    <row r="352" spans="2:9" x14ac:dyDescent="0.2">
      <c r="B352" s="30" t="str">
        <f t="shared" si="11"/>
        <v>2015</v>
      </c>
      <c r="C352" s="2">
        <v>420</v>
      </c>
      <c r="D352" s="17" t="s">
        <v>11</v>
      </c>
      <c r="E352" s="14">
        <v>1049.2</v>
      </c>
      <c r="F352" s="14">
        <v>259.5</v>
      </c>
      <c r="G352" s="14">
        <v>274.2</v>
      </c>
      <c r="H352" s="14">
        <v>189.6</v>
      </c>
      <c r="I352" s="11">
        <f t="shared" si="10"/>
        <v>723.30000000000007</v>
      </c>
    </row>
    <row r="353" spans="2:9" x14ac:dyDescent="0.2">
      <c r="B353" s="30" t="str">
        <f t="shared" si="11"/>
        <v>2015</v>
      </c>
      <c r="C353" s="2">
        <v>430</v>
      </c>
      <c r="D353" s="17" t="s">
        <v>47</v>
      </c>
      <c r="E353" s="14">
        <v>1267</v>
      </c>
      <c r="F353" s="14">
        <v>247.6</v>
      </c>
      <c r="G353" s="14">
        <v>322.10000000000002</v>
      </c>
      <c r="H353" s="14">
        <v>304.3</v>
      </c>
      <c r="I353" s="11">
        <f t="shared" si="10"/>
        <v>874</v>
      </c>
    </row>
    <row r="354" spans="2:9" x14ac:dyDescent="0.2">
      <c r="B354" s="30" t="str">
        <f t="shared" si="11"/>
        <v>2015</v>
      </c>
      <c r="C354" s="2">
        <v>440</v>
      </c>
      <c r="D354" s="17" t="s">
        <v>97</v>
      </c>
      <c r="E354" s="14">
        <v>592.9</v>
      </c>
      <c r="F354" s="14">
        <v>157.5</v>
      </c>
      <c r="G354" s="14">
        <v>114</v>
      </c>
      <c r="H354" s="14">
        <v>101.7</v>
      </c>
      <c r="I354" s="11">
        <f t="shared" si="10"/>
        <v>373.2</v>
      </c>
    </row>
    <row r="355" spans="2:9" x14ac:dyDescent="0.2">
      <c r="B355" s="30" t="str">
        <f t="shared" si="11"/>
        <v>2015</v>
      </c>
      <c r="C355" s="2">
        <v>450</v>
      </c>
      <c r="D355" s="17" t="s">
        <v>30</v>
      </c>
      <c r="E355" s="14">
        <v>800.2</v>
      </c>
      <c r="F355" s="14">
        <v>166.8</v>
      </c>
      <c r="G355" s="14">
        <v>209.1</v>
      </c>
      <c r="H355" s="14">
        <v>163</v>
      </c>
      <c r="I355" s="11">
        <f t="shared" si="10"/>
        <v>538.9</v>
      </c>
    </row>
    <row r="356" spans="2:9" x14ac:dyDescent="0.2">
      <c r="B356" s="30" t="str">
        <f t="shared" si="11"/>
        <v>2015</v>
      </c>
      <c r="C356" s="2">
        <v>461</v>
      </c>
      <c r="D356" s="17" t="s">
        <v>36</v>
      </c>
      <c r="E356" s="14">
        <v>4002.4</v>
      </c>
      <c r="F356" s="14">
        <v>895.4</v>
      </c>
      <c r="G356" s="14">
        <v>910</v>
      </c>
      <c r="H356" s="14">
        <v>825.9</v>
      </c>
      <c r="I356" s="11">
        <f t="shared" si="10"/>
        <v>2631.3</v>
      </c>
    </row>
    <row r="357" spans="2:9" x14ac:dyDescent="0.2">
      <c r="B357" s="30" t="str">
        <f t="shared" si="11"/>
        <v>2015</v>
      </c>
      <c r="C357" s="2">
        <v>479</v>
      </c>
      <c r="D357" s="17" t="s">
        <v>72</v>
      </c>
      <c r="E357" s="14">
        <v>1485.5</v>
      </c>
      <c r="F357" s="14">
        <v>322.10000000000002</v>
      </c>
      <c r="G357" s="14">
        <v>344.7</v>
      </c>
      <c r="H357" s="14">
        <v>349.4</v>
      </c>
      <c r="I357" s="11">
        <f t="shared" si="10"/>
        <v>1016.1999999999999</v>
      </c>
    </row>
    <row r="358" spans="2:9" x14ac:dyDescent="0.2">
      <c r="B358" s="30" t="str">
        <f t="shared" si="11"/>
        <v>2015</v>
      </c>
      <c r="C358" s="2">
        <v>480</v>
      </c>
      <c r="D358" s="17" t="s">
        <v>226</v>
      </c>
      <c r="E358" s="14">
        <v>716.8</v>
      </c>
      <c r="F358" s="14">
        <v>177.6</v>
      </c>
      <c r="G358" s="14">
        <v>168.1</v>
      </c>
      <c r="H358" s="14">
        <v>121.4</v>
      </c>
      <c r="I358" s="11">
        <f t="shared" si="10"/>
        <v>467.1</v>
      </c>
    </row>
    <row r="359" spans="2:9" x14ac:dyDescent="0.2">
      <c r="B359" s="30" t="str">
        <f t="shared" si="11"/>
        <v>2015</v>
      </c>
      <c r="C359" s="2">
        <v>482</v>
      </c>
      <c r="D359" s="17" t="s">
        <v>8</v>
      </c>
      <c r="E359" s="14">
        <v>416.9</v>
      </c>
      <c r="F359" s="14">
        <v>96.9</v>
      </c>
      <c r="G359" s="14">
        <v>109.4</v>
      </c>
      <c r="H359" s="14">
        <v>96.3</v>
      </c>
      <c r="I359" s="11">
        <f t="shared" si="10"/>
        <v>302.60000000000002</v>
      </c>
    </row>
    <row r="360" spans="2:9" x14ac:dyDescent="0.2">
      <c r="B360" s="30" t="str">
        <f t="shared" si="11"/>
        <v>2015</v>
      </c>
      <c r="C360" s="2">
        <v>492</v>
      </c>
      <c r="D360" s="17" t="s">
        <v>98</v>
      </c>
      <c r="E360" s="14">
        <v>180.9</v>
      </c>
      <c r="F360" s="14">
        <v>36.4</v>
      </c>
      <c r="G360" s="14">
        <v>43.2</v>
      </c>
      <c r="H360" s="14">
        <v>47.6</v>
      </c>
      <c r="I360" s="11">
        <f t="shared" si="10"/>
        <v>127.19999999999999</v>
      </c>
    </row>
    <row r="361" spans="2:9" x14ac:dyDescent="0.2">
      <c r="B361" s="30" t="str">
        <f t="shared" si="11"/>
        <v>2015</v>
      </c>
      <c r="C361" s="2">
        <v>510</v>
      </c>
      <c r="D361" s="17" t="s">
        <v>61</v>
      </c>
      <c r="E361" s="14">
        <v>1202.7</v>
      </c>
      <c r="F361" s="14">
        <v>281.8</v>
      </c>
      <c r="G361" s="14">
        <v>283.5</v>
      </c>
      <c r="H361" s="14">
        <v>247.1</v>
      </c>
      <c r="I361" s="11">
        <f t="shared" si="10"/>
        <v>812.4</v>
      </c>
    </row>
    <row r="362" spans="2:9" x14ac:dyDescent="0.2">
      <c r="B362" s="30" t="str">
        <f t="shared" si="11"/>
        <v>2015</v>
      </c>
      <c r="C362" s="2">
        <v>530</v>
      </c>
      <c r="D362" s="17" t="s">
        <v>15</v>
      </c>
      <c r="E362" s="14">
        <v>407.8</v>
      </c>
      <c r="F362" s="14">
        <v>91.8</v>
      </c>
      <c r="G362" s="14">
        <v>100.8</v>
      </c>
      <c r="H362" s="14">
        <v>92.7</v>
      </c>
      <c r="I362" s="11">
        <f t="shared" si="10"/>
        <v>285.3</v>
      </c>
    </row>
    <row r="363" spans="2:9" x14ac:dyDescent="0.2">
      <c r="B363" s="30" t="str">
        <f t="shared" si="11"/>
        <v>2015</v>
      </c>
      <c r="C363" s="2">
        <v>540</v>
      </c>
      <c r="D363" s="17" t="s">
        <v>76</v>
      </c>
      <c r="E363" s="14">
        <v>1675</v>
      </c>
      <c r="F363" s="14">
        <v>393</v>
      </c>
      <c r="G363" s="14">
        <v>406.1</v>
      </c>
      <c r="H363" s="14">
        <v>336.4</v>
      </c>
      <c r="I363" s="11">
        <f t="shared" si="10"/>
        <v>1135.5</v>
      </c>
    </row>
    <row r="364" spans="2:9" x14ac:dyDescent="0.2">
      <c r="B364" s="30" t="str">
        <f t="shared" si="11"/>
        <v>2015</v>
      </c>
      <c r="C364" s="2">
        <v>550</v>
      </c>
      <c r="D364" s="17" t="s">
        <v>80</v>
      </c>
      <c r="E364" s="14">
        <v>1027.5</v>
      </c>
      <c r="F364" s="14">
        <v>244.6</v>
      </c>
      <c r="G364" s="14">
        <v>262.7</v>
      </c>
      <c r="H364" s="14">
        <v>219.4</v>
      </c>
      <c r="I364" s="11">
        <f t="shared" si="10"/>
        <v>726.69999999999993</v>
      </c>
    </row>
    <row r="365" spans="2:9" x14ac:dyDescent="0.2">
      <c r="B365" s="30" t="str">
        <f t="shared" si="11"/>
        <v>2015</v>
      </c>
      <c r="C365" s="2">
        <v>561</v>
      </c>
      <c r="D365" s="17" t="s">
        <v>27</v>
      </c>
      <c r="E365" s="14">
        <v>2549.4</v>
      </c>
      <c r="F365" s="14">
        <v>588.1</v>
      </c>
      <c r="G365" s="14">
        <v>578.4</v>
      </c>
      <c r="H365" s="14">
        <v>461.4</v>
      </c>
      <c r="I365" s="11">
        <f t="shared" si="10"/>
        <v>1627.9</v>
      </c>
    </row>
    <row r="366" spans="2:9" x14ac:dyDescent="0.2">
      <c r="B366" s="30" t="str">
        <f t="shared" si="11"/>
        <v>2015</v>
      </c>
      <c r="C366" s="2">
        <v>563</v>
      </c>
      <c r="D366" s="17" t="s">
        <v>29</v>
      </c>
      <c r="E366" s="14">
        <v>96.3</v>
      </c>
      <c r="F366" s="14">
        <v>24.3</v>
      </c>
      <c r="G366" s="14">
        <v>18.5</v>
      </c>
      <c r="H366" s="14">
        <v>14.8</v>
      </c>
      <c r="I366" s="11">
        <f t="shared" si="10"/>
        <v>57.599999999999994</v>
      </c>
    </row>
    <row r="367" spans="2:9" x14ac:dyDescent="0.2">
      <c r="B367" s="30" t="str">
        <f t="shared" si="11"/>
        <v>2015</v>
      </c>
      <c r="C367" s="2">
        <v>573</v>
      </c>
      <c r="D367" s="17" t="s">
        <v>86</v>
      </c>
      <c r="E367" s="14">
        <v>1025.5</v>
      </c>
      <c r="F367" s="14">
        <v>246.6</v>
      </c>
      <c r="G367" s="14">
        <v>266.3</v>
      </c>
      <c r="H367" s="14">
        <v>212.3</v>
      </c>
      <c r="I367" s="11">
        <f t="shared" si="10"/>
        <v>725.2</v>
      </c>
    </row>
    <row r="368" spans="2:9" x14ac:dyDescent="0.2">
      <c r="B368" s="30" t="str">
        <f t="shared" si="11"/>
        <v>2015</v>
      </c>
      <c r="C368" s="2">
        <v>575</v>
      </c>
      <c r="D368" s="17" t="s">
        <v>88</v>
      </c>
      <c r="E368" s="14">
        <v>933.4</v>
      </c>
      <c r="F368" s="14">
        <v>228</v>
      </c>
      <c r="G368" s="14">
        <v>244.8</v>
      </c>
      <c r="H368" s="14">
        <v>171.1</v>
      </c>
      <c r="I368" s="11">
        <f t="shared" si="10"/>
        <v>643.9</v>
      </c>
    </row>
    <row r="369" spans="2:9" x14ac:dyDescent="0.2">
      <c r="B369" s="30" t="str">
        <f t="shared" si="11"/>
        <v>2015</v>
      </c>
      <c r="C369" s="2">
        <v>580</v>
      </c>
      <c r="D369" s="17" t="s">
        <v>100</v>
      </c>
      <c r="E369" s="14">
        <v>1257</v>
      </c>
      <c r="F369" s="14">
        <v>278.39999999999998</v>
      </c>
      <c r="G369" s="14">
        <v>294.39999999999998</v>
      </c>
      <c r="H369" s="14">
        <v>268.7</v>
      </c>
      <c r="I369" s="11">
        <f t="shared" si="10"/>
        <v>841.5</v>
      </c>
    </row>
    <row r="370" spans="2:9" x14ac:dyDescent="0.2">
      <c r="B370" s="30" t="str">
        <f t="shared" si="11"/>
        <v>2015</v>
      </c>
      <c r="C370" s="2">
        <v>607</v>
      </c>
      <c r="D370" s="17" t="s">
        <v>37</v>
      </c>
      <c r="E370" s="14">
        <v>1243.2</v>
      </c>
      <c r="F370" s="14">
        <v>288</v>
      </c>
      <c r="G370" s="14">
        <v>291.5</v>
      </c>
      <c r="H370" s="14">
        <v>203.7</v>
      </c>
      <c r="I370" s="11">
        <f t="shared" ref="I370:I402" si="12">SUM(F370:H370)</f>
        <v>783.2</v>
      </c>
    </row>
    <row r="371" spans="2:9" x14ac:dyDescent="0.2">
      <c r="B371" s="30" t="str">
        <f t="shared" ref="B371:B402" si="13">B370</f>
        <v>2015</v>
      </c>
      <c r="C371" s="2">
        <v>615</v>
      </c>
      <c r="D371" s="17" t="s">
        <v>81</v>
      </c>
      <c r="E371" s="14">
        <v>1898.5</v>
      </c>
      <c r="F371" s="14">
        <v>388.3</v>
      </c>
      <c r="G371" s="14">
        <v>455</v>
      </c>
      <c r="H371" s="14">
        <v>416.5</v>
      </c>
      <c r="I371" s="11">
        <f t="shared" si="12"/>
        <v>1259.8</v>
      </c>
    </row>
    <row r="372" spans="2:9" x14ac:dyDescent="0.2">
      <c r="B372" s="30" t="str">
        <f t="shared" si="13"/>
        <v>2015</v>
      </c>
      <c r="C372" s="2">
        <v>621</v>
      </c>
      <c r="D372" s="17" t="s">
        <v>99</v>
      </c>
      <c r="E372" s="14">
        <v>1749.2</v>
      </c>
      <c r="F372" s="14">
        <v>396.3</v>
      </c>
      <c r="G372" s="14">
        <v>404.8</v>
      </c>
      <c r="H372" s="14">
        <v>356.1</v>
      </c>
      <c r="I372" s="11">
        <f t="shared" si="12"/>
        <v>1157.2</v>
      </c>
    </row>
    <row r="373" spans="2:9" x14ac:dyDescent="0.2">
      <c r="B373" s="30" t="str">
        <f t="shared" si="13"/>
        <v>2015</v>
      </c>
      <c r="C373" s="2">
        <v>630</v>
      </c>
      <c r="D373" s="17" t="s">
        <v>90</v>
      </c>
      <c r="E373" s="14">
        <v>1823.8</v>
      </c>
      <c r="F373" s="14">
        <v>408.8</v>
      </c>
      <c r="G373" s="14">
        <v>460.1</v>
      </c>
      <c r="H373" s="14">
        <v>370.5</v>
      </c>
      <c r="I373" s="11">
        <f t="shared" si="12"/>
        <v>1239.4000000000001</v>
      </c>
    </row>
    <row r="374" spans="2:9" x14ac:dyDescent="0.2">
      <c r="B374" s="30" t="str">
        <f t="shared" si="13"/>
        <v>2015</v>
      </c>
      <c r="C374" s="2">
        <v>657</v>
      </c>
      <c r="D374" s="17" t="s">
        <v>71</v>
      </c>
      <c r="E374" s="14">
        <v>1255.5999999999999</v>
      </c>
      <c r="F374" s="14">
        <v>282.5</v>
      </c>
      <c r="G374" s="14">
        <v>331.9</v>
      </c>
      <c r="H374" s="14">
        <v>244.1</v>
      </c>
      <c r="I374" s="11">
        <f t="shared" si="12"/>
        <v>858.5</v>
      </c>
    </row>
    <row r="375" spans="2:9" x14ac:dyDescent="0.2">
      <c r="B375" s="30" t="str">
        <f t="shared" si="13"/>
        <v>2015</v>
      </c>
      <c r="C375" s="2">
        <v>661</v>
      </c>
      <c r="D375" s="17" t="s">
        <v>79</v>
      </c>
      <c r="E375" s="14">
        <v>1220.5999999999999</v>
      </c>
      <c r="F375" s="14">
        <v>285</v>
      </c>
      <c r="G375" s="14">
        <v>323.60000000000002</v>
      </c>
      <c r="H375" s="14">
        <v>207.1</v>
      </c>
      <c r="I375" s="11">
        <f t="shared" si="12"/>
        <v>815.7</v>
      </c>
    </row>
    <row r="376" spans="2:9" x14ac:dyDescent="0.2">
      <c r="B376" s="30" t="str">
        <f t="shared" si="13"/>
        <v>2015</v>
      </c>
      <c r="C376" s="2">
        <v>665</v>
      </c>
      <c r="D376" s="17" t="s">
        <v>12</v>
      </c>
      <c r="E376" s="14">
        <v>591.9</v>
      </c>
      <c r="F376" s="14">
        <v>140.69999999999999</v>
      </c>
      <c r="G376" s="14">
        <v>135.30000000000001</v>
      </c>
      <c r="H376" s="14">
        <v>130.1</v>
      </c>
      <c r="I376" s="11">
        <f t="shared" si="12"/>
        <v>406.1</v>
      </c>
    </row>
    <row r="377" spans="2:9" x14ac:dyDescent="0.2">
      <c r="B377" s="30" t="str">
        <f t="shared" si="13"/>
        <v>2015</v>
      </c>
      <c r="C377" s="2">
        <v>671</v>
      </c>
      <c r="D377" s="17" t="s">
        <v>70</v>
      </c>
      <c r="E377" s="15" t="s">
        <v>128</v>
      </c>
      <c r="F377" s="15" t="s">
        <v>128</v>
      </c>
      <c r="G377" s="15" t="s">
        <v>128</v>
      </c>
      <c r="H377" s="15" t="s">
        <v>128</v>
      </c>
      <c r="I377" s="15" t="s">
        <v>128</v>
      </c>
    </row>
    <row r="378" spans="2:9" x14ac:dyDescent="0.2">
      <c r="B378" s="30" t="str">
        <f t="shared" si="13"/>
        <v>2015</v>
      </c>
      <c r="C378" s="2">
        <v>706</v>
      </c>
      <c r="D378" s="17" t="s">
        <v>74</v>
      </c>
      <c r="E378" s="14">
        <v>992.1</v>
      </c>
      <c r="F378" s="14">
        <v>227</v>
      </c>
      <c r="G378" s="14">
        <v>240.7</v>
      </c>
      <c r="H378" s="14">
        <v>206.1</v>
      </c>
      <c r="I378" s="11">
        <f t="shared" si="12"/>
        <v>673.8</v>
      </c>
    </row>
    <row r="379" spans="2:9" x14ac:dyDescent="0.2">
      <c r="B379" s="30" t="str">
        <f t="shared" si="13"/>
        <v>2015</v>
      </c>
      <c r="C379" s="2">
        <v>707</v>
      </c>
      <c r="D379" s="17" t="s">
        <v>26</v>
      </c>
      <c r="E379" s="15" t="s">
        <v>128</v>
      </c>
      <c r="F379" s="15" t="s">
        <v>128</v>
      </c>
      <c r="G379" s="15" t="s">
        <v>128</v>
      </c>
      <c r="H379" s="15" t="s">
        <v>128</v>
      </c>
      <c r="I379" s="11" t="s">
        <v>128</v>
      </c>
    </row>
    <row r="380" spans="2:9" x14ac:dyDescent="0.2">
      <c r="B380" s="30" t="str">
        <f t="shared" si="13"/>
        <v>2015</v>
      </c>
      <c r="C380" s="2">
        <v>710</v>
      </c>
      <c r="D380" s="17" t="s">
        <v>31</v>
      </c>
      <c r="E380" s="14">
        <v>586.29999999999995</v>
      </c>
      <c r="F380" s="14">
        <v>132.9</v>
      </c>
      <c r="G380" s="14">
        <v>140.5</v>
      </c>
      <c r="H380" s="14">
        <v>130.1</v>
      </c>
      <c r="I380" s="11">
        <f t="shared" si="12"/>
        <v>403.5</v>
      </c>
    </row>
    <row r="381" spans="2:9" x14ac:dyDescent="0.2">
      <c r="B381" s="30" t="str">
        <f t="shared" si="13"/>
        <v>2015</v>
      </c>
      <c r="C381" s="2">
        <v>727</v>
      </c>
      <c r="D381" s="17" t="s">
        <v>34</v>
      </c>
      <c r="E381" s="14">
        <v>428.6</v>
      </c>
      <c r="F381" s="14">
        <v>86</v>
      </c>
      <c r="G381" s="14">
        <v>107.3</v>
      </c>
      <c r="H381" s="14">
        <v>90.7</v>
      </c>
      <c r="I381" s="11">
        <f t="shared" si="12"/>
        <v>284</v>
      </c>
    </row>
    <row r="382" spans="2:9" x14ac:dyDescent="0.2">
      <c r="B382" s="30" t="str">
        <f t="shared" si="13"/>
        <v>2015</v>
      </c>
      <c r="C382" s="2">
        <v>730</v>
      </c>
      <c r="D382" s="17" t="s">
        <v>40</v>
      </c>
      <c r="E382" s="14">
        <v>1650.1</v>
      </c>
      <c r="F382" s="14">
        <v>351.9</v>
      </c>
      <c r="G382" s="14">
        <v>364.3</v>
      </c>
      <c r="H382" s="14">
        <v>319.8</v>
      </c>
      <c r="I382" s="11">
        <f t="shared" si="12"/>
        <v>1036</v>
      </c>
    </row>
    <row r="383" spans="2:9" x14ac:dyDescent="0.2">
      <c r="B383" s="30" t="str">
        <f t="shared" si="13"/>
        <v>2015</v>
      </c>
      <c r="C383" s="2">
        <v>740</v>
      </c>
      <c r="D383" s="17" t="s">
        <v>56</v>
      </c>
      <c r="E383" s="14">
        <v>1623.3</v>
      </c>
      <c r="F383" s="14">
        <v>375.1</v>
      </c>
      <c r="G383" s="14">
        <v>368.6</v>
      </c>
      <c r="H383" s="14">
        <v>300.5</v>
      </c>
      <c r="I383" s="11">
        <f t="shared" si="12"/>
        <v>1044.2</v>
      </c>
    </row>
    <row r="384" spans="2:9" x14ac:dyDescent="0.2">
      <c r="B384" s="30" t="str">
        <f t="shared" si="13"/>
        <v>2015</v>
      </c>
      <c r="C384" s="2">
        <v>741</v>
      </c>
      <c r="D384" s="17" t="s">
        <v>54</v>
      </c>
      <c r="E384" s="14">
        <v>203.5</v>
      </c>
      <c r="F384" s="14">
        <v>38.1</v>
      </c>
      <c r="G384" s="14">
        <v>53.8</v>
      </c>
      <c r="H384" s="14">
        <v>51.9</v>
      </c>
      <c r="I384" s="11">
        <f t="shared" si="12"/>
        <v>143.80000000000001</v>
      </c>
    </row>
    <row r="385" spans="2:9" x14ac:dyDescent="0.2">
      <c r="B385" s="30" t="str">
        <f t="shared" si="13"/>
        <v>2015</v>
      </c>
      <c r="C385" s="2">
        <v>746</v>
      </c>
      <c r="D385" s="17" t="s">
        <v>58</v>
      </c>
      <c r="E385" s="14">
        <v>907.8</v>
      </c>
      <c r="F385" s="14">
        <v>209.1</v>
      </c>
      <c r="G385" s="14">
        <v>212.5</v>
      </c>
      <c r="H385" s="14">
        <v>171.9</v>
      </c>
      <c r="I385" s="11">
        <f t="shared" si="12"/>
        <v>593.5</v>
      </c>
    </row>
    <row r="386" spans="2:9" x14ac:dyDescent="0.2">
      <c r="B386" s="30" t="str">
        <f t="shared" si="13"/>
        <v>2015</v>
      </c>
      <c r="C386" s="2">
        <v>751</v>
      </c>
      <c r="D386" s="17" t="s">
        <v>104</v>
      </c>
      <c r="E386" s="14">
        <v>5617.1</v>
      </c>
      <c r="F386" s="14">
        <v>1163.5999999999999</v>
      </c>
      <c r="G386" s="14">
        <v>1312.2</v>
      </c>
      <c r="H386" s="14">
        <v>1243.2</v>
      </c>
      <c r="I386" s="11">
        <f t="shared" si="12"/>
        <v>3719</v>
      </c>
    </row>
    <row r="387" spans="2:9" x14ac:dyDescent="0.2">
      <c r="B387" s="30" t="str">
        <f t="shared" si="13"/>
        <v>2015</v>
      </c>
      <c r="C387" s="2">
        <v>756</v>
      </c>
      <c r="D387" s="17" t="s">
        <v>89</v>
      </c>
      <c r="E387" s="14">
        <v>773.4</v>
      </c>
      <c r="F387" s="14">
        <v>171.7</v>
      </c>
      <c r="G387" s="14">
        <v>188.4</v>
      </c>
      <c r="H387" s="14">
        <v>155.80000000000001</v>
      </c>
      <c r="I387" s="11">
        <f t="shared" si="12"/>
        <v>515.90000000000009</v>
      </c>
    </row>
    <row r="388" spans="2:9" x14ac:dyDescent="0.2">
      <c r="B388" s="30" t="str">
        <f t="shared" si="13"/>
        <v>2015</v>
      </c>
      <c r="C388" s="2">
        <v>760</v>
      </c>
      <c r="D388" s="17" t="s">
        <v>44</v>
      </c>
      <c r="E388" s="14">
        <v>1381.4</v>
      </c>
      <c r="F388" s="14">
        <v>334.7</v>
      </c>
      <c r="G388" s="14">
        <v>346.3</v>
      </c>
      <c r="H388" s="14">
        <v>261.10000000000002</v>
      </c>
      <c r="I388" s="11">
        <f t="shared" si="12"/>
        <v>942.1</v>
      </c>
    </row>
    <row r="389" spans="2:9" x14ac:dyDescent="0.2">
      <c r="B389" s="30" t="str">
        <f t="shared" si="13"/>
        <v>2015</v>
      </c>
      <c r="C389" s="2">
        <v>766</v>
      </c>
      <c r="D389" s="17" t="s">
        <v>65</v>
      </c>
      <c r="E389" s="14">
        <v>957.8</v>
      </c>
      <c r="F389" s="14">
        <v>210.9</v>
      </c>
      <c r="G389" s="14">
        <v>250.4</v>
      </c>
      <c r="H389" s="14">
        <v>219.4</v>
      </c>
      <c r="I389" s="11">
        <f t="shared" si="12"/>
        <v>680.7</v>
      </c>
    </row>
    <row r="390" spans="2:9" x14ac:dyDescent="0.2">
      <c r="B390" s="30" t="str">
        <f t="shared" si="13"/>
        <v>2015</v>
      </c>
      <c r="C390" s="2">
        <v>773</v>
      </c>
      <c r="D390" s="17" t="s">
        <v>24</v>
      </c>
      <c r="E390" s="14">
        <v>592.70000000000005</v>
      </c>
      <c r="F390" s="14">
        <v>131.80000000000001</v>
      </c>
      <c r="G390" s="14">
        <v>152.30000000000001</v>
      </c>
      <c r="H390" s="14">
        <v>115</v>
      </c>
      <c r="I390" s="11">
        <f t="shared" si="12"/>
        <v>399.1</v>
      </c>
    </row>
    <row r="391" spans="2:9" x14ac:dyDescent="0.2">
      <c r="B391" s="30" t="str">
        <f t="shared" si="13"/>
        <v>2015</v>
      </c>
      <c r="C391" s="2">
        <v>779</v>
      </c>
      <c r="D391" s="17" t="s">
        <v>60</v>
      </c>
      <c r="E391" s="14">
        <v>1101.3</v>
      </c>
      <c r="F391" s="14">
        <v>265.5</v>
      </c>
      <c r="G391" s="14">
        <v>267</v>
      </c>
      <c r="H391" s="14">
        <v>201.5</v>
      </c>
      <c r="I391" s="11">
        <f t="shared" si="12"/>
        <v>734</v>
      </c>
    </row>
    <row r="392" spans="2:9" x14ac:dyDescent="0.2">
      <c r="B392" s="30" t="str">
        <f t="shared" si="13"/>
        <v>2015</v>
      </c>
      <c r="C392" s="2">
        <v>787</v>
      </c>
      <c r="D392" s="17" t="s">
        <v>78</v>
      </c>
      <c r="E392" s="14">
        <v>982.4</v>
      </c>
      <c r="F392" s="14">
        <v>255.1</v>
      </c>
      <c r="G392" s="14">
        <v>244.9</v>
      </c>
      <c r="H392" s="14">
        <v>178.6</v>
      </c>
      <c r="I392" s="11">
        <f t="shared" si="12"/>
        <v>678.6</v>
      </c>
    </row>
    <row r="393" spans="2:9" x14ac:dyDescent="0.2">
      <c r="B393" s="30" t="str">
        <f t="shared" si="13"/>
        <v>2015</v>
      </c>
      <c r="C393" s="2">
        <v>791</v>
      </c>
      <c r="D393" s="17" t="s">
        <v>94</v>
      </c>
      <c r="E393" s="14">
        <v>1722.2</v>
      </c>
      <c r="F393" s="14">
        <v>399.2</v>
      </c>
      <c r="G393" s="14">
        <v>418.6</v>
      </c>
      <c r="H393" s="14">
        <v>383.3</v>
      </c>
      <c r="I393" s="11">
        <f t="shared" si="12"/>
        <v>1201.0999999999999</v>
      </c>
    </row>
    <row r="394" spans="2:9" x14ac:dyDescent="0.2">
      <c r="B394" s="30" t="str">
        <f t="shared" si="13"/>
        <v>2015</v>
      </c>
      <c r="C394" s="2">
        <v>810</v>
      </c>
      <c r="D394" s="17" t="s">
        <v>21</v>
      </c>
      <c r="E394" s="14">
        <v>761.1</v>
      </c>
      <c r="F394" s="14">
        <v>167.5</v>
      </c>
      <c r="G394" s="14">
        <v>206.1</v>
      </c>
      <c r="H394" s="14">
        <v>150.69999999999999</v>
      </c>
      <c r="I394" s="11">
        <f t="shared" si="12"/>
        <v>524.29999999999995</v>
      </c>
    </row>
    <row r="395" spans="2:9" x14ac:dyDescent="0.2">
      <c r="B395" s="30" t="str">
        <f t="shared" si="13"/>
        <v>2015</v>
      </c>
      <c r="C395" s="2">
        <v>813</v>
      </c>
      <c r="D395" s="17" t="s">
        <v>41</v>
      </c>
      <c r="E395" s="14">
        <v>2045.3</v>
      </c>
      <c r="F395" s="14">
        <v>504.1</v>
      </c>
      <c r="G395" s="14">
        <v>487.3</v>
      </c>
      <c r="H395" s="14">
        <v>319.89999999999998</v>
      </c>
      <c r="I395" s="11">
        <f t="shared" si="12"/>
        <v>1311.3000000000002</v>
      </c>
    </row>
    <row r="396" spans="2:9" x14ac:dyDescent="0.2">
      <c r="B396" s="30" t="str">
        <f t="shared" si="13"/>
        <v>2015</v>
      </c>
      <c r="C396" s="2">
        <v>820</v>
      </c>
      <c r="D396" s="17" t="s">
        <v>227</v>
      </c>
      <c r="E396" s="14">
        <v>951.7</v>
      </c>
      <c r="F396" s="14">
        <v>223.5</v>
      </c>
      <c r="G396" s="14">
        <v>251.4</v>
      </c>
      <c r="H396" s="14">
        <v>169.8</v>
      </c>
      <c r="I396" s="11">
        <f t="shared" si="12"/>
        <v>644.70000000000005</v>
      </c>
    </row>
    <row r="397" spans="2:9" x14ac:dyDescent="0.2">
      <c r="B397" s="30" t="str">
        <f t="shared" si="13"/>
        <v>2015</v>
      </c>
      <c r="C397" s="2">
        <v>825</v>
      </c>
      <c r="D397" s="17" t="s">
        <v>18</v>
      </c>
      <c r="E397" s="14">
        <v>72.900000000000006</v>
      </c>
      <c r="F397" s="14">
        <v>21.2</v>
      </c>
      <c r="G397" s="14">
        <v>19</v>
      </c>
      <c r="H397" s="14">
        <v>11.6</v>
      </c>
      <c r="I397" s="11">
        <f t="shared" si="12"/>
        <v>51.800000000000004</v>
      </c>
    </row>
    <row r="398" spans="2:9" x14ac:dyDescent="0.2">
      <c r="B398" s="30" t="str">
        <f t="shared" si="13"/>
        <v>2015</v>
      </c>
      <c r="C398" s="2">
        <v>840</v>
      </c>
      <c r="D398" s="17" t="s">
        <v>42</v>
      </c>
      <c r="E398" s="14">
        <v>636</v>
      </c>
      <c r="F398" s="14">
        <v>147.80000000000001</v>
      </c>
      <c r="G398" s="14">
        <v>152.80000000000001</v>
      </c>
      <c r="H398" s="14">
        <v>111</v>
      </c>
      <c r="I398" s="11">
        <f t="shared" si="12"/>
        <v>411.6</v>
      </c>
    </row>
    <row r="399" spans="2:9" x14ac:dyDescent="0.2">
      <c r="B399" s="30" t="str">
        <f t="shared" si="13"/>
        <v>2015</v>
      </c>
      <c r="C399" s="2">
        <v>846</v>
      </c>
      <c r="D399" s="17" t="s">
        <v>20</v>
      </c>
      <c r="E399" s="14">
        <v>1054.7</v>
      </c>
      <c r="F399" s="14">
        <v>247.4</v>
      </c>
      <c r="G399" s="14">
        <v>237.9</v>
      </c>
      <c r="H399" s="14">
        <v>191.5</v>
      </c>
      <c r="I399" s="11">
        <f t="shared" si="12"/>
        <v>676.8</v>
      </c>
    </row>
    <row r="400" spans="2:9" x14ac:dyDescent="0.2">
      <c r="B400" s="30" t="str">
        <f t="shared" si="13"/>
        <v>2015</v>
      </c>
      <c r="C400" s="2">
        <v>849</v>
      </c>
      <c r="D400" s="17" t="s">
        <v>93</v>
      </c>
      <c r="E400" s="14">
        <v>922.2</v>
      </c>
      <c r="F400" s="14">
        <v>225</v>
      </c>
      <c r="G400" s="14">
        <v>191.2</v>
      </c>
      <c r="H400" s="14">
        <v>180.4</v>
      </c>
      <c r="I400" s="11">
        <f t="shared" si="12"/>
        <v>596.6</v>
      </c>
    </row>
    <row r="401" spans="1:9" x14ac:dyDescent="0.2">
      <c r="B401" s="30" t="str">
        <f t="shared" si="13"/>
        <v>2015</v>
      </c>
      <c r="C401" s="2">
        <v>851</v>
      </c>
      <c r="D401" s="17" t="s">
        <v>102</v>
      </c>
      <c r="E401" s="14">
        <v>5683.8</v>
      </c>
      <c r="F401" s="14">
        <v>1370.9</v>
      </c>
      <c r="G401" s="14">
        <v>1351.6</v>
      </c>
      <c r="H401" s="14">
        <v>948.8</v>
      </c>
      <c r="I401" s="11">
        <f t="shared" si="12"/>
        <v>3671.3</v>
      </c>
    </row>
    <row r="402" spans="1:9" x14ac:dyDescent="0.2">
      <c r="B402" s="30" t="str">
        <f t="shared" si="13"/>
        <v>2015</v>
      </c>
      <c r="C402" s="2">
        <v>860</v>
      </c>
      <c r="D402" s="17" t="s">
        <v>75</v>
      </c>
      <c r="E402" s="14">
        <v>1775.1</v>
      </c>
      <c r="F402" s="14">
        <v>425.7</v>
      </c>
      <c r="G402" s="14">
        <v>452.3</v>
      </c>
      <c r="H402" s="14">
        <v>344.3</v>
      </c>
      <c r="I402" s="11">
        <f t="shared" si="12"/>
        <v>1222.3</v>
      </c>
    </row>
    <row r="404" spans="1:9" x14ac:dyDescent="0.2">
      <c r="E404" s="13" t="s">
        <v>230</v>
      </c>
      <c r="F404" s="13" t="s">
        <v>231</v>
      </c>
      <c r="G404" s="13" t="s">
        <v>232</v>
      </c>
      <c r="H404" s="13" t="s">
        <v>233</v>
      </c>
      <c r="I404" s="13" t="s">
        <v>224</v>
      </c>
    </row>
    <row r="405" spans="1:9" x14ac:dyDescent="0.2">
      <c r="A405" s="13" t="s">
        <v>234</v>
      </c>
      <c r="B405" s="13" t="s">
        <v>238</v>
      </c>
      <c r="D405" s="17" t="s">
        <v>239</v>
      </c>
      <c r="E405" s="48">
        <v>119522.4</v>
      </c>
      <c r="F405" s="48">
        <v>26843.7</v>
      </c>
      <c r="G405" s="48">
        <v>27965.1</v>
      </c>
      <c r="H405" s="48">
        <v>23956.5</v>
      </c>
      <c r="I405" s="11">
        <f>SUM(F405:H405)</f>
        <v>78765.3</v>
      </c>
    </row>
    <row r="406" spans="1:9" x14ac:dyDescent="0.2">
      <c r="A406" s="13" t="s">
        <v>234</v>
      </c>
      <c r="B406" s="13" t="s">
        <v>237</v>
      </c>
      <c r="D406" s="17" t="s">
        <v>239</v>
      </c>
      <c r="E406" s="48">
        <v>125336.5</v>
      </c>
      <c r="F406" s="48">
        <v>27850.799999999999</v>
      </c>
      <c r="G406" s="48">
        <v>28117.599999999999</v>
      </c>
      <c r="H406" s="48">
        <v>24480.1</v>
      </c>
      <c r="I406" s="11">
        <f t="shared" ref="I406:I408" si="14">SUM(F406:H406)</f>
        <v>80448.5</v>
      </c>
    </row>
    <row r="407" spans="1:9" x14ac:dyDescent="0.2">
      <c r="A407" s="13" t="s">
        <v>234</v>
      </c>
      <c r="B407" s="13" t="s">
        <v>236</v>
      </c>
      <c r="D407" s="17" t="s">
        <v>239</v>
      </c>
      <c r="E407" s="48">
        <v>127954.4</v>
      </c>
      <c r="F407" s="48">
        <v>29213.9</v>
      </c>
      <c r="G407" s="48">
        <v>29675.599999999999</v>
      </c>
      <c r="H407" s="48">
        <v>24063.4</v>
      </c>
      <c r="I407" s="11">
        <f t="shared" si="14"/>
        <v>82952.899999999994</v>
      </c>
    </row>
    <row r="408" spans="1:9" x14ac:dyDescent="0.2">
      <c r="A408" s="47" t="s">
        <v>234</v>
      </c>
      <c r="B408" s="47">
        <v>2024</v>
      </c>
      <c r="C408" s="47"/>
      <c r="D408" s="48" t="s">
        <v>239</v>
      </c>
      <c r="E408" s="48">
        <v>129648.9</v>
      </c>
      <c r="F408" s="48">
        <v>30223.8</v>
      </c>
      <c r="G408" s="48">
        <v>30230.7</v>
      </c>
      <c r="H408" s="48">
        <v>24779.3</v>
      </c>
      <c r="I408" s="11">
        <f t="shared" si="14"/>
        <v>85233.8</v>
      </c>
    </row>
    <row r="409" spans="1:9" x14ac:dyDescent="0.2">
      <c r="B409" s="13"/>
      <c r="C409" s="13"/>
      <c r="D409" s="17"/>
      <c r="E409" s="14"/>
      <c r="F409" s="14"/>
      <c r="G409" s="14"/>
      <c r="H409" s="14"/>
    </row>
    <row r="410" spans="1:9" x14ac:dyDescent="0.2">
      <c r="A410" s="11" t="s">
        <v>240</v>
      </c>
    </row>
  </sheetData>
  <pageMargins left="0.70866141732283472" right="0.70866141732283472" top="0.74803149606299213" bottom="0.74803149606299213" header="0.31496062992125984" footer="0.31496062992125984"/>
  <pageSetup paperSize="9" scale="39" fitToHeight="3" orientation="portrait" r:id="rId1"/>
  <headerFooter>
    <oddHeader>&amp;CDataark 3a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E81F903AF2D2248ABAA18DD843A2B84" ma:contentTypeVersion="3" ma:contentTypeDescription="Create a new document." ma:contentTypeScope="" ma:versionID="f7d5384fad3b8f97caf4aa0d8a74497a">
  <xsd:schema xmlns:xsd="http://www.w3.org/2001/XMLSchema" xmlns:xs="http://www.w3.org/2001/XMLSchema" xmlns:p="http://schemas.microsoft.com/office/2006/metadata/properties" xmlns:ns2="7dc87050-1883-478e-bc59-73e325075333" targetNamespace="http://schemas.microsoft.com/office/2006/metadata/properties" ma:root="true" ma:fieldsID="a4bfb7cc675d26fbb94414d256d2461b" ns2:_="">
    <xsd:import namespace="7dc87050-1883-478e-bc59-73e325075333"/>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c87050-1883-478e-bc59-73e3250753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9C8478-6869-438A-B55C-B635FFC591A1}">
  <ds:schemaRef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2006/metadata/properties"/>
    <ds:schemaRef ds:uri="7dc87050-1883-478e-bc59-73e325075333"/>
    <ds:schemaRef ds:uri="http://purl.org/dc/elements/1.1/"/>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B4AA8DDF-7C02-4198-8940-7AC1CCF9123C}">
  <ds:schemaRefs>
    <ds:schemaRef ds:uri="http://schemas.microsoft.com/sharepoint/v3/contenttype/forms"/>
  </ds:schemaRefs>
</ds:datastoreItem>
</file>

<file path=customXml/itemProps3.xml><?xml version="1.0" encoding="utf-8"?>
<ds:datastoreItem xmlns:ds="http://schemas.openxmlformats.org/officeDocument/2006/customXml" ds:itemID="{54411F29-C899-4D70-830A-5054163F1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c87050-1883-478e-bc59-73e325075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21</vt:i4>
      </vt:variant>
    </vt:vector>
  </HeadingPairs>
  <TitlesOfParts>
    <vt:vector size="42" baseType="lpstr">
      <vt:lpstr>Forside</vt:lpstr>
      <vt:lpstr>Befolkning</vt:lpstr>
      <vt:lpstr>Hjemmehjælp_antal modtagere</vt:lpstr>
      <vt:lpstr>Hjemmehjælp_antal timer</vt:lpstr>
      <vt:lpstr>Plejehjem</vt:lpstr>
      <vt:lpstr>Ældreudgifter</vt:lpstr>
      <vt:lpstr>Dataark1</vt:lpstr>
      <vt:lpstr>Dataark2</vt:lpstr>
      <vt:lpstr>Dataark3a</vt:lpstr>
      <vt:lpstr>Dataark3b</vt:lpstr>
      <vt:lpstr>Dataark4a</vt:lpstr>
      <vt:lpstr>Dataark4b</vt:lpstr>
      <vt:lpstr>Dataark5</vt:lpstr>
      <vt:lpstr>Dataark6</vt:lpstr>
      <vt:lpstr>Dataark7a</vt:lpstr>
      <vt:lpstr>Dataark7b</vt:lpstr>
      <vt:lpstr>Dataark7c</vt:lpstr>
      <vt:lpstr>Dataark7d</vt:lpstr>
      <vt:lpstr>Dataark8a</vt:lpstr>
      <vt:lpstr>Dataark8b</vt:lpstr>
      <vt:lpstr>Dataark9</vt:lpstr>
      <vt:lpstr>Befolkning!Udskriftsområde</vt:lpstr>
      <vt:lpstr>Dataark1!Udskriftsområde</vt:lpstr>
      <vt:lpstr>Dataark2!Udskriftsområde</vt:lpstr>
      <vt:lpstr>Dataark3a!Udskriftsområde</vt:lpstr>
      <vt:lpstr>Dataark3b!Udskriftsområde</vt:lpstr>
      <vt:lpstr>Dataark4a!Udskriftsområde</vt:lpstr>
      <vt:lpstr>Dataark4b!Udskriftsområde</vt:lpstr>
      <vt:lpstr>Dataark5!Udskriftsområde</vt:lpstr>
      <vt:lpstr>Dataark6!Udskriftsområde</vt:lpstr>
      <vt:lpstr>Dataark7a!Udskriftsområde</vt:lpstr>
      <vt:lpstr>Dataark7b!Udskriftsområde</vt:lpstr>
      <vt:lpstr>Dataark7c!Udskriftsområde</vt:lpstr>
      <vt:lpstr>Dataark7d!Udskriftsområde</vt:lpstr>
      <vt:lpstr>Dataark8a!Udskriftsområde</vt:lpstr>
      <vt:lpstr>Dataark8b!Udskriftsområde</vt:lpstr>
      <vt:lpstr>Dataark9!Udskriftsområde</vt:lpstr>
      <vt:lpstr>Forside!Udskriftsområde</vt:lpstr>
      <vt:lpstr>'Hjemmehjælp_antal modtagere'!Udskriftsområde</vt:lpstr>
      <vt:lpstr>'Hjemmehjælp_antal timer'!Udskriftsområde</vt:lpstr>
      <vt:lpstr>Plejehjem!Udskriftsområde</vt:lpstr>
      <vt:lpstr>Ældreudgifter!Udskriftsområde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Høysholdt</dc:creator>
  <cp:keywords/>
  <dc:description/>
  <cp:lastModifiedBy>Marcus Hansen</cp:lastModifiedBy>
  <cp:revision/>
  <cp:lastPrinted>2025-08-13T08:16:06Z</cp:lastPrinted>
  <dcterms:created xsi:type="dcterms:W3CDTF">2024-08-29T11:54:54Z</dcterms:created>
  <dcterms:modified xsi:type="dcterms:W3CDTF">2025-08-21T08:05:11Z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0x010100BE81F903AF2D2248ABAA18DD843A2B84</vt:lpwstr>
  </property>
</Properties>
</file>