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externalLinks/externalLink1.xml" ContentType="application/vnd.openxmlformats-officedocument.spreadsheetml.externalLink+xml"/>
  <Override PartName="/docProps/core.xml" ContentType="application/vnd.openxmlformats-package.core-properties+xml"/>
  <Override PartName="/docProps/app.xml" ContentType="application/vnd.openxmlformats-officedocument.extended-properti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https://aeldresagensekretariat-my.sharepoint.com/personal/mah_aeldresagen_dk/Documents/Data til frivillige/"/>
    </mc:Choice>
  </mc:AlternateContent>
  <xr:revisionPtr revIDLastSave="1012" documentId="8_{461AB3CE-1334-4EF8-84C5-9E3566920E01}" xr6:coauthVersionLast="47" xr6:coauthVersionMax="47" xr10:uidLastSave="{68E1D3BD-8441-4266-B848-6396924C8BE7}"/>
  <bookViews>
    <workbookView xWindow="-120" yWindow="-120" windowWidth="29040" windowHeight="15720" xr2:uid="{39FFDE55-1E10-4F57-A743-A81EEEEDE849}"/>
  </bookViews>
  <sheets>
    <sheet name="Forside" sheetId="1" r:id="rId1"/>
    <sheet name="Befolkning" sheetId="3" r:id="rId2"/>
    <sheet name="Hjemmehjælp_antal modtagere" sheetId="8" r:id="rId3"/>
    <sheet name="Hjemmehjælp_antal timer" sheetId="16" r:id="rId4"/>
    <sheet name="Plejehjem" sheetId="6" r:id="rId5"/>
    <sheet name="Ældreudgifter" sheetId="7" r:id="rId6"/>
    <sheet name="Dataark1" sheetId="4" state="hidden" r:id="rId7"/>
    <sheet name="Dataark2" sheetId="2" state="hidden" r:id="rId8"/>
    <sheet name="Dataark3a" sheetId="9" state="hidden" r:id="rId9"/>
    <sheet name="Dataark3b" sheetId="17" state="hidden" r:id="rId10"/>
    <sheet name="Dataark4a" sheetId="5" state="hidden" r:id="rId11"/>
    <sheet name="Dataark4b" sheetId="18" state="hidden" r:id="rId12"/>
    <sheet name="Dataark5" sheetId="10" state="hidden" r:id="rId13"/>
    <sheet name="Dataark6" sheetId="11" state="hidden" r:id="rId14"/>
    <sheet name="Dataark7a" sheetId="12" state="hidden" r:id="rId15"/>
    <sheet name="Dataark7b" sheetId="14" state="hidden" r:id="rId16"/>
    <sheet name="Dataark7c" sheetId="19" state="hidden" r:id="rId17"/>
    <sheet name="Dataark7d" sheetId="20" state="hidden" r:id="rId18"/>
    <sheet name="Dataark8a" sheetId="13" state="hidden" r:id="rId19"/>
    <sheet name="Dataark8b" sheetId="21" state="hidden" r:id="rId20"/>
    <sheet name="Dataark9" sheetId="15" state="hidden" r:id="rId21"/>
  </sheets>
  <externalReferences>
    <externalReference r:id="rId22"/>
  </externalReferences>
  <definedNames>
    <definedName name="_xlnm.Print_Area" localSheetId="1">Befolkning!$A$1:$K$41</definedName>
    <definedName name="_xlnm.Print_Area" localSheetId="6">Dataark1!$A$1:$B$100</definedName>
    <definedName name="_xlnm.Print_Area" localSheetId="7">Dataark2!$A$1:$AC$106</definedName>
    <definedName name="_xlnm.Print_Area" localSheetId="8">Dataark3a!$A$1:$I$512</definedName>
    <definedName name="_xlnm.Print_Area" localSheetId="9">Dataark3b!$A$1:$H$406</definedName>
    <definedName name="_xlnm.Print_Area" localSheetId="10">Dataark4a!$A$1:$L$512</definedName>
    <definedName name="_xlnm.Print_Area" localSheetId="11">Dataark4b!$A$1:$G$328</definedName>
    <definedName name="_xlnm.Print_Area" localSheetId="12">Dataark5!$A$1:$H$511</definedName>
    <definedName name="_xlnm.Print_Area" localSheetId="13">Dataark6!$A$1:$K$407</definedName>
    <definedName name="_xlnm.Print_Area" localSheetId="14">Dataark7a!$A$1:$M$510</definedName>
    <definedName name="_xlnm.Print_Area" localSheetId="15">Dataark7b!$A$1:$M$510</definedName>
    <definedName name="_xlnm.Print_Area" localSheetId="16">Dataark7c!$A$1:$J$104</definedName>
    <definedName name="_xlnm.Print_Area" localSheetId="17">Dataark7d!$A$1:$J$104</definedName>
    <definedName name="_xlnm.Print_Area" localSheetId="18">Dataark8a!$A$1:$M$205</definedName>
    <definedName name="_xlnm.Print_Area" localSheetId="19">Dataark8b!$A$1:$G$204</definedName>
    <definedName name="_xlnm.Print_Area" localSheetId="20">Dataark9!$A$1:$K$62</definedName>
    <definedName name="_xlnm.Print_Area" localSheetId="0">Forside!$A$1:$F$59</definedName>
    <definedName name="_xlnm.Print_Area" localSheetId="2">'Hjemmehjælp_antal modtagere'!$A$1:$E$34</definedName>
    <definedName name="_xlnm.Print_Area" localSheetId="3">'Hjemmehjælp_antal timer'!$A$1:$E$34</definedName>
    <definedName name="_xlnm.Print_Area" localSheetId="4">Plejehjem!$A$1:$E$26</definedName>
    <definedName name="_xlnm.Print_Area" localSheetId="5">Ældreudgifter!$A$1:$F$74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49" i="7" l="1"/>
  <c r="E48" i="7"/>
  <c r="E47" i="7"/>
  <c r="E46" i="7"/>
  <c r="E45" i="7"/>
  <c r="E44" i="7"/>
  <c r="E43" i="7"/>
  <c r="D49" i="7"/>
  <c r="D48" i="7"/>
  <c r="D47" i="7"/>
  <c r="D46" i="7"/>
  <c r="D45" i="7"/>
  <c r="D44" i="7"/>
  <c r="D43" i="7"/>
  <c r="F79" i="7"/>
  <c r="E15" i="7"/>
  <c r="E14" i="7"/>
  <c r="E13" i="7"/>
  <c r="E12" i="7"/>
  <c r="E11" i="7"/>
  <c r="E10" i="7"/>
  <c r="E9" i="7"/>
  <c r="D15" i="7"/>
  <c r="D14" i="7"/>
  <c r="D13" i="7"/>
  <c r="D12" i="7"/>
  <c r="D11" i="7"/>
  <c r="D10" i="7"/>
  <c r="D9" i="7"/>
  <c r="I5" i="20"/>
  <c r="J5" i="20"/>
  <c r="I6" i="20"/>
  <c r="J6" i="20"/>
  <c r="I7" i="20"/>
  <c r="J7" i="20"/>
  <c r="I8" i="20"/>
  <c r="J8" i="20"/>
  <c r="I9" i="20"/>
  <c r="J9" i="20"/>
  <c r="I10" i="20"/>
  <c r="J10" i="20"/>
  <c r="I11" i="20"/>
  <c r="J11" i="20"/>
  <c r="I12" i="20"/>
  <c r="J12" i="20"/>
  <c r="I13" i="20"/>
  <c r="J13" i="20"/>
  <c r="I14" i="20"/>
  <c r="J14" i="20"/>
  <c r="I15" i="20"/>
  <c r="J15" i="20"/>
  <c r="I16" i="20"/>
  <c r="J16" i="20"/>
  <c r="I17" i="20"/>
  <c r="J17" i="20"/>
  <c r="I18" i="20"/>
  <c r="J18" i="20"/>
  <c r="I19" i="20"/>
  <c r="J19" i="20"/>
  <c r="I20" i="20"/>
  <c r="J20" i="20"/>
  <c r="I21" i="20"/>
  <c r="J21" i="20"/>
  <c r="I22" i="20"/>
  <c r="J22" i="20"/>
  <c r="I23" i="20"/>
  <c r="J23" i="20"/>
  <c r="I24" i="20"/>
  <c r="J24" i="20"/>
  <c r="I25" i="20"/>
  <c r="J25" i="20"/>
  <c r="I26" i="20"/>
  <c r="J26" i="20"/>
  <c r="I27" i="20"/>
  <c r="J27" i="20"/>
  <c r="I28" i="20"/>
  <c r="J28" i="20"/>
  <c r="I29" i="20"/>
  <c r="J29" i="20"/>
  <c r="I30" i="20"/>
  <c r="J30" i="20"/>
  <c r="I31" i="20"/>
  <c r="J31" i="20"/>
  <c r="I32" i="20"/>
  <c r="J32" i="20"/>
  <c r="I33" i="20"/>
  <c r="J33" i="20"/>
  <c r="I34" i="20"/>
  <c r="J34" i="20"/>
  <c r="I35" i="20"/>
  <c r="J35" i="20"/>
  <c r="I36" i="20"/>
  <c r="J36" i="20"/>
  <c r="I37" i="20"/>
  <c r="J37" i="20"/>
  <c r="I38" i="20"/>
  <c r="J38" i="20"/>
  <c r="I39" i="20"/>
  <c r="J39" i="20"/>
  <c r="I40" i="20"/>
  <c r="J40" i="20"/>
  <c r="I41" i="20"/>
  <c r="J41" i="20"/>
  <c r="I42" i="20"/>
  <c r="J42" i="20"/>
  <c r="I43" i="20"/>
  <c r="J43" i="20"/>
  <c r="I44" i="20"/>
  <c r="J44" i="20"/>
  <c r="I45" i="20"/>
  <c r="J45" i="20"/>
  <c r="I46" i="20"/>
  <c r="J46" i="20"/>
  <c r="I47" i="20"/>
  <c r="J47" i="20"/>
  <c r="I48" i="20"/>
  <c r="J48" i="20"/>
  <c r="I49" i="20"/>
  <c r="J49" i="20"/>
  <c r="I50" i="20"/>
  <c r="J50" i="20"/>
  <c r="I51" i="20"/>
  <c r="J51" i="20"/>
  <c r="I52" i="20"/>
  <c r="J52" i="20"/>
  <c r="I53" i="20"/>
  <c r="J53" i="20"/>
  <c r="I54" i="20"/>
  <c r="J54" i="20"/>
  <c r="I55" i="20"/>
  <c r="J55" i="20"/>
  <c r="I56" i="20"/>
  <c r="J56" i="20"/>
  <c r="I57" i="20"/>
  <c r="J57" i="20"/>
  <c r="I58" i="20"/>
  <c r="J58" i="20"/>
  <c r="I59" i="20"/>
  <c r="J59" i="20"/>
  <c r="I60" i="20"/>
  <c r="J60" i="20"/>
  <c r="I61" i="20"/>
  <c r="J61" i="20"/>
  <c r="I62" i="20"/>
  <c r="J62" i="20"/>
  <c r="I63" i="20"/>
  <c r="J63" i="20"/>
  <c r="I64" i="20"/>
  <c r="J64" i="20"/>
  <c r="I65" i="20"/>
  <c r="J65" i="20"/>
  <c r="I66" i="20"/>
  <c r="J66" i="20"/>
  <c r="I67" i="20"/>
  <c r="J67" i="20"/>
  <c r="I68" i="20"/>
  <c r="J68" i="20"/>
  <c r="I69" i="20"/>
  <c r="J69" i="20"/>
  <c r="I70" i="20"/>
  <c r="J70" i="20"/>
  <c r="I71" i="20"/>
  <c r="J71" i="20"/>
  <c r="I72" i="20"/>
  <c r="J72" i="20"/>
  <c r="I73" i="20"/>
  <c r="J73" i="20"/>
  <c r="I74" i="20"/>
  <c r="J74" i="20"/>
  <c r="I75" i="20"/>
  <c r="J75" i="20"/>
  <c r="I76" i="20"/>
  <c r="J76" i="20"/>
  <c r="I77" i="20"/>
  <c r="J77" i="20"/>
  <c r="I78" i="20"/>
  <c r="J78" i="20"/>
  <c r="I79" i="20"/>
  <c r="J79" i="20"/>
  <c r="I80" i="20"/>
  <c r="J80" i="20"/>
  <c r="I81" i="20"/>
  <c r="J81" i="20"/>
  <c r="I82" i="20"/>
  <c r="J82" i="20"/>
  <c r="I83" i="20"/>
  <c r="J83" i="20"/>
  <c r="I84" i="20"/>
  <c r="J84" i="20"/>
  <c r="I85" i="20"/>
  <c r="J85" i="20"/>
  <c r="I86" i="20"/>
  <c r="J86" i="20"/>
  <c r="I87" i="20"/>
  <c r="J87" i="20"/>
  <c r="I88" i="20"/>
  <c r="J88" i="20"/>
  <c r="I89" i="20"/>
  <c r="J89" i="20"/>
  <c r="I90" i="20"/>
  <c r="J90" i="20"/>
  <c r="I91" i="20"/>
  <c r="J91" i="20"/>
  <c r="I92" i="20"/>
  <c r="J92" i="20"/>
  <c r="I93" i="20"/>
  <c r="J93" i="20"/>
  <c r="I94" i="20"/>
  <c r="J94" i="20"/>
  <c r="I95" i="20"/>
  <c r="J95" i="20"/>
  <c r="I96" i="20"/>
  <c r="J96" i="20"/>
  <c r="I97" i="20"/>
  <c r="J97" i="20"/>
  <c r="I98" i="20"/>
  <c r="J98" i="20"/>
  <c r="I99" i="20"/>
  <c r="J99" i="20"/>
  <c r="I100" i="20"/>
  <c r="J100" i="20"/>
  <c r="I101" i="20"/>
  <c r="J101" i="20"/>
  <c r="I102" i="20"/>
  <c r="J102" i="20"/>
  <c r="J4" i="20"/>
  <c r="I4" i="20"/>
  <c r="G6" i="14"/>
  <c r="H6" i="14"/>
  <c r="I6" i="14"/>
  <c r="J6" i="14"/>
  <c r="K6" i="14"/>
  <c r="L6" i="14"/>
  <c r="M6" i="14"/>
  <c r="G7" i="14"/>
  <c r="H7" i="14"/>
  <c r="I7" i="14"/>
  <c r="J7" i="14"/>
  <c r="K7" i="14"/>
  <c r="L7" i="14"/>
  <c r="M7" i="14"/>
  <c r="G8" i="14"/>
  <c r="H8" i="14"/>
  <c r="I8" i="14"/>
  <c r="J8" i="14"/>
  <c r="K8" i="14"/>
  <c r="L8" i="14"/>
  <c r="M8" i="14"/>
  <c r="G9" i="14"/>
  <c r="H9" i="14"/>
  <c r="I9" i="14"/>
  <c r="J9" i="14"/>
  <c r="K9" i="14"/>
  <c r="L9" i="14"/>
  <c r="M9" i="14"/>
  <c r="G10" i="14"/>
  <c r="H10" i="14"/>
  <c r="I10" i="14"/>
  <c r="J10" i="14"/>
  <c r="K10" i="14"/>
  <c r="L10" i="14"/>
  <c r="M10" i="14"/>
  <c r="G11" i="14"/>
  <c r="H11" i="14"/>
  <c r="I11" i="14"/>
  <c r="J11" i="14"/>
  <c r="K11" i="14"/>
  <c r="L11" i="14"/>
  <c r="M11" i="14"/>
  <c r="G12" i="14"/>
  <c r="H12" i="14"/>
  <c r="I12" i="14"/>
  <c r="J12" i="14"/>
  <c r="K12" i="14"/>
  <c r="L12" i="14"/>
  <c r="M12" i="14"/>
  <c r="G13" i="14"/>
  <c r="H13" i="14"/>
  <c r="I13" i="14"/>
  <c r="J13" i="14"/>
  <c r="K13" i="14"/>
  <c r="L13" i="14"/>
  <c r="M13" i="14"/>
  <c r="G14" i="14"/>
  <c r="H14" i="14"/>
  <c r="I14" i="14"/>
  <c r="J14" i="14"/>
  <c r="K14" i="14"/>
  <c r="L14" i="14"/>
  <c r="M14" i="14"/>
  <c r="G15" i="14"/>
  <c r="H15" i="14"/>
  <c r="I15" i="14"/>
  <c r="J15" i="14"/>
  <c r="K15" i="14"/>
  <c r="L15" i="14"/>
  <c r="M15" i="14"/>
  <c r="G16" i="14"/>
  <c r="H16" i="14"/>
  <c r="I16" i="14"/>
  <c r="J16" i="14"/>
  <c r="K16" i="14"/>
  <c r="L16" i="14"/>
  <c r="M16" i="14"/>
  <c r="G17" i="14"/>
  <c r="H17" i="14"/>
  <c r="I17" i="14"/>
  <c r="J17" i="14"/>
  <c r="K17" i="14"/>
  <c r="L17" i="14"/>
  <c r="M17" i="14"/>
  <c r="G18" i="14"/>
  <c r="H18" i="14"/>
  <c r="I18" i="14"/>
  <c r="J18" i="14"/>
  <c r="K18" i="14"/>
  <c r="L18" i="14"/>
  <c r="M18" i="14"/>
  <c r="G19" i="14"/>
  <c r="H19" i="14"/>
  <c r="I19" i="14"/>
  <c r="J19" i="14"/>
  <c r="K19" i="14"/>
  <c r="L19" i="14"/>
  <c r="M19" i="14"/>
  <c r="G20" i="14"/>
  <c r="H20" i="14"/>
  <c r="I20" i="14"/>
  <c r="J20" i="14"/>
  <c r="K20" i="14"/>
  <c r="L20" i="14"/>
  <c r="M20" i="14"/>
  <c r="G21" i="14"/>
  <c r="H21" i="14"/>
  <c r="I21" i="14"/>
  <c r="J21" i="14"/>
  <c r="K21" i="14"/>
  <c r="L21" i="14"/>
  <c r="M21" i="14"/>
  <c r="G22" i="14"/>
  <c r="H22" i="14"/>
  <c r="I22" i="14"/>
  <c r="J22" i="14"/>
  <c r="K22" i="14"/>
  <c r="L22" i="14"/>
  <c r="M22" i="14"/>
  <c r="G23" i="14"/>
  <c r="H23" i="14"/>
  <c r="I23" i="14"/>
  <c r="J23" i="14"/>
  <c r="K23" i="14"/>
  <c r="L23" i="14"/>
  <c r="M23" i="14"/>
  <c r="G24" i="14"/>
  <c r="H24" i="14"/>
  <c r="I24" i="14"/>
  <c r="J24" i="14"/>
  <c r="K24" i="14"/>
  <c r="L24" i="14"/>
  <c r="M24" i="14"/>
  <c r="G25" i="14"/>
  <c r="H25" i="14"/>
  <c r="I25" i="14"/>
  <c r="J25" i="14"/>
  <c r="K25" i="14"/>
  <c r="L25" i="14"/>
  <c r="M25" i="14"/>
  <c r="G26" i="14"/>
  <c r="H26" i="14"/>
  <c r="I26" i="14"/>
  <c r="J26" i="14"/>
  <c r="K26" i="14"/>
  <c r="L26" i="14"/>
  <c r="M26" i="14"/>
  <c r="G27" i="14"/>
  <c r="H27" i="14"/>
  <c r="I27" i="14"/>
  <c r="J27" i="14"/>
  <c r="K27" i="14"/>
  <c r="L27" i="14"/>
  <c r="M27" i="14"/>
  <c r="G28" i="14"/>
  <c r="H28" i="14"/>
  <c r="I28" i="14"/>
  <c r="J28" i="14"/>
  <c r="K28" i="14"/>
  <c r="L28" i="14"/>
  <c r="M28" i="14"/>
  <c r="G29" i="14"/>
  <c r="H29" i="14"/>
  <c r="I29" i="14"/>
  <c r="J29" i="14"/>
  <c r="K29" i="14"/>
  <c r="L29" i="14"/>
  <c r="M29" i="14"/>
  <c r="G30" i="14"/>
  <c r="H30" i="14"/>
  <c r="I30" i="14"/>
  <c r="J30" i="14"/>
  <c r="K30" i="14"/>
  <c r="L30" i="14"/>
  <c r="M30" i="14"/>
  <c r="G31" i="14"/>
  <c r="H31" i="14"/>
  <c r="I31" i="14"/>
  <c r="J31" i="14"/>
  <c r="K31" i="14"/>
  <c r="L31" i="14"/>
  <c r="M31" i="14"/>
  <c r="G32" i="14"/>
  <c r="H32" i="14"/>
  <c r="I32" i="14"/>
  <c r="J32" i="14"/>
  <c r="K32" i="14"/>
  <c r="L32" i="14"/>
  <c r="M32" i="14"/>
  <c r="G33" i="14"/>
  <c r="H33" i="14"/>
  <c r="I33" i="14"/>
  <c r="J33" i="14"/>
  <c r="K33" i="14"/>
  <c r="L33" i="14"/>
  <c r="M33" i="14"/>
  <c r="G34" i="14"/>
  <c r="H34" i="14"/>
  <c r="I34" i="14"/>
  <c r="J34" i="14"/>
  <c r="K34" i="14"/>
  <c r="L34" i="14"/>
  <c r="M34" i="14"/>
  <c r="G35" i="14"/>
  <c r="H35" i="14"/>
  <c r="I35" i="14"/>
  <c r="J35" i="14"/>
  <c r="K35" i="14"/>
  <c r="L35" i="14"/>
  <c r="M35" i="14"/>
  <c r="G36" i="14"/>
  <c r="H36" i="14"/>
  <c r="I36" i="14"/>
  <c r="J36" i="14"/>
  <c r="K36" i="14"/>
  <c r="L36" i="14"/>
  <c r="M36" i="14"/>
  <c r="G37" i="14"/>
  <c r="H37" i="14"/>
  <c r="I37" i="14"/>
  <c r="J37" i="14"/>
  <c r="K37" i="14"/>
  <c r="L37" i="14"/>
  <c r="M37" i="14"/>
  <c r="G38" i="14"/>
  <c r="H38" i="14"/>
  <c r="I38" i="14"/>
  <c r="J38" i="14"/>
  <c r="K38" i="14"/>
  <c r="L38" i="14"/>
  <c r="M38" i="14"/>
  <c r="G39" i="14"/>
  <c r="H39" i="14"/>
  <c r="I39" i="14"/>
  <c r="J39" i="14"/>
  <c r="K39" i="14"/>
  <c r="L39" i="14"/>
  <c r="M39" i="14"/>
  <c r="G40" i="14"/>
  <c r="H40" i="14"/>
  <c r="I40" i="14"/>
  <c r="J40" i="14"/>
  <c r="K40" i="14"/>
  <c r="L40" i="14"/>
  <c r="M40" i="14"/>
  <c r="G41" i="14"/>
  <c r="H41" i="14"/>
  <c r="I41" i="14"/>
  <c r="J41" i="14"/>
  <c r="K41" i="14"/>
  <c r="L41" i="14"/>
  <c r="M41" i="14"/>
  <c r="G42" i="14"/>
  <c r="H42" i="14"/>
  <c r="I42" i="14"/>
  <c r="J42" i="14"/>
  <c r="K42" i="14"/>
  <c r="L42" i="14"/>
  <c r="M42" i="14"/>
  <c r="G43" i="14"/>
  <c r="H43" i="14"/>
  <c r="I43" i="14"/>
  <c r="J43" i="14"/>
  <c r="K43" i="14"/>
  <c r="L43" i="14"/>
  <c r="M43" i="14"/>
  <c r="G44" i="14"/>
  <c r="H44" i="14"/>
  <c r="I44" i="14"/>
  <c r="J44" i="14"/>
  <c r="K44" i="14"/>
  <c r="L44" i="14"/>
  <c r="M44" i="14"/>
  <c r="G45" i="14"/>
  <c r="H45" i="14"/>
  <c r="I45" i="14"/>
  <c r="J45" i="14"/>
  <c r="K45" i="14"/>
  <c r="L45" i="14"/>
  <c r="M45" i="14"/>
  <c r="G46" i="14"/>
  <c r="H46" i="14"/>
  <c r="I46" i="14"/>
  <c r="J46" i="14"/>
  <c r="K46" i="14"/>
  <c r="L46" i="14"/>
  <c r="M46" i="14"/>
  <c r="G47" i="14"/>
  <c r="H47" i="14"/>
  <c r="I47" i="14"/>
  <c r="J47" i="14"/>
  <c r="K47" i="14"/>
  <c r="L47" i="14"/>
  <c r="M47" i="14"/>
  <c r="G48" i="14"/>
  <c r="H48" i="14"/>
  <c r="I48" i="14"/>
  <c r="J48" i="14"/>
  <c r="K48" i="14"/>
  <c r="L48" i="14"/>
  <c r="M48" i="14"/>
  <c r="G49" i="14"/>
  <c r="H49" i="14"/>
  <c r="I49" i="14"/>
  <c r="J49" i="14"/>
  <c r="K49" i="14"/>
  <c r="L49" i="14"/>
  <c r="M49" i="14"/>
  <c r="G50" i="14"/>
  <c r="H50" i="14"/>
  <c r="I50" i="14"/>
  <c r="J50" i="14"/>
  <c r="K50" i="14"/>
  <c r="L50" i="14"/>
  <c r="M50" i="14"/>
  <c r="G51" i="14"/>
  <c r="H51" i="14"/>
  <c r="I51" i="14"/>
  <c r="J51" i="14"/>
  <c r="K51" i="14"/>
  <c r="L51" i="14"/>
  <c r="M51" i="14"/>
  <c r="G52" i="14"/>
  <c r="H52" i="14"/>
  <c r="I52" i="14"/>
  <c r="J52" i="14"/>
  <c r="K52" i="14"/>
  <c r="L52" i="14"/>
  <c r="M52" i="14"/>
  <c r="G53" i="14"/>
  <c r="H53" i="14"/>
  <c r="I53" i="14"/>
  <c r="J53" i="14"/>
  <c r="K53" i="14"/>
  <c r="L53" i="14"/>
  <c r="M53" i="14"/>
  <c r="G54" i="14"/>
  <c r="H54" i="14"/>
  <c r="I54" i="14"/>
  <c r="J54" i="14"/>
  <c r="K54" i="14"/>
  <c r="L54" i="14"/>
  <c r="M54" i="14"/>
  <c r="G55" i="14"/>
  <c r="H55" i="14"/>
  <c r="I55" i="14"/>
  <c r="J55" i="14"/>
  <c r="K55" i="14"/>
  <c r="L55" i="14"/>
  <c r="M55" i="14"/>
  <c r="G56" i="14"/>
  <c r="H56" i="14"/>
  <c r="I56" i="14"/>
  <c r="J56" i="14"/>
  <c r="K56" i="14"/>
  <c r="L56" i="14"/>
  <c r="M56" i="14"/>
  <c r="G57" i="14"/>
  <c r="H57" i="14"/>
  <c r="I57" i="14"/>
  <c r="J57" i="14"/>
  <c r="K57" i="14"/>
  <c r="L57" i="14"/>
  <c r="M57" i="14"/>
  <c r="G58" i="14"/>
  <c r="H58" i="14"/>
  <c r="I58" i="14"/>
  <c r="J58" i="14"/>
  <c r="K58" i="14"/>
  <c r="L58" i="14"/>
  <c r="M58" i="14"/>
  <c r="G59" i="14"/>
  <c r="H59" i="14"/>
  <c r="I59" i="14"/>
  <c r="J59" i="14"/>
  <c r="K59" i="14"/>
  <c r="L59" i="14"/>
  <c r="M59" i="14"/>
  <c r="G60" i="14"/>
  <c r="H60" i="14"/>
  <c r="I60" i="14"/>
  <c r="J60" i="14"/>
  <c r="K60" i="14"/>
  <c r="L60" i="14"/>
  <c r="M60" i="14"/>
  <c r="G61" i="14"/>
  <c r="H61" i="14"/>
  <c r="I61" i="14"/>
  <c r="J61" i="14"/>
  <c r="K61" i="14"/>
  <c r="L61" i="14"/>
  <c r="M61" i="14"/>
  <c r="G62" i="14"/>
  <c r="H62" i="14"/>
  <c r="I62" i="14"/>
  <c r="J62" i="14"/>
  <c r="K62" i="14"/>
  <c r="L62" i="14"/>
  <c r="M62" i="14"/>
  <c r="G63" i="14"/>
  <c r="H63" i="14"/>
  <c r="I63" i="14"/>
  <c r="J63" i="14"/>
  <c r="K63" i="14"/>
  <c r="L63" i="14"/>
  <c r="M63" i="14"/>
  <c r="G64" i="14"/>
  <c r="H64" i="14"/>
  <c r="I64" i="14"/>
  <c r="J64" i="14"/>
  <c r="K64" i="14"/>
  <c r="L64" i="14"/>
  <c r="M64" i="14"/>
  <c r="G65" i="14"/>
  <c r="H65" i="14"/>
  <c r="I65" i="14"/>
  <c r="J65" i="14"/>
  <c r="K65" i="14"/>
  <c r="L65" i="14"/>
  <c r="M65" i="14"/>
  <c r="G66" i="14"/>
  <c r="H66" i="14"/>
  <c r="I66" i="14"/>
  <c r="J66" i="14"/>
  <c r="K66" i="14"/>
  <c r="L66" i="14"/>
  <c r="M66" i="14"/>
  <c r="G67" i="14"/>
  <c r="H67" i="14"/>
  <c r="I67" i="14"/>
  <c r="J67" i="14"/>
  <c r="K67" i="14"/>
  <c r="L67" i="14"/>
  <c r="M67" i="14"/>
  <c r="G68" i="14"/>
  <c r="H68" i="14"/>
  <c r="I68" i="14"/>
  <c r="J68" i="14"/>
  <c r="K68" i="14"/>
  <c r="L68" i="14"/>
  <c r="M68" i="14"/>
  <c r="G69" i="14"/>
  <c r="H69" i="14"/>
  <c r="I69" i="14"/>
  <c r="J69" i="14"/>
  <c r="K69" i="14"/>
  <c r="L69" i="14"/>
  <c r="M69" i="14"/>
  <c r="G70" i="14"/>
  <c r="H70" i="14"/>
  <c r="I70" i="14"/>
  <c r="J70" i="14"/>
  <c r="K70" i="14"/>
  <c r="L70" i="14"/>
  <c r="M70" i="14"/>
  <c r="G71" i="14"/>
  <c r="H71" i="14"/>
  <c r="I71" i="14"/>
  <c r="J71" i="14"/>
  <c r="K71" i="14"/>
  <c r="L71" i="14"/>
  <c r="M71" i="14"/>
  <c r="G72" i="14"/>
  <c r="H72" i="14"/>
  <c r="I72" i="14"/>
  <c r="J72" i="14"/>
  <c r="K72" i="14"/>
  <c r="L72" i="14"/>
  <c r="M72" i="14"/>
  <c r="G73" i="14"/>
  <c r="H73" i="14"/>
  <c r="I73" i="14"/>
  <c r="J73" i="14"/>
  <c r="K73" i="14"/>
  <c r="L73" i="14"/>
  <c r="M73" i="14"/>
  <c r="G74" i="14"/>
  <c r="H74" i="14"/>
  <c r="I74" i="14"/>
  <c r="J74" i="14"/>
  <c r="K74" i="14"/>
  <c r="L74" i="14"/>
  <c r="M74" i="14"/>
  <c r="G75" i="14"/>
  <c r="H75" i="14"/>
  <c r="I75" i="14"/>
  <c r="J75" i="14"/>
  <c r="K75" i="14"/>
  <c r="L75" i="14"/>
  <c r="M75" i="14"/>
  <c r="G76" i="14"/>
  <c r="H76" i="14"/>
  <c r="I76" i="14"/>
  <c r="J76" i="14"/>
  <c r="K76" i="14"/>
  <c r="L76" i="14"/>
  <c r="M76" i="14"/>
  <c r="G77" i="14"/>
  <c r="H77" i="14"/>
  <c r="I77" i="14"/>
  <c r="J77" i="14"/>
  <c r="K77" i="14"/>
  <c r="L77" i="14"/>
  <c r="M77" i="14"/>
  <c r="G78" i="14"/>
  <c r="H78" i="14"/>
  <c r="I78" i="14"/>
  <c r="J78" i="14"/>
  <c r="K78" i="14"/>
  <c r="L78" i="14"/>
  <c r="M78" i="14"/>
  <c r="G79" i="14"/>
  <c r="H79" i="14"/>
  <c r="I79" i="14"/>
  <c r="J79" i="14"/>
  <c r="K79" i="14"/>
  <c r="L79" i="14"/>
  <c r="M79" i="14"/>
  <c r="G80" i="14"/>
  <c r="H80" i="14"/>
  <c r="I80" i="14"/>
  <c r="J80" i="14"/>
  <c r="K80" i="14"/>
  <c r="L80" i="14"/>
  <c r="M80" i="14"/>
  <c r="G81" i="14"/>
  <c r="H81" i="14"/>
  <c r="I81" i="14"/>
  <c r="J81" i="14"/>
  <c r="K81" i="14"/>
  <c r="L81" i="14"/>
  <c r="M81" i="14"/>
  <c r="G82" i="14"/>
  <c r="H82" i="14"/>
  <c r="I82" i="14"/>
  <c r="J82" i="14"/>
  <c r="K82" i="14"/>
  <c r="L82" i="14"/>
  <c r="M82" i="14"/>
  <c r="G83" i="14"/>
  <c r="H83" i="14"/>
  <c r="I83" i="14"/>
  <c r="J83" i="14"/>
  <c r="K83" i="14"/>
  <c r="L83" i="14"/>
  <c r="M83" i="14"/>
  <c r="G84" i="14"/>
  <c r="H84" i="14"/>
  <c r="I84" i="14"/>
  <c r="J84" i="14"/>
  <c r="K84" i="14"/>
  <c r="L84" i="14"/>
  <c r="M84" i="14"/>
  <c r="G85" i="14"/>
  <c r="H85" i="14"/>
  <c r="I85" i="14"/>
  <c r="J85" i="14"/>
  <c r="K85" i="14"/>
  <c r="L85" i="14"/>
  <c r="M85" i="14"/>
  <c r="G86" i="14"/>
  <c r="H86" i="14"/>
  <c r="I86" i="14"/>
  <c r="J86" i="14"/>
  <c r="K86" i="14"/>
  <c r="L86" i="14"/>
  <c r="M86" i="14"/>
  <c r="G87" i="14"/>
  <c r="H87" i="14"/>
  <c r="I87" i="14"/>
  <c r="J87" i="14"/>
  <c r="K87" i="14"/>
  <c r="L87" i="14"/>
  <c r="M87" i="14"/>
  <c r="G88" i="14"/>
  <c r="H88" i="14"/>
  <c r="I88" i="14"/>
  <c r="J88" i="14"/>
  <c r="K88" i="14"/>
  <c r="L88" i="14"/>
  <c r="M88" i="14"/>
  <c r="G89" i="14"/>
  <c r="H89" i="14"/>
  <c r="I89" i="14"/>
  <c r="J89" i="14"/>
  <c r="K89" i="14"/>
  <c r="L89" i="14"/>
  <c r="M89" i="14"/>
  <c r="G90" i="14"/>
  <c r="H90" i="14"/>
  <c r="I90" i="14"/>
  <c r="J90" i="14"/>
  <c r="K90" i="14"/>
  <c r="L90" i="14"/>
  <c r="M90" i="14"/>
  <c r="G91" i="14"/>
  <c r="H91" i="14"/>
  <c r="I91" i="14"/>
  <c r="J91" i="14"/>
  <c r="K91" i="14"/>
  <c r="L91" i="14"/>
  <c r="M91" i="14"/>
  <c r="G92" i="14"/>
  <c r="H92" i="14"/>
  <c r="I92" i="14"/>
  <c r="J92" i="14"/>
  <c r="K92" i="14"/>
  <c r="L92" i="14"/>
  <c r="M92" i="14"/>
  <c r="G93" i="14"/>
  <c r="H93" i="14"/>
  <c r="I93" i="14"/>
  <c r="J93" i="14"/>
  <c r="K93" i="14"/>
  <c r="L93" i="14"/>
  <c r="M93" i="14"/>
  <c r="G94" i="14"/>
  <c r="H94" i="14"/>
  <c r="I94" i="14"/>
  <c r="J94" i="14"/>
  <c r="K94" i="14"/>
  <c r="L94" i="14"/>
  <c r="M94" i="14"/>
  <c r="G95" i="14"/>
  <c r="H95" i="14"/>
  <c r="I95" i="14"/>
  <c r="J95" i="14"/>
  <c r="K95" i="14"/>
  <c r="L95" i="14"/>
  <c r="M95" i="14"/>
  <c r="G96" i="14"/>
  <c r="H96" i="14"/>
  <c r="I96" i="14"/>
  <c r="J96" i="14"/>
  <c r="K96" i="14"/>
  <c r="L96" i="14"/>
  <c r="M96" i="14"/>
  <c r="G97" i="14"/>
  <c r="H97" i="14"/>
  <c r="I97" i="14"/>
  <c r="J97" i="14"/>
  <c r="K97" i="14"/>
  <c r="L97" i="14"/>
  <c r="M97" i="14"/>
  <c r="G98" i="14"/>
  <c r="H98" i="14"/>
  <c r="I98" i="14"/>
  <c r="J98" i="14"/>
  <c r="K98" i="14"/>
  <c r="L98" i="14"/>
  <c r="M98" i="14"/>
  <c r="G99" i="14"/>
  <c r="H99" i="14"/>
  <c r="I99" i="14"/>
  <c r="J99" i="14"/>
  <c r="K99" i="14"/>
  <c r="L99" i="14"/>
  <c r="M99" i="14"/>
  <c r="G100" i="14"/>
  <c r="H100" i="14"/>
  <c r="I100" i="14"/>
  <c r="J100" i="14"/>
  <c r="K100" i="14"/>
  <c r="L100" i="14"/>
  <c r="M100" i="14"/>
  <c r="G101" i="14"/>
  <c r="H101" i="14"/>
  <c r="I101" i="14"/>
  <c r="J101" i="14"/>
  <c r="K101" i="14"/>
  <c r="L101" i="14"/>
  <c r="M101" i="14"/>
  <c r="G102" i="14"/>
  <c r="H102" i="14"/>
  <c r="I102" i="14"/>
  <c r="J102" i="14"/>
  <c r="K102" i="14"/>
  <c r="L102" i="14"/>
  <c r="M102" i="14"/>
  <c r="G103" i="14"/>
  <c r="H103" i="14"/>
  <c r="I103" i="14"/>
  <c r="J103" i="14"/>
  <c r="K103" i="14"/>
  <c r="L103" i="14"/>
  <c r="M103" i="14"/>
  <c r="H5" i="14"/>
  <c r="I5" i="14"/>
  <c r="J5" i="14"/>
  <c r="K5" i="14"/>
  <c r="L5" i="14"/>
  <c r="M5" i="14"/>
  <c r="G5" i="14"/>
  <c r="F63" i="15"/>
  <c r="F62" i="15"/>
  <c r="F61" i="15"/>
  <c r="F60" i="15"/>
  <c r="F59" i="15"/>
  <c r="F57" i="15"/>
  <c r="E57" i="15"/>
  <c r="D57" i="15"/>
  <c r="A107" i="14"/>
  <c r="B9" i="14"/>
  <c r="B10" i="14" s="1"/>
  <c r="B11" i="14" s="1"/>
  <c r="B12" i="14" s="1"/>
  <c r="B13" i="14" s="1"/>
  <c r="B14" i="14" s="1"/>
  <c r="B15" i="14" s="1"/>
  <c r="B16" i="14" s="1"/>
  <c r="B17" i="14" s="1"/>
  <c r="B18" i="14" s="1"/>
  <c r="B19" i="14" s="1"/>
  <c r="B20" i="14" s="1"/>
  <c r="B21" i="14" s="1"/>
  <c r="B22" i="14" s="1"/>
  <c r="B23" i="14" s="1"/>
  <c r="B24" i="14" s="1"/>
  <c r="B25" i="14" s="1"/>
  <c r="B26" i="14" s="1"/>
  <c r="B27" i="14" s="1"/>
  <c r="B28" i="14" s="1"/>
  <c r="B29" i="14" s="1"/>
  <c r="B30" i="14" s="1"/>
  <c r="B31" i="14" s="1"/>
  <c r="B32" i="14" s="1"/>
  <c r="B33" i="14" s="1"/>
  <c r="B34" i="14" s="1"/>
  <c r="B35" i="14" s="1"/>
  <c r="B36" i="14" s="1"/>
  <c r="B37" i="14" s="1"/>
  <c r="B38" i="14" s="1"/>
  <c r="B39" i="14" s="1"/>
  <c r="B40" i="14" s="1"/>
  <c r="B41" i="14" s="1"/>
  <c r="B42" i="14" s="1"/>
  <c r="B43" i="14" s="1"/>
  <c r="B44" i="14" s="1"/>
  <c r="B45" i="14" s="1"/>
  <c r="B46" i="14" s="1"/>
  <c r="B47" i="14" s="1"/>
  <c r="B48" i="14" s="1"/>
  <c r="B49" i="14" s="1"/>
  <c r="B50" i="14" s="1"/>
  <c r="B51" i="14" s="1"/>
  <c r="B52" i="14" s="1"/>
  <c r="B53" i="14" s="1"/>
  <c r="B54" i="14" s="1"/>
  <c r="B55" i="14" s="1"/>
  <c r="B56" i="14" s="1"/>
  <c r="B57" i="14" s="1"/>
  <c r="B58" i="14" s="1"/>
  <c r="B59" i="14" s="1"/>
  <c r="B60" i="14" s="1"/>
  <c r="B61" i="14" s="1"/>
  <c r="B62" i="14" s="1"/>
  <c r="B63" i="14" s="1"/>
  <c r="B64" i="14" s="1"/>
  <c r="B65" i="14" s="1"/>
  <c r="B66" i="14" s="1"/>
  <c r="B67" i="14" s="1"/>
  <c r="B68" i="14" s="1"/>
  <c r="B69" i="14" s="1"/>
  <c r="B70" i="14" s="1"/>
  <c r="B71" i="14" s="1"/>
  <c r="B72" i="14" s="1"/>
  <c r="B73" i="14" s="1"/>
  <c r="B74" i="14" s="1"/>
  <c r="B75" i="14" s="1"/>
  <c r="B76" i="14" s="1"/>
  <c r="B77" i="14" s="1"/>
  <c r="B78" i="14" s="1"/>
  <c r="B79" i="14" s="1"/>
  <c r="B80" i="14" s="1"/>
  <c r="B81" i="14" s="1"/>
  <c r="B82" i="14" s="1"/>
  <c r="B83" i="14" s="1"/>
  <c r="B84" i="14" s="1"/>
  <c r="B85" i="14" s="1"/>
  <c r="B86" i="14" s="1"/>
  <c r="B87" i="14" s="1"/>
  <c r="B88" i="14" s="1"/>
  <c r="B89" i="14" s="1"/>
  <c r="B90" i="14" s="1"/>
  <c r="B91" i="14" s="1"/>
  <c r="B92" i="14" s="1"/>
  <c r="B93" i="14" s="1"/>
  <c r="B94" i="14" s="1"/>
  <c r="B95" i="14" s="1"/>
  <c r="B96" i="14" s="1"/>
  <c r="B97" i="14" s="1"/>
  <c r="B98" i="14" s="1"/>
  <c r="B99" i="14" s="1"/>
  <c r="B100" i="14" s="1"/>
  <c r="B101" i="14" s="1"/>
  <c r="B102" i="14" s="1"/>
  <c r="D8" i="14"/>
  <c r="D9" i="14" s="1"/>
  <c r="D10" i="14" s="1"/>
  <c r="D11" i="14" s="1"/>
  <c r="D12" i="14" s="1"/>
  <c r="D13" i="14" s="1"/>
  <c r="D14" i="14" s="1"/>
  <c r="D15" i="14" s="1"/>
  <c r="D16" i="14" s="1"/>
  <c r="D17" i="14" s="1"/>
  <c r="D18" i="14" s="1"/>
  <c r="D19" i="14" s="1"/>
  <c r="D20" i="14" s="1"/>
  <c r="D21" i="14" s="1"/>
  <c r="D22" i="14" s="1"/>
  <c r="D23" i="14" s="1"/>
  <c r="D24" i="14" s="1"/>
  <c r="D25" i="14" s="1"/>
  <c r="D26" i="14" s="1"/>
  <c r="D27" i="14" s="1"/>
  <c r="D28" i="14" s="1"/>
  <c r="D29" i="14" s="1"/>
  <c r="D30" i="14" s="1"/>
  <c r="D31" i="14" s="1"/>
  <c r="D32" i="14" s="1"/>
  <c r="D33" i="14" s="1"/>
  <c r="D34" i="14" s="1"/>
  <c r="D35" i="14" s="1"/>
  <c r="D36" i="14" s="1"/>
  <c r="D37" i="14" s="1"/>
  <c r="D38" i="14" s="1"/>
  <c r="D39" i="14" s="1"/>
  <c r="D40" i="14" s="1"/>
  <c r="D41" i="14" s="1"/>
  <c r="D42" i="14" s="1"/>
  <c r="D43" i="14" s="1"/>
  <c r="D44" i="14" s="1"/>
  <c r="D45" i="14" s="1"/>
  <c r="D46" i="14" s="1"/>
  <c r="D47" i="14" s="1"/>
  <c r="D48" i="14" s="1"/>
  <c r="D49" i="14" s="1"/>
  <c r="D50" i="14" s="1"/>
  <c r="D51" i="14" s="1"/>
  <c r="D52" i="14" s="1"/>
  <c r="D53" i="14" s="1"/>
  <c r="D54" i="14" s="1"/>
  <c r="D55" i="14" s="1"/>
  <c r="D56" i="14" s="1"/>
  <c r="D57" i="14" s="1"/>
  <c r="D58" i="14" s="1"/>
  <c r="D59" i="14" s="1"/>
  <c r="D60" i="14" s="1"/>
  <c r="D61" i="14" s="1"/>
  <c r="D62" i="14" s="1"/>
  <c r="D63" i="14" s="1"/>
  <c r="D64" i="14" s="1"/>
  <c r="D65" i="14" s="1"/>
  <c r="D66" i="14" s="1"/>
  <c r="D67" i="14" s="1"/>
  <c r="D68" i="14" s="1"/>
  <c r="D69" i="14" s="1"/>
  <c r="D70" i="14" s="1"/>
  <c r="D71" i="14" s="1"/>
  <c r="D72" i="14" s="1"/>
  <c r="D73" i="14" s="1"/>
  <c r="D74" i="14" s="1"/>
  <c r="D75" i="14" s="1"/>
  <c r="D76" i="14" s="1"/>
  <c r="D77" i="14" s="1"/>
  <c r="D78" i="14" s="1"/>
  <c r="D79" i="14" s="1"/>
  <c r="D80" i="14" s="1"/>
  <c r="D81" i="14" s="1"/>
  <c r="D82" i="14" s="1"/>
  <c r="D83" i="14" s="1"/>
  <c r="D84" i="14" s="1"/>
  <c r="D85" i="14" s="1"/>
  <c r="D86" i="14" s="1"/>
  <c r="D87" i="14" s="1"/>
  <c r="D88" i="14" s="1"/>
  <c r="D89" i="14" s="1"/>
  <c r="D90" i="14" s="1"/>
  <c r="D91" i="14" s="1"/>
  <c r="D92" i="14" s="1"/>
  <c r="D93" i="14" s="1"/>
  <c r="D94" i="14" s="1"/>
  <c r="D95" i="14" s="1"/>
  <c r="D96" i="14" s="1"/>
  <c r="D97" i="14" s="1"/>
  <c r="D98" i="14" s="1"/>
  <c r="D99" i="14" s="1"/>
  <c r="D100" i="14" s="1"/>
  <c r="D101" i="14" s="1"/>
  <c r="D102" i="14" s="1"/>
  <c r="D7" i="14"/>
  <c r="C7" i="14"/>
  <c r="C8" i="14" s="1"/>
  <c r="C9" i="14" s="1"/>
  <c r="C10" i="14" s="1"/>
  <c r="C11" i="14" s="1"/>
  <c r="C12" i="14" s="1"/>
  <c r="C13" i="14" s="1"/>
  <c r="C14" i="14" s="1"/>
  <c r="C15" i="14" s="1"/>
  <c r="C16" i="14" s="1"/>
  <c r="C17" i="14" s="1"/>
  <c r="C18" i="14" s="1"/>
  <c r="C19" i="14" s="1"/>
  <c r="C20" i="14" s="1"/>
  <c r="C21" i="14" s="1"/>
  <c r="C22" i="14" s="1"/>
  <c r="C23" i="14" s="1"/>
  <c r="C24" i="14" s="1"/>
  <c r="C25" i="14" s="1"/>
  <c r="C26" i="14" s="1"/>
  <c r="C27" i="14" s="1"/>
  <c r="C28" i="14" s="1"/>
  <c r="C29" i="14" s="1"/>
  <c r="C30" i="14" s="1"/>
  <c r="C31" i="14" s="1"/>
  <c r="C32" i="14" s="1"/>
  <c r="C33" i="14" s="1"/>
  <c r="C34" i="14" s="1"/>
  <c r="C35" i="14" s="1"/>
  <c r="C36" i="14" s="1"/>
  <c r="C37" i="14" s="1"/>
  <c r="C38" i="14" s="1"/>
  <c r="C39" i="14" s="1"/>
  <c r="C40" i="14" s="1"/>
  <c r="C41" i="14" s="1"/>
  <c r="C42" i="14" s="1"/>
  <c r="C43" i="14" s="1"/>
  <c r="C44" i="14" s="1"/>
  <c r="C45" i="14" s="1"/>
  <c r="C46" i="14" s="1"/>
  <c r="C47" i="14" s="1"/>
  <c r="C48" i="14" s="1"/>
  <c r="C49" i="14" s="1"/>
  <c r="C50" i="14" s="1"/>
  <c r="C51" i="14" s="1"/>
  <c r="C52" i="14" s="1"/>
  <c r="C53" i="14" s="1"/>
  <c r="C54" i="14" s="1"/>
  <c r="C55" i="14" s="1"/>
  <c r="C56" i="14" s="1"/>
  <c r="C57" i="14" s="1"/>
  <c r="C58" i="14" s="1"/>
  <c r="C59" i="14" s="1"/>
  <c r="C60" i="14" s="1"/>
  <c r="C61" i="14" s="1"/>
  <c r="C62" i="14" s="1"/>
  <c r="C63" i="14" s="1"/>
  <c r="C64" i="14" s="1"/>
  <c r="C65" i="14" s="1"/>
  <c r="C66" i="14" s="1"/>
  <c r="C67" i="14" s="1"/>
  <c r="C68" i="14" s="1"/>
  <c r="C69" i="14" s="1"/>
  <c r="C70" i="14" s="1"/>
  <c r="C71" i="14" s="1"/>
  <c r="C72" i="14" s="1"/>
  <c r="C73" i="14" s="1"/>
  <c r="C74" i="14" s="1"/>
  <c r="C75" i="14" s="1"/>
  <c r="C76" i="14" s="1"/>
  <c r="C77" i="14" s="1"/>
  <c r="C78" i="14" s="1"/>
  <c r="C79" i="14" s="1"/>
  <c r="C80" i="14" s="1"/>
  <c r="C81" i="14" s="1"/>
  <c r="C82" i="14" s="1"/>
  <c r="C83" i="14" s="1"/>
  <c r="C84" i="14" s="1"/>
  <c r="C85" i="14" s="1"/>
  <c r="C86" i="14" s="1"/>
  <c r="C87" i="14" s="1"/>
  <c r="C88" i="14" s="1"/>
  <c r="C89" i="14" s="1"/>
  <c r="C90" i="14" s="1"/>
  <c r="C91" i="14" s="1"/>
  <c r="C92" i="14" s="1"/>
  <c r="C93" i="14" s="1"/>
  <c r="C94" i="14" s="1"/>
  <c r="C95" i="14" s="1"/>
  <c r="C96" i="14" s="1"/>
  <c r="C97" i="14" s="1"/>
  <c r="C98" i="14" s="1"/>
  <c r="C99" i="14" s="1"/>
  <c r="C100" i="14" s="1"/>
  <c r="C101" i="14" s="1"/>
  <c r="C102" i="14" s="1"/>
  <c r="B7" i="14"/>
  <c r="B8" i="14" s="1"/>
  <c r="D6" i="14"/>
  <c r="C6" i="14"/>
  <c r="B6" i="14"/>
  <c r="A6" i="14"/>
  <c r="A7" i="14" s="1"/>
  <c r="A8" i="14" s="1"/>
  <c r="A9" i="14" s="1"/>
  <c r="A10" i="14" s="1"/>
  <c r="A11" i="14" s="1"/>
  <c r="A12" i="14" s="1"/>
  <c r="A13" i="14" s="1"/>
  <c r="A14" i="14" s="1"/>
  <c r="A15" i="14" s="1"/>
  <c r="A16" i="14" s="1"/>
  <c r="A17" i="14" s="1"/>
  <c r="A18" i="14" s="1"/>
  <c r="A19" i="14" s="1"/>
  <c r="A20" i="14" s="1"/>
  <c r="A21" i="14" s="1"/>
  <c r="A22" i="14" s="1"/>
  <c r="A23" i="14" s="1"/>
  <c r="A24" i="14" s="1"/>
  <c r="A25" i="14" s="1"/>
  <c r="A26" i="14" s="1"/>
  <c r="A27" i="14" s="1"/>
  <c r="A28" i="14" s="1"/>
  <c r="A29" i="14" s="1"/>
  <c r="A30" i="14" s="1"/>
  <c r="A31" i="14" s="1"/>
  <c r="A32" i="14" s="1"/>
  <c r="A33" i="14" s="1"/>
  <c r="A34" i="14" s="1"/>
  <c r="A35" i="14" s="1"/>
  <c r="A36" i="14" s="1"/>
  <c r="A37" i="14" s="1"/>
  <c r="A38" i="14" s="1"/>
  <c r="A39" i="14" s="1"/>
  <c r="A40" i="14" s="1"/>
  <c r="A41" i="14" s="1"/>
  <c r="A42" i="14" s="1"/>
  <c r="A43" i="14" s="1"/>
  <c r="A44" i="14" s="1"/>
  <c r="A45" i="14" s="1"/>
  <c r="A46" i="14" s="1"/>
  <c r="A47" i="14" s="1"/>
  <c r="A48" i="14" s="1"/>
  <c r="A49" i="14" s="1"/>
  <c r="A50" i="14" s="1"/>
  <c r="A51" i="14" s="1"/>
  <c r="A52" i="14" s="1"/>
  <c r="A53" i="14" s="1"/>
  <c r="A54" i="14" s="1"/>
  <c r="A55" i="14" s="1"/>
  <c r="A56" i="14" s="1"/>
  <c r="A57" i="14" s="1"/>
  <c r="A58" i="14" s="1"/>
  <c r="A59" i="14" s="1"/>
  <c r="A60" i="14" s="1"/>
  <c r="A61" i="14" s="1"/>
  <c r="A62" i="14" s="1"/>
  <c r="A63" i="14" s="1"/>
  <c r="A64" i="14" s="1"/>
  <c r="A65" i="14" s="1"/>
  <c r="A66" i="14" s="1"/>
  <c r="A67" i="14" s="1"/>
  <c r="A68" i="14" s="1"/>
  <c r="A69" i="14" s="1"/>
  <c r="A70" i="14" s="1"/>
  <c r="A71" i="14" s="1"/>
  <c r="A72" i="14" s="1"/>
  <c r="A73" i="14" s="1"/>
  <c r="A74" i="14" s="1"/>
  <c r="A75" i="14" s="1"/>
  <c r="A76" i="14" s="1"/>
  <c r="A77" i="14" s="1"/>
  <c r="A78" i="14" s="1"/>
  <c r="A79" i="14" s="1"/>
  <c r="A80" i="14" s="1"/>
  <c r="A81" i="14" s="1"/>
  <c r="A82" i="14" s="1"/>
  <c r="A83" i="14" s="1"/>
  <c r="A84" i="14" s="1"/>
  <c r="A85" i="14" s="1"/>
  <c r="A86" i="14" s="1"/>
  <c r="A87" i="14" s="1"/>
  <c r="A88" i="14" s="1"/>
  <c r="A89" i="14" s="1"/>
  <c r="A90" i="14" s="1"/>
  <c r="A91" i="14" s="1"/>
  <c r="A92" i="14" s="1"/>
  <c r="A93" i="14" s="1"/>
  <c r="A94" i="14" s="1"/>
  <c r="A95" i="14" s="1"/>
  <c r="A96" i="14" s="1"/>
  <c r="A97" i="14" s="1"/>
  <c r="A98" i="14" s="1"/>
  <c r="A99" i="14" s="1"/>
  <c r="A100" i="14" s="1"/>
  <c r="A101" i="14" s="1"/>
  <c r="A102" i="14" s="1"/>
  <c r="M6" i="12"/>
  <c r="M7" i="12"/>
  <c r="M8" i="12"/>
  <c r="M9" i="12"/>
  <c r="M10" i="12"/>
  <c r="M11" i="12"/>
  <c r="M12" i="12"/>
  <c r="M13" i="12"/>
  <c r="M14" i="12"/>
  <c r="M15" i="12"/>
  <c r="M16" i="12"/>
  <c r="M17" i="12"/>
  <c r="M18" i="12"/>
  <c r="M19" i="12"/>
  <c r="M20" i="12"/>
  <c r="M21" i="12"/>
  <c r="M22" i="12"/>
  <c r="M23" i="12"/>
  <c r="M24" i="12"/>
  <c r="M25" i="12"/>
  <c r="M26" i="12"/>
  <c r="M27" i="12"/>
  <c r="M28" i="12"/>
  <c r="M29" i="12"/>
  <c r="M30" i="12"/>
  <c r="M31" i="12"/>
  <c r="M32" i="12"/>
  <c r="M33" i="12"/>
  <c r="M34" i="12"/>
  <c r="M35" i="12"/>
  <c r="M36" i="12"/>
  <c r="M37" i="12"/>
  <c r="M38" i="12"/>
  <c r="M39" i="12"/>
  <c r="M40" i="12"/>
  <c r="M41" i="12"/>
  <c r="M42" i="12"/>
  <c r="M43" i="12"/>
  <c r="M44" i="12"/>
  <c r="M45" i="12"/>
  <c r="M46" i="12"/>
  <c r="M47" i="12"/>
  <c r="M48" i="12"/>
  <c r="M49" i="12"/>
  <c r="M50" i="12"/>
  <c r="M51" i="12"/>
  <c r="M52" i="12"/>
  <c r="M53" i="12"/>
  <c r="M54" i="12"/>
  <c r="M55" i="12"/>
  <c r="M56" i="12"/>
  <c r="M57" i="12"/>
  <c r="M58" i="12"/>
  <c r="M59" i="12"/>
  <c r="M60" i="12"/>
  <c r="M61" i="12"/>
  <c r="M62" i="12"/>
  <c r="M63" i="12"/>
  <c r="M64" i="12"/>
  <c r="M65" i="12"/>
  <c r="M66" i="12"/>
  <c r="M67" i="12"/>
  <c r="M68" i="12"/>
  <c r="M69" i="12"/>
  <c r="M70" i="12"/>
  <c r="M71" i="12"/>
  <c r="M72" i="12"/>
  <c r="M73" i="12"/>
  <c r="M74" i="12"/>
  <c r="M75" i="12"/>
  <c r="M76" i="12"/>
  <c r="M77" i="12"/>
  <c r="M78" i="12"/>
  <c r="M79" i="12"/>
  <c r="M80" i="12"/>
  <c r="M81" i="12"/>
  <c r="M82" i="12"/>
  <c r="M83" i="12"/>
  <c r="M84" i="12"/>
  <c r="M85" i="12"/>
  <c r="M86" i="12"/>
  <c r="M87" i="12"/>
  <c r="M88" i="12"/>
  <c r="M89" i="12"/>
  <c r="M90" i="12"/>
  <c r="M91" i="12"/>
  <c r="M92" i="12"/>
  <c r="M93" i="12"/>
  <c r="M94" i="12"/>
  <c r="M95" i="12"/>
  <c r="M96" i="12"/>
  <c r="M97" i="12"/>
  <c r="M98" i="12"/>
  <c r="M99" i="12"/>
  <c r="M100" i="12"/>
  <c r="M101" i="12"/>
  <c r="M102" i="12"/>
  <c r="M103" i="12"/>
  <c r="M5" i="12"/>
  <c r="H103" i="12"/>
  <c r="I103" i="12"/>
  <c r="J103" i="12"/>
  <c r="K103" i="12"/>
  <c r="L103" i="12"/>
  <c r="G103" i="12"/>
  <c r="D6" i="12"/>
  <c r="D7" i="12" s="1"/>
  <c r="D8" i="12" s="1"/>
  <c r="D9" i="12" s="1"/>
  <c r="D10" i="12" s="1"/>
  <c r="D11" i="12" s="1"/>
  <c r="D12" i="12" s="1"/>
  <c r="D13" i="12" s="1"/>
  <c r="D14" i="12" s="1"/>
  <c r="D15" i="12" s="1"/>
  <c r="D16" i="12" s="1"/>
  <c r="D17" i="12" s="1"/>
  <c r="D18" i="12" s="1"/>
  <c r="D19" i="12" s="1"/>
  <c r="D20" i="12" s="1"/>
  <c r="D21" i="12" s="1"/>
  <c r="D22" i="12" s="1"/>
  <c r="D23" i="12" s="1"/>
  <c r="D24" i="12" s="1"/>
  <c r="D25" i="12" s="1"/>
  <c r="D26" i="12" s="1"/>
  <c r="D27" i="12" s="1"/>
  <c r="D28" i="12" s="1"/>
  <c r="D29" i="12" s="1"/>
  <c r="D30" i="12" s="1"/>
  <c r="D31" i="12" s="1"/>
  <c r="D32" i="12" s="1"/>
  <c r="D33" i="12" s="1"/>
  <c r="D34" i="12" s="1"/>
  <c r="D35" i="12" s="1"/>
  <c r="D36" i="12" s="1"/>
  <c r="D37" i="12" s="1"/>
  <c r="D38" i="12" s="1"/>
  <c r="D39" i="12" s="1"/>
  <c r="D40" i="12" s="1"/>
  <c r="D41" i="12" s="1"/>
  <c r="D42" i="12" s="1"/>
  <c r="D43" i="12" s="1"/>
  <c r="D44" i="12" s="1"/>
  <c r="D45" i="12" s="1"/>
  <c r="D46" i="12" s="1"/>
  <c r="D47" i="12" s="1"/>
  <c r="D48" i="12" s="1"/>
  <c r="D49" i="12" s="1"/>
  <c r="D50" i="12" s="1"/>
  <c r="D51" i="12" s="1"/>
  <c r="D52" i="12" s="1"/>
  <c r="D53" i="12" s="1"/>
  <c r="D54" i="12" s="1"/>
  <c r="D55" i="12" s="1"/>
  <c r="D56" i="12" s="1"/>
  <c r="D57" i="12" s="1"/>
  <c r="D58" i="12" s="1"/>
  <c r="D59" i="12" s="1"/>
  <c r="D60" i="12" s="1"/>
  <c r="D61" i="12" s="1"/>
  <c r="D62" i="12" s="1"/>
  <c r="D63" i="12" s="1"/>
  <c r="D64" i="12" s="1"/>
  <c r="D65" i="12" s="1"/>
  <c r="D66" i="12" s="1"/>
  <c r="D67" i="12" s="1"/>
  <c r="D68" i="12" s="1"/>
  <c r="D69" i="12" s="1"/>
  <c r="D70" i="12" s="1"/>
  <c r="D71" i="12" s="1"/>
  <c r="D72" i="12" s="1"/>
  <c r="D73" i="12" s="1"/>
  <c r="D74" i="12" s="1"/>
  <c r="D75" i="12" s="1"/>
  <c r="D76" i="12" s="1"/>
  <c r="D77" i="12" s="1"/>
  <c r="D78" i="12" s="1"/>
  <c r="D79" i="12" s="1"/>
  <c r="D80" i="12" s="1"/>
  <c r="D81" i="12" s="1"/>
  <c r="D82" i="12" s="1"/>
  <c r="D83" i="12" s="1"/>
  <c r="D84" i="12" s="1"/>
  <c r="D85" i="12" s="1"/>
  <c r="D86" i="12" s="1"/>
  <c r="D87" i="12" s="1"/>
  <c r="D88" i="12" s="1"/>
  <c r="D89" i="12" s="1"/>
  <c r="D90" i="12" s="1"/>
  <c r="D91" i="12" s="1"/>
  <c r="D92" i="12" s="1"/>
  <c r="D93" i="12" s="1"/>
  <c r="D94" i="12" s="1"/>
  <c r="D95" i="12" s="1"/>
  <c r="D96" i="12" s="1"/>
  <c r="D97" i="12" s="1"/>
  <c r="D98" i="12" s="1"/>
  <c r="D99" i="12" s="1"/>
  <c r="D100" i="12" s="1"/>
  <c r="D101" i="12" s="1"/>
  <c r="D102" i="12" s="1"/>
  <c r="C6" i="12"/>
  <c r="C7" i="12" s="1"/>
  <c r="C8" i="12" s="1"/>
  <c r="C9" i="12" s="1"/>
  <c r="C10" i="12" s="1"/>
  <c r="C11" i="12" s="1"/>
  <c r="C12" i="12" s="1"/>
  <c r="C13" i="12" s="1"/>
  <c r="C14" i="12" s="1"/>
  <c r="C15" i="12" s="1"/>
  <c r="C16" i="12" s="1"/>
  <c r="C17" i="12" s="1"/>
  <c r="C18" i="12" s="1"/>
  <c r="C19" i="12" s="1"/>
  <c r="C20" i="12" s="1"/>
  <c r="C21" i="12" s="1"/>
  <c r="C22" i="12" s="1"/>
  <c r="C23" i="12" s="1"/>
  <c r="C24" i="12" s="1"/>
  <c r="C25" i="12" s="1"/>
  <c r="C26" i="12" s="1"/>
  <c r="C27" i="12" s="1"/>
  <c r="C28" i="12" s="1"/>
  <c r="C29" i="12" s="1"/>
  <c r="C30" i="12" s="1"/>
  <c r="C31" i="12" s="1"/>
  <c r="C32" i="12" s="1"/>
  <c r="C33" i="12" s="1"/>
  <c r="C34" i="12" s="1"/>
  <c r="C35" i="12" s="1"/>
  <c r="C36" i="12" s="1"/>
  <c r="C37" i="12" s="1"/>
  <c r="C38" i="12" s="1"/>
  <c r="C39" i="12" s="1"/>
  <c r="C40" i="12" s="1"/>
  <c r="C41" i="12" s="1"/>
  <c r="C42" i="12" s="1"/>
  <c r="C43" i="12" s="1"/>
  <c r="C44" i="12" s="1"/>
  <c r="C45" i="12" s="1"/>
  <c r="C46" i="12" s="1"/>
  <c r="C47" i="12" s="1"/>
  <c r="C48" i="12" s="1"/>
  <c r="C49" i="12" s="1"/>
  <c r="C50" i="12" s="1"/>
  <c r="C51" i="12" s="1"/>
  <c r="C52" i="12" s="1"/>
  <c r="C53" i="12" s="1"/>
  <c r="C54" i="12" s="1"/>
  <c r="C55" i="12" s="1"/>
  <c r="C56" i="12" s="1"/>
  <c r="C57" i="12" s="1"/>
  <c r="C58" i="12" s="1"/>
  <c r="C59" i="12" s="1"/>
  <c r="C60" i="12" s="1"/>
  <c r="C61" i="12" s="1"/>
  <c r="C62" i="12" s="1"/>
  <c r="C63" i="12" s="1"/>
  <c r="C64" i="12" s="1"/>
  <c r="C65" i="12" s="1"/>
  <c r="C66" i="12" s="1"/>
  <c r="C67" i="12" s="1"/>
  <c r="C68" i="12" s="1"/>
  <c r="C69" i="12" s="1"/>
  <c r="C70" i="12" s="1"/>
  <c r="C71" i="12" s="1"/>
  <c r="C72" i="12" s="1"/>
  <c r="C73" i="12" s="1"/>
  <c r="C74" i="12" s="1"/>
  <c r="C75" i="12" s="1"/>
  <c r="C76" i="12" s="1"/>
  <c r="C77" i="12" s="1"/>
  <c r="C78" i="12" s="1"/>
  <c r="C79" i="12" s="1"/>
  <c r="C80" i="12" s="1"/>
  <c r="C81" i="12" s="1"/>
  <c r="C82" i="12" s="1"/>
  <c r="C83" i="12" s="1"/>
  <c r="C84" i="12" s="1"/>
  <c r="C85" i="12" s="1"/>
  <c r="C86" i="12" s="1"/>
  <c r="C87" i="12" s="1"/>
  <c r="C88" i="12" s="1"/>
  <c r="C89" i="12" s="1"/>
  <c r="C90" i="12" s="1"/>
  <c r="C91" i="12" s="1"/>
  <c r="C92" i="12" s="1"/>
  <c r="C93" i="12" s="1"/>
  <c r="C94" i="12" s="1"/>
  <c r="C95" i="12" s="1"/>
  <c r="C96" i="12" s="1"/>
  <c r="C97" i="12" s="1"/>
  <c r="C98" i="12" s="1"/>
  <c r="C99" i="12" s="1"/>
  <c r="C100" i="12" s="1"/>
  <c r="C101" i="12" s="1"/>
  <c r="C102" i="12" s="1"/>
  <c r="B6" i="12"/>
  <c r="B7" i="12" s="1"/>
  <c r="B8" i="12" s="1"/>
  <c r="B9" i="12" s="1"/>
  <c r="B10" i="12" s="1"/>
  <c r="B11" i="12" s="1"/>
  <c r="B12" i="12" s="1"/>
  <c r="B13" i="12" s="1"/>
  <c r="B14" i="12" s="1"/>
  <c r="B15" i="12" s="1"/>
  <c r="B16" i="12" s="1"/>
  <c r="B17" i="12" s="1"/>
  <c r="B18" i="12" s="1"/>
  <c r="B19" i="12" s="1"/>
  <c r="B20" i="12" s="1"/>
  <c r="B21" i="12" s="1"/>
  <c r="B22" i="12" s="1"/>
  <c r="B23" i="12" s="1"/>
  <c r="B24" i="12" s="1"/>
  <c r="B25" i="12" s="1"/>
  <c r="B26" i="12" s="1"/>
  <c r="B27" i="12" s="1"/>
  <c r="B28" i="12" s="1"/>
  <c r="B29" i="12" s="1"/>
  <c r="B30" i="12" s="1"/>
  <c r="B31" i="12" s="1"/>
  <c r="B32" i="12" s="1"/>
  <c r="B33" i="12" s="1"/>
  <c r="B34" i="12" s="1"/>
  <c r="B35" i="12" s="1"/>
  <c r="B36" i="12" s="1"/>
  <c r="B37" i="12" s="1"/>
  <c r="B38" i="12" s="1"/>
  <c r="B39" i="12" s="1"/>
  <c r="B40" i="12" s="1"/>
  <c r="B41" i="12" s="1"/>
  <c r="B42" i="12" s="1"/>
  <c r="B43" i="12" s="1"/>
  <c r="B44" i="12" s="1"/>
  <c r="B45" i="12" s="1"/>
  <c r="B46" i="12" s="1"/>
  <c r="B47" i="12" s="1"/>
  <c r="B48" i="12" s="1"/>
  <c r="B49" i="12" s="1"/>
  <c r="B50" i="12" s="1"/>
  <c r="B51" i="12" s="1"/>
  <c r="B52" i="12" s="1"/>
  <c r="B53" i="12" s="1"/>
  <c r="B54" i="12" s="1"/>
  <c r="B55" i="12" s="1"/>
  <c r="B56" i="12" s="1"/>
  <c r="B57" i="12" s="1"/>
  <c r="B58" i="12" s="1"/>
  <c r="B59" i="12" s="1"/>
  <c r="B60" i="12" s="1"/>
  <c r="B61" i="12" s="1"/>
  <c r="B62" i="12" s="1"/>
  <c r="B63" i="12" s="1"/>
  <c r="B64" i="12" s="1"/>
  <c r="B65" i="12" s="1"/>
  <c r="B66" i="12" s="1"/>
  <c r="B67" i="12" s="1"/>
  <c r="B68" i="12" s="1"/>
  <c r="B69" i="12" s="1"/>
  <c r="B70" i="12" s="1"/>
  <c r="B71" i="12" s="1"/>
  <c r="B72" i="12" s="1"/>
  <c r="B73" i="12" s="1"/>
  <c r="B74" i="12" s="1"/>
  <c r="B75" i="12" s="1"/>
  <c r="B76" i="12" s="1"/>
  <c r="B77" i="12" s="1"/>
  <c r="B78" i="12" s="1"/>
  <c r="B79" i="12" s="1"/>
  <c r="B80" i="12" s="1"/>
  <c r="B81" i="12" s="1"/>
  <c r="B82" i="12" s="1"/>
  <c r="B83" i="12" s="1"/>
  <c r="B84" i="12" s="1"/>
  <c r="B85" i="12" s="1"/>
  <c r="B86" i="12" s="1"/>
  <c r="B87" i="12" s="1"/>
  <c r="B88" i="12" s="1"/>
  <c r="B89" i="12" s="1"/>
  <c r="B90" i="12" s="1"/>
  <c r="B91" i="12" s="1"/>
  <c r="B92" i="12" s="1"/>
  <c r="B93" i="12" s="1"/>
  <c r="B94" i="12" s="1"/>
  <c r="B95" i="12" s="1"/>
  <c r="B96" i="12" s="1"/>
  <c r="B97" i="12" s="1"/>
  <c r="B98" i="12" s="1"/>
  <c r="B99" i="12" s="1"/>
  <c r="B100" i="12" s="1"/>
  <c r="B101" i="12" s="1"/>
  <c r="B102" i="12" s="1"/>
  <c r="A6" i="12"/>
  <c r="A7" i="12" s="1"/>
  <c r="A8" i="12" s="1"/>
  <c r="A9" i="12" s="1"/>
  <c r="A10" i="12" s="1"/>
  <c r="A11" i="12" s="1"/>
  <c r="A12" i="12" s="1"/>
  <c r="A13" i="12" s="1"/>
  <c r="A14" i="12" s="1"/>
  <c r="A15" i="12" s="1"/>
  <c r="A16" i="12" s="1"/>
  <c r="A17" i="12" s="1"/>
  <c r="A18" i="12" s="1"/>
  <c r="A19" i="12" s="1"/>
  <c r="A20" i="12" s="1"/>
  <c r="A21" i="12" s="1"/>
  <c r="A22" i="12" s="1"/>
  <c r="A23" i="12" s="1"/>
  <c r="A24" i="12" s="1"/>
  <c r="A25" i="12" s="1"/>
  <c r="A26" i="12" s="1"/>
  <c r="A27" i="12" s="1"/>
  <c r="A28" i="12" s="1"/>
  <c r="A29" i="12" s="1"/>
  <c r="A30" i="12" s="1"/>
  <c r="A31" i="12" s="1"/>
  <c r="A32" i="12" s="1"/>
  <c r="A33" i="12" s="1"/>
  <c r="A34" i="12" s="1"/>
  <c r="A35" i="12" s="1"/>
  <c r="A36" i="12" s="1"/>
  <c r="A37" i="12" s="1"/>
  <c r="A38" i="12" s="1"/>
  <c r="A39" i="12" s="1"/>
  <c r="A40" i="12" s="1"/>
  <c r="A41" i="12" s="1"/>
  <c r="A42" i="12" s="1"/>
  <c r="A43" i="12" s="1"/>
  <c r="A44" i="12" s="1"/>
  <c r="A45" i="12" s="1"/>
  <c r="A46" i="12" s="1"/>
  <c r="A47" i="12" s="1"/>
  <c r="A48" i="12" s="1"/>
  <c r="A49" i="12" s="1"/>
  <c r="A50" i="12" s="1"/>
  <c r="A51" i="12" s="1"/>
  <c r="A52" i="12" s="1"/>
  <c r="A53" i="12" s="1"/>
  <c r="A54" i="12" s="1"/>
  <c r="A55" i="12" s="1"/>
  <c r="A56" i="12" s="1"/>
  <c r="A57" i="12" s="1"/>
  <c r="A58" i="12" s="1"/>
  <c r="A59" i="12" s="1"/>
  <c r="A60" i="12" s="1"/>
  <c r="A61" i="12" s="1"/>
  <c r="A62" i="12" s="1"/>
  <c r="A63" i="12" s="1"/>
  <c r="A64" i="12" s="1"/>
  <c r="A65" i="12" s="1"/>
  <c r="A66" i="12" s="1"/>
  <c r="A67" i="12" s="1"/>
  <c r="A68" i="12" s="1"/>
  <c r="A69" i="12" s="1"/>
  <c r="A70" i="12" s="1"/>
  <c r="A71" i="12" s="1"/>
  <c r="A72" i="12" s="1"/>
  <c r="A73" i="12" s="1"/>
  <c r="A74" i="12" s="1"/>
  <c r="A75" i="12" s="1"/>
  <c r="A76" i="12" s="1"/>
  <c r="A77" i="12" s="1"/>
  <c r="A78" i="12" s="1"/>
  <c r="A79" i="12" s="1"/>
  <c r="A80" i="12" s="1"/>
  <c r="A81" i="12" s="1"/>
  <c r="A82" i="12" s="1"/>
  <c r="A83" i="12" s="1"/>
  <c r="A84" i="12" s="1"/>
  <c r="A85" i="12" s="1"/>
  <c r="A86" i="12" s="1"/>
  <c r="A87" i="12" s="1"/>
  <c r="A88" i="12" s="1"/>
  <c r="A89" i="12" s="1"/>
  <c r="A90" i="12" s="1"/>
  <c r="A91" i="12" s="1"/>
  <c r="A92" i="12" s="1"/>
  <c r="A93" i="12" s="1"/>
  <c r="A94" i="12" s="1"/>
  <c r="A95" i="12" s="1"/>
  <c r="A96" i="12" s="1"/>
  <c r="A97" i="12" s="1"/>
  <c r="A98" i="12" s="1"/>
  <c r="A99" i="12" s="1"/>
  <c r="A100" i="12" s="1"/>
  <c r="A101" i="12" s="1"/>
  <c r="A102" i="12" s="1"/>
  <c r="E17" i="6"/>
  <c r="D17" i="6"/>
  <c r="E16" i="6"/>
  <c r="D16" i="6"/>
  <c r="E8" i="6"/>
  <c r="D8" i="6"/>
  <c r="E7" i="6"/>
  <c r="D7" i="6"/>
  <c r="H508" i="10"/>
  <c r="H6" i="10"/>
  <c r="H7" i="10"/>
  <c r="H8" i="10"/>
  <c r="H9" i="10"/>
  <c r="H10" i="10"/>
  <c r="H11" i="10"/>
  <c r="H12" i="10"/>
  <c r="H13" i="10"/>
  <c r="H14" i="10"/>
  <c r="H15" i="10"/>
  <c r="H16" i="10"/>
  <c r="H17" i="10"/>
  <c r="H18" i="10"/>
  <c r="H19" i="10"/>
  <c r="H20" i="10"/>
  <c r="H21" i="10"/>
  <c r="H22" i="10"/>
  <c r="H23" i="10"/>
  <c r="H24" i="10"/>
  <c r="H25" i="10"/>
  <c r="H26" i="10"/>
  <c r="H27" i="10"/>
  <c r="H28" i="10"/>
  <c r="H29" i="10"/>
  <c r="H30" i="10"/>
  <c r="H31" i="10"/>
  <c r="H32" i="10"/>
  <c r="H33" i="10"/>
  <c r="H34" i="10"/>
  <c r="H35" i="10"/>
  <c r="H36" i="10"/>
  <c r="H37" i="10"/>
  <c r="H38" i="10"/>
  <c r="H39" i="10"/>
  <c r="H40" i="10"/>
  <c r="H41" i="10"/>
  <c r="H42" i="10"/>
  <c r="H43" i="10"/>
  <c r="H44" i="10"/>
  <c r="H45" i="10"/>
  <c r="H46" i="10"/>
  <c r="H47" i="10"/>
  <c r="H48" i="10"/>
  <c r="H49" i="10"/>
  <c r="H50" i="10"/>
  <c r="H51" i="10"/>
  <c r="H52" i="10"/>
  <c r="H53" i="10"/>
  <c r="H54" i="10"/>
  <c r="H55" i="10"/>
  <c r="H56" i="10"/>
  <c r="H57" i="10"/>
  <c r="H58" i="10"/>
  <c r="H59" i="10"/>
  <c r="H60" i="10"/>
  <c r="H61" i="10"/>
  <c r="H62" i="10"/>
  <c r="H63" i="10"/>
  <c r="H64" i="10"/>
  <c r="H65" i="10"/>
  <c r="H66" i="10"/>
  <c r="H67" i="10"/>
  <c r="H68" i="10"/>
  <c r="H69" i="10"/>
  <c r="H70" i="10"/>
  <c r="H71" i="10"/>
  <c r="H72" i="10"/>
  <c r="H73" i="10"/>
  <c r="H74" i="10"/>
  <c r="H75" i="10"/>
  <c r="H76" i="10"/>
  <c r="H77" i="10"/>
  <c r="H78" i="10"/>
  <c r="H79" i="10"/>
  <c r="H80" i="10"/>
  <c r="H81" i="10"/>
  <c r="H82" i="10"/>
  <c r="H83" i="10"/>
  <c r="H84" i="10"/>
  <c r="H85" i="10"/>
  <c r="H86" i="10"/>
  <c r="H87" i="10"/>
  <c r="H88" i="10"/>
  <c r="H89" i="10"/>
  <c r="H90" i="10"/>
  <c r="H91" i="10"/>
  <c r="H92" i="10"/>
  <c r="H93" i="10"/>
  <c r="H94" i="10"/>
  <c r="H95" i="10"/>
  <c r="H96" i="10"/>
  <c r="H97" i="10"/>
  <c r="H98" i="10"/>
  <c r="H99" i="10"/>
  <c r="H100" i="10"/>
  <c r="H101" i="10"/>
  <c r="H102" i="10"/>
  <c r="H5" i="10"/>
  <c r="A6" i="10"/>
  <c r="A7" i="10" s="1"/>
  <c r="A8" i="10" s="1"/>
  <c r="A9" i="10" s="1"/>
  <c r="A10" i="10" s="1"/>
  <c r="A11" i="10" s="1"/>
  <c r="A12" i="10" s="1"/>
  <c r="A13" i="10" s="1"/>
  <c r="A14" i="10" s="1"/>
  <c r="A15" i="10" s="1"/>
  <c r="A16" i="10" s="1"/>
  <c r="A17" i="10" s="1"/>
  <c r="A18" i="10" s="1"/>
  <c r="A19" i="10" s="1"/>
  <c r="A20" i="10" s="1"/>
  <c r="A21" i="10" s="1"/>
  <c r="A22" i="10" s="1"/>
  <c r="A23" i="10" s="1"/>
  <c r="A24" i="10" s="1"/>
  <c r="A25" i="10" s="1"/>
  <c r="A26" i="10" s="1"/>
  <c r="A27" i="10" s="1"/>
  <c r="A28" i="10" s="1"/>
  <c r="A29" i="10" s="1"/>
  <c r="A30" i="10" s="1"/>
  <c r="A31" i="10" s="1"/>
  <c r="A32" i="10" s="1"/>
  <c r="A33" i="10" s="1"/>
  <c r="A34" i="10" s="1"/>
  <c r="A35" i="10" s="1"/>
  <c r="A36" i="10" s="1"/>
  <c r="A37" i="10" s="1"/>
  <c r="A38" i="10" s="1"/>
  <c r="A39" i="10" s="1"/>
  <c r="A40" i="10" s="1"/>
  <c r="A41" i="10" s="1"/>
  <c r="A42" i="10" s="1"/>
  <c r="A43" i="10" s="1"/>
  <c r="A44" i="10" s="1"/>
  <c r="A45" i="10" s="1"/>
  <c r="A46" i="10" s="1"/>
  <c r="A47" i="10" s="1"/>
  <c r="A48" i="10" s="1"/>
  <c r="A49" i="10" s="1"/>
  <c r="A50" i="10" s="1"/>
  <c r="A51" i="10" s="1"/>
  <c r="A52" i="10" s="1"/>
  <c r="A53" i="10" s="1"/>
  <c r="A54" i="10" s="1"/>
  <c r="A55" i="10" s="1"/>
  <c r="A56" i="10" s="1"/>
  <c r="A57" i="10" s="1"/>
  <c r="A58" i="10" s="1"/>
  <c r="A59" i="10" s="1"/>
  <c r="A60" i="10" s="1"/>
  <c r="A61" i="10" s="1"/>
  <c r="A62" i="10" s="1"/>
  <c r="A63" i="10" s="1"/>
  <c r="A64" i="10" s="1"/>
  <c r="A65" i="10" s="1"/>
  <c r="A66" i="10" s="1"/>
  <c r="A67" i="10" s="1"/>
  <c r="A68" i="10" s="1"/>
  <c r="A69" i="10" s="1"/>
  <c r="A70" i="10" s="1"/>
  <c r="A71" i="10" s="1"/>
  <c r="A72" i="10" s="1"/>
  <c r="A73" i="10" s="1"/>
  <c r="A74" i="10" s="1"/>
  <c r="A75" i="10" s="1"/>
  <c r="A76" i="10" s="1"/>
  <c r="A77" i="10" s="1"/>
  <c r="A78" i="10" s="1"/>
  <c r="A79" i="10" s="1"/>
  <c r="A80" i="10" s="1"/>
  <c r="A81" i="10" s="1"/>
  <c r="A82" i="10" s="1"/>
  <c r="A83" i="10" s="1"/>
  <c r="A84" i="10" s="1"/>
  <c r="A85" i="10" s="1"/>
  <c r="A86" i="10" s="1"/>
  <c r="A87" i="10" s="1"/>
  <c r="A88" i="10" s="1"/>
  <c r="A89" i="10" s="1"/>
  <c r="A90" i="10" s="1"/>
  <c r="A91" i="10" s="1"/>
  <c r="A92" i="10" s="1"/>
  <c r="A93" i="10" s="1"/>
  <c r="A94" i="10" s="1"/>
  <c r="A95" i="10" s="1"/>
  <c r="A96" i="10" s="1"/>
  <c r="A97" i="10" s="1"/>
  <c r="A98" i="10" s="1"/>
  <c r="A99" i="10" s="1"/>
  <c r="A100" i="10" s="1"/>
  <c r="A101" i="10" s="1"/>
  <c r="A102" i="10" s="1"/>
  <c r="E21" i="16"/>
  <c r="E20" i="16"/>
  <c r="D21" i="16"/>
  <c r="D20" i="16"/>
  <c r="E8" i="16"/>
  <c r="D8" i="16"/>
  <c r="E7" i="16"/>
  <c r="D7" i="16"/>
  <c r="G325" i="18"/>
  <c r="F325" i="18"/>
  <c r="G318" i="18"/>
  <c r="F318" i="18"/>
  <c r="G311" i="18"/>
  <c r="F311" i="18"/>
  <c r="G300" i="18"/>
  <c r="F300" i="18"/>
  <c r="G299" i="18"/>
  <c r="F299" i="18"/>
  <c r="G298" i="18"/>
  <c r="F298" i="18"/>
  <c r="G297" i="18"/>
  <c r="F297" i="18"/>
  <c r="G296" i="18"/>
  <c r="F296" i="18"/>
  <c r="G295" i="18"/>
  <c r="F295" i="18"/>
  <c r="G294" i="18"/>
  <c r="F294" i="18"/>
  <c r="G293" i="18"/>
  <c r="F293" i="18"/>
  <c r="G292" i="18"/>
  <c r="F292" i="18"/>
  <c r="G291" i="18"/>
  <c r="F291" i="18"/>
  <c r="G290" i="18"/>
  <c r="F290" i="18"/>
  <c r="G289" i="18"/>
  <c r="F289" i="18"/>
  <c r="G288" i="18"/>
  <c r="F288" i="18"/>
  <c r="G287" i="18"/>
  <c r="F287" i="18"/>
  <c r="G286" i="18"/>
  <c r="F286" i="18"/>
  <c r="G285" i="18"/>
  <c r="F285" i="18"/>
  <c r="G284" i="18"/>
  <c r="F284" i="18"/>
  <c r="G283" i="18"/>
  <c r="F283" i="18"/>
  <c r="G282" i="18"/>
  <c r="F282" i="18"/>
  <c r="G281" i="18"/>
  <c r="F281" i="18"/>
  <c r="G280" i="18"/>
  <c r="F280" i="18"/>
  <c r="G279" i="18"/>
  <c r="F279" i="18"/>
  <c r="G278" i="18"/>
  <c r="F278" i="18"/>
  <c r="G277" i="18"/>
  <c r="F277" i="18"/>
  <c r="G276" i="18"/>
  <c r="F276" i="18"/>
  <c r="G275" i="18"/>
  <c r="F275" i="18"/>
  <c r="G274" i="18"/>
  <c r="F274" i="18"/>
  <c r="G273" i="18"/>
  <c r="F273" i="18"/>
  <c r="G272" i="18"/>
  <c r="F272" i="18"/>
  <c r="G271" i="18"/>
  <c r="F271" i="18"/>
  <c r="G270" i="18"/>
  <c r="F270" i="18"/>
  <c r="G269" i="18"/>
  <c r="F269" i="18"/>
  <c r="G268" i="18"/>
  <c r="F268" i="18"/>
  <c r="G267" i="18"/>
  <c r="F267" i="18"/>
  <c r="G266" i="18"/>
  <c r="F266" i="18"/>
  <c r="G265" i="18"/>
  <c r="F265" i="18"/>
  <c r="G264" i="18"/>
  <c r="F264" i="18"/>
  <c r="G263" i="18"/>
  <c r="F263" i="18"/>
  <c r="G262" i="18"/>
  <c r="F262" i="18"/>
  <c r="G261" i="18"/>
  <c r="F261" i="18"/>
  <c r="G260" i="18"/>
  <c r="F260" i="18"/>
  <c r="G259" i="18"/>
  <c r="F259" i="18"/>
  <c r="G258" i="18"/>
  <c r="F258" i="18"/>
  <c r="G257" i="18"/>
  <c r="F257" i="18"/>
  <c r="G256" i="18"/>
  <c r="F256" i="18"/>
  <c r="G255" i="18"/>
  <c r="F255" i="18"/>
  <c r="G254" i="18"/>
  <c r="F254" i="18"/>
  <c r="G253" i="18"/>
  <c r="F253" i="18"/>
  <c r="G252" i="18"/>
  <c r="F252" i="18"/>
  <c r="G251" i="18"/>
  <c r="F251" i="18"/>
  <c r="G250" i="18"/>
  <c r="F250" i="18"/>
  <c r="G249" i="18"/>
  <c r="F249" i="18"/>
  <c r="G248" i="18"/>
  <c r="F248" i="18"/>
  <c r="G247" i="18"/>
  <c r="F247" i="18"/>
  <c r="G246" i="18"/>
  <c r="F246" i="18"/>
  <c r="G245" i="18"/>
  <c r="F245" i="18"/>
  <c r="G244" i="18"/>
  <c r="F244" i="18"/>
  <c r="G243" i="18"/>
  <c r="F243" i="18"/>
  <c r="G242" i="18"/>
  <c r="F242" i="18"/>
  <c r="G241" i="18"/>
  <c r="F241" i="18"/>
  <c r="G240" i="18"/>
  <c r="F240" i="18"/>
  <c r="G239" i="18"/>
  <c r="F239" i="18"/>
  <c r="G238" i="18"/>
  <c r="F238" i="18"/>
  <c r="G237" i="18"/>
  <c r="F237" i="18"/>
  <c r="G236" i="18"/>
  <c r="F236" i="18"/>
  <c r="G235" i="18"/>
  <c r="F235" i="18"/>
  <c r="G234" i="18"/>
  <c r="F234" i="18"/>
  <c r="G233" i="18"/>
  <c r="F233" i="18"/>
  <c r="G232" i="18"/>
  <c r="F232" i="18"/>
  <c r="G231" i="18"/>
  <c r="F231" i="18"/>
  <c r="G230" i="18"/>
  <c r="F230" i="18"/>
  <c r="G229" i="18"/>
  <c r="F229" i="18"/>
  <c r="G228" i="18"/>
  <c r="F228" i="18"/>
  <c r="G227" i="18"/>
  <c r="F227" i="18"/>
  <c r="G226" i="18"/>
  <c r="F226" i="18"/>
  <c r="G225" i="18"/>
  <c r="F225" i="18"/>
  <c r="G224" i="18"/>
  <c r="F224" i="18"/>
  <c r="G223" i="18"/>
  <c r="F223" i="18"/>
  <c r="G222" i="18"/>
  <c r="F222" i="18"/>
  <c r="G221" i="18"/>
  <c r="F221" i="18"/>
  <c r="G220" i="18"/>
  <c r="F220" i="18"/>
  <c r="G219" i="18"/>
  <c r="F219" i="18"/>
  <c r="G218" i="18"/>
  <c r="F218" i="18"/>
  <c r="G217" i="18"/>
  <c r="F217" i="18"/>
  <c r="G216" i="18"/>
  <c r="F216" i="18"/>
  <c r="G215" i="18"/>
  <c r="F215" i="18"/>
  <c r="G214" i="18"/>
  <c r="F214" i="18"/>
  <c r="G213" i="18"/>
  <c r="F213" i="18"/>
  <c r="G212" i="18"/>
  <c r="F212" i="18"/>
  <c r="G211" i="18"/>
  <c r="F211" i="18"/>
  <c r="G210" i="18"/>
  <c r="F210" i="18"/>
  <c r="G209" i="18"/>
  <c r="F209" i="18"/>
  <c r="G208" i="18"/>
  <c r="F208" i="18"/>
  <c r="G207" i="18"/>
  <c r="F207" i="18"/>
  <c r="G206" i="18"/>
  <c r="F206" i="18"/>
  <c r="G205" i="18"/>
  <c r="F205" i="18"/>
  <c r="G204" i="18"/>
  <c r="F204" i="18"/>
  <c r="G203" i="18"/>
  <c r="F203" i="18"/>
  <c r="G200" i="18"/>
  <c r="F200" i="18"/>
  <c r="E200" i="18"/>
  <c r="D200" i="18"/>
  <c r="G199" i="18"/>
  <c r="F199" i="18"/>
  <c r="E199" i="18"/>
  <c r="D199" i="18"/>
  <c r="G198" i="18"/>
  <c r="F198" i="18"/>
  <c r="E198" i="18"/>
  <c r="D198" i="18"/>
  <c r="G197" i="18"/>
  <c r="F197" i="18"/>
  <c r="E197" i="18"/>
  <c r="D197" i="18"/>
  <c r="G196" i="18"/>
  <c r="F196" i="18"/>
  <c r="E196" i="18"/>
  <c r="D196" i="18"/>
  <c r="G195" i="18"/>
  <c r="F195" i="18"/>
  <c r="E195" i="18"/>
  <c r="D195" i="18"/>
  <c r="G194" i="18"/>
  <c r="F194" i="18"/>
  <c r="E194" i="18"/>
  <c r="D194" i="18"/>
  <c r="G193" i="18"/>
  <c r="F193" i="18"/>
  <c r="E193" i="18"/>
  <c r="D193" i="18"/>
  <c r="G192" i="18"/>
  <c r="F192" i="18"/>
  <c r="E192" i="18"/>
  <c r="D192" i="18"/>
  <c r="G191" i="18"/>
  <c r="F191" i="18"/>
  <c r="E191" i="18"/>
  <c r="D191" i="18"/>
  <c r="G190" i="18"/>
  <c r="F190" i="18"/>
  <c r="E190" i="18"/>
  <c r="D190" i="18"/>
  <c r="G189" i="18"/>
  <c r="F189" i="18"/>
  <c r="E189" i="18"/>
  <c r="D189" i="18"/>
  <c r="G188" i="18"/>
  <c r="F188" i="18"/>
  <c r="E188" i="18"/>
  <c r="D188" i="18"/>
  <c r="G187" i="18"/>
  <c r="F187" i="18"/>
  <c r="E187" i="18"/>
  <c r="D187" i="18"/>
  <c r="G186" i="18"/>
  <c r="F186" i="18"/>
  <c r="E186" i="18"/>
  <c r="D186" i="18"/>
  <c r="G185" i="18"/>
  <c r="F185" i="18"/>
  <c r="E185" i="18"/>
  <c r="D185" i="18"/>
  <c r="G184" i="18"/>
  <c r="F184" i="18"/>
  <c r="E184" i="18"/>
  <c r="D184" i="18"/>
  <c r="G183" i="18"/>
  <c r="F183" i="18"/>
  <c r="E183" i="18"/>
  <c r="D183" i="18"/>
  <c r="G182" i="18"/>
  <c r="F182" i="18"/>
  <c r="E182" i="18"/>
  <c r="D182" i="18"/>
  <c r="G181" i="18"/>
  <c r="F181" i="18"/>
  <c r="E181" i="18"/>
  <c r="D181" i="18"/>
  <c r="G180" i="18"/>
  <c r="F180" i="18"/>
  <c r="E180" i="18"/>
  <c r="D180" i="18"/>
  <c r="G179" i="18"/>
  <c r="F179" i="18"/>
  <c r="E179" i="18"/>
  <c r="D179" i="18"/>
  <c r="G178" i="18"/>
  <c r="F178" i="18"/>
  <c r="E178" i="18"/>
  <c r="D178" i="18"/>
  <c r="G177" i="18"/>
  <c r="F177" i="18"/>
  <c r="E177" i="18"/>
  <c r="D177" i="18"/>
  <c r="G176" i="18"/>
  <c r="F176" i="18"/>
  <c r="E176" i="18"/>
  <c r="D176" i="18"/>
  <c r="G175" i="18"/>
  <c r="F175" i="18"/>
  <c r="E175" i="18"/>
  <c r="D175" i="18"/>
  <c r="G174" i="18"/>
  <c r="F174" i="18"/>
  <c r="E174" i="18"/>
  <c r="D174" i="18"/>
  <c r="G173" i="18"/>
  <c r="F173" i="18"/>
  <c r="E173" i="18"/>
  <c r="D173" i="18"/>
  <c r="G172" i="18"/>
  <c r="F172" i="18"/>
  <c r="E172" i="18"/>
  <c r="D172" i="18"/>
  <c r="G171" i="18"/>
  <c r="F171" i="18"/>
  <c r="E171" i="18"/>
  <c r="D171" i="18"/>
  <c r="G170" i="18"/>
  <c r="F170" i="18"/>
  <c r="E170" i="18"/>
  <c r="D170" i="18"/>
  <c r="G169" i="18"/>
  <c r="F169" i="18"/>
  <c r="E169" i="18"/>
  <c r="D169" i="18"/>
  <c r="G168" i="18"/>
  <c r="F168" i="18"/>
  <c r="E168" i="18"/>
  <c r="D168" i="18"/>
  <c r="G167" i="18"/>
  <c r="F167" i="18"/>
  <c r="E167" i="18"/>
  <c r="D167" i="18"/>
  <c r="G166" i="18"/>
  <c r="F166" i="18"/>
  <c r="E166" i="18"/>
  <c r="D166" i="18"/>
  <c r="G165" i="18"/>
  <c r="F165" i="18"/>
  <c r="E165" i="18"/>
  <c r="D165" i="18"/>
  <c r="G164" i="18"/>
  <c r="F164" i="18"/>
  <c r="E164" i="18"/>
  <c r="D164" i="18"/>
  <c r="G163" i="18"/>
  <c r="F163" i="18"/>
  <c r="E163" i="18"/>
  <c r="D163" i="18"/>
  <c r="G162" i="18"/>
  <c r="F162" i="18"/>
  <c r="E162" i="18"/>
  <c r="D162" i="18"/>
  <c r="G161" i="18"/>
  <c r="F161" i="18"/>
  <c r="E161" i="18"/>
  <c r="D161" i="18"/>
  <c r="G160" i="18"/>
  <c r="F160" i="18"/>
  <c r="E160" i="18"/>
  <c r="D160" i="18"/>
  <c r="G159" i="18"/>
  <c r="F159" i="18"/>
  <c r="E159" i="18"/>
  <c r="D159" i="18"/>
  <c r="G158" i="18"/>
  <c r="F158" i="18"/>
  <c r="E158" i="18"/>
  <c r="D158" i="18"/>
  <c r="G157" i="18"/>
  <c r="F157" i="18"/>
  <c r="E157" i="18"/>
  <c r="D157" i="18"/>
  <c r="G156" i="18"/>
  <c r="F156" i="18"/>
  <c r="E156" i="18"/>
  <c r="D156" i="18"/>
  <c r="G155" i="18"/>
  <c r="F155" i="18"/>
  <c r="E155" i="18"/>
  <c r="D155" i="18"/>
  <c r="G154" i="18"/>
  <c r="F154" i="18"/>
  <c r="E154" i="18"/>
  <c r="D154" i="18"/>
  <c r="G153" i="18"/>
  <c r="F153" i="18"/>
  <c r="E153" i="18"/>
  <c r="D153" i="18"/>
  <c r="G152" i="18"/>
  <c r="F152" i="18"/>
  <c r="E152" i="18"/>
  <c r="D152" i="18"/>
  <c r="G151" i="18"/>
  <c r="F151" i="18"/>
  <c r="E151" i="18"/>
  <c r="D151" i="18"/>
  <c r="G150" i="18"/>
  <c r="F150" i="18"/>
  <c r="E150" i="18"/>
  <c r="D150" i="18"/>
  <c r="G149" i="18"/>
  <c r="F149" i="18"/>
  <c r="E149" i="18"/>
  <c r="D149" i="18"/>
  <c r="G148" i="18"/>
  <c r="F148" i="18"/>
  <c r="E148" i="18"/>
  <c r="D148" i="18"/>
  <c r="G147" i="18"/>
  <c r="F147" i="18"/>
  <c r="E147" i="18"/>
  <c r="D147" i="18"/>
  <c r="G146" i="18"/>
  <c r="F146" i="18"/>
  <c r="E146" i="18"/>
  <c r="D146" i="18"/>
  <c r="G145" i="18"/>
  <c r="F145" i="18"/>
  <c r="E145" i="18"/>
  <c r="D145" i="18"/>
  <c r="G144" i="18"/>
  <c r="F144" i="18"/>
  <c r="E144" i="18"/>
  <c r="D144" i="18"/>
  <c r="G143" i="18"/>
  <c r="F143" i="18"/>
  <c r="E143" i="18"/>
  <c r="D143" i="18"/>
  <c r="G142" i="18"/>
  <c r="F142" i="18"/>
  <c r="E142" i="18"/>
  <c r="D142" i="18"/>
  <c r="G141" i="18"/>
  <c r="F141" i="18"/>
  <c r="E141" i="18"/>
  <c r="D141" i="18"/>
  <c r="G140" i="18"/>
  <c r="F140" i="18"/>
  <c r="E140" i="18"/>
  <c r="D140" i="18"/>
  <c r="G139" i="18"/>
  <c r="F139" i="18"/>
  <c r="E139" i="18"/>
  <c r="D139" i="18"/>
  <c r="G138" i="18"/>
  <c r="F138" i="18"/>
  <c r="E138" i="18"/>
  <c r="D138" i="18"/>
  <c r="G137" i="18"/>
  <c r="F137" i="18"/>
  <c r="E137" i="18"/>
  <c r="D137" i="18"/>
  <c r="G136" i="18"/>
  <c r="F136" i="18"/>
  <c r="E136" i="18"/>
  <c r="D136" i="18"/>
  <c r="G135" i="18"/>
  <c r="F135" i="18"/>
  <c r="E135" i="18"/>
  <c r="D135" i="18"/>
  <c r="G134" i="18"/>
  <c r="F134" i="18"/>
  <c r="E134" i="18"/>
  <c r="D134" i="18"/>
  <c r="G133" i="18"/>
  <c r="F133" i="18"/>
  <c r="E133" i="18"/>
  <c r="D133" i="18"/>
  <c r="G132" i="18"/>
  <c r="F132" i="18"/>
  <c r="E132" i="18"/>
  <c r="D132" i="18"/>
  <c r="G131" i="18"/>
  <c r="F131" i="18"/>
  <c r="E131" i="18"/>
  <c r="D131" i="18"/>
  <c r="G130" i="18"/>
  <c r="F130" i="18"/>
  <c r="E130" i="18"/>
  <c r="D130" i="18"/>
  <c r="G129" i="18"/>
  <c r="F129" i="18"/>
  <c r="E129" i="18"/>
  <c r="D129" i="18"/>
  <c r="G128" i="18"/>
  <c r="F128" i="18"/>
  <c r="E128" i="18"/>
  <c r="D128" i="18"/>
  <c r="G127" i="18"/>
  <c r="F127" i="18"/>
  <c r="E127" i="18"/>
  <c r="D127" i="18"/>
  <c r="G126" i="18"/>
  <c r="F126" i="18"/>
  <c r="E126" i="18"/>
  <c r="D126" i="18"/>
  <c r="G125" i="18"/>
  <c r="F125" i="18"/>
  <c r="E125" i="18"/>
  <c r="D125" i="18"/>
  <c r="G124" i="18"/>
  <c r="F124" i="18"/>
  <c r="E124" i="18"/>
  <c r="D124" i="18"/>
  <c r="G123" i="18"/>
  <c r="F123" i="18"/>
  <c r="E123" i="18"/>
  <c r="D123" i="18"/>
  <c r="G122" i="18"/>
  <c r="F122" i="18"/>
  <c r="E122" i="18"/>
  <c r="D122" i="18"/>
  <c r="G121" i="18"/>
  <c r="F121" i="18"/>
  <c r="E121" i="18"/>
  <c r="D121" i="18"/>
  <c r="G120" i="18"/>
  <c r="F120" i="18"/>
  <c r="E120" i="18"/>
  <c r="D120" i="18"/>
  <c r="G119" i="18"/>
  <c r="F119" i="18"/>
  <c r="E119" i="18"/>
  <c r="D119" i="18"/>
  <c r="G118" i="18"/>
  <c r="F118" i="18"/>
  <c r="E118" i="18"/>
  <c r="D118" i="18"/>
  <c r="G117" i="18"/>
  <c r="F117" i="18"/>
  <c r="E117" i="18"/>
  <c r="D117" i="18"/>
  <c r="G116" i="18"/>
  <c r="F116" i="18"/>
  <c r="E116" i="18"/>
  <c r="D116" i="18"/>
  <c r="G115" i="18"/>
  <c r="F115" i="18"/>
  <c r="E115" i="18"/>
  <c r="D115" i="18"/>
  <c r="G114" i="18"/>
  <c r="F114" i="18"/>
  <c r="E114" i="18"/>
  <c r="D114" i="18"/>
  <c r="G113" i="18"/>
  <c r="F113" i="18"/>
  <c r="E113" i="18"/>
  <c r="D113" i="18"/>
  <c r="G112" i="18"/>
  <c r="F112" i="18"/>
  <c r="E112" i="18"/>
  <c r="D112" i="18"/>
  <c r="G111" i="18"/>
  <c r="F111" i="18"/>
  <c r="E111" i="18"/>
  <c r="D111" i="18"/>
  <c r="G110" i="18"/>
  <c r="F110" i="18"/>
  <c r="E110" i="18"/>
  <c r="D110" i="18"/>
  <c r="G109" i="18"/>
  <c r="F109" i="18"/>
  <c r="E109" i="18"/>
  <c r="D109" i="18"/>
  <c r="G108" i="18"/>
  <c r="F108" i="18"/>
  <c r="E108" i="18"/>
  <c r="D108" i="18"/>
  <c r="G107" i="18"/>
  <c r="F107" i="18"/>
  <c r="E107" i="18"/>
  <c r="D107" i="18"/>
  <c r="G106" i="18"/>
  <c r="F106" i="18"/>
  <c r="E106" i="18"/>
  <c r="D106" i="18"/>
  <c r="G105" i="18"/>
  <c r="F105" i="18"/>
  <c r="E105" i="18"/>
  <c r="D105" i="18"/>
  <c r="G104" i="18"/>
  <c r="F104" i="18"/>
  <c r="E104" i="18"/>
  <c r="D104" i="18"/>
  <c r="G103" i="18"/>
  <c r="F103" i="18"/>
  <c r="E103" i="18"/>
  <c r="D103" i="18"/>
  <c r="G100" i="18"/>
  <c r="F100" i="18"/>
  <c r="E100" i="18"/>
  <c r="D100" i="18"/>
  <c r="G99" i="18"/>
  <c r="F99" i="18"/>
  <c r="E99" i="18"/>
  <c r="D99" i="18"/>
  <c r="G98" i="18"/>
  <c r="F98" i="18"/>
  <c r="E98" i="18"/>
  <c r="D98" i="18"/>
  <c r="G97" i="18"/>
  <c r="F97" i="18"/>
  <c r="E97" i="18"/>
  <c r="D97" i="18"/>
  <c r="G96" i="18"/>
  <c r="F96" i="18"/>
  <c r="E96" i="18"/>
  <c r="D96" i="18"/>
  <c r="G95" i="18"/>
  <c r="F95" i="18"/>
  <c r="E95" i="18"/>
  <c r="D95" i="18"/>
  <c r="G94" i="18"/>
  <c r="F94" i="18"/>
  <c r="E94" i="18"/>
  <c r="D94" i="18"/>
  <c r="G93" i="18"/>
  <c r="F93" i="18"/>
  <c r="E93" i="18"/>
  <c r="D93" i="18"/>
  <c r="G92" i="18"/>
  <c r="F92" i="18"/>
  <c r="E92" i="18"/>
  <c r="D92" i="18"/>
  <c r="G91" i="18"/>
  <c r="F91" i="18"/>
  <c r="E91" i="18"/>
  <c r="D91" i="18"/>
  <c r="G90" i="18"/>
  <c r="F90" i="18"/>
  <c r="E90" i="18"/>
  <c r="D90" i="18"/>
  <c r="G89" i="18"/>
  <c r="F89" i="18"/>
  <c r="E89" i="18"/>
  <c r="D89" i="18"/>
  <c r="G88" i="18"/>
  <c r="F88" i="18"/>
  <c r="E88" i="18"/>
  <c r="D88" i="18"/>
  <c r="G87" i="18"/>
  <c r="F87" i="18"/>
  <c r="E87" i="18"/>
  <c r="D87" i="18"/>
  <c r="G86" i="18"/>
  <c r="F86" i="18"/>
  <c r="E86" i="18"/>
  <c r="D86" i="18"/>
  <c r="G85" i="18"/>
  <c r="F85" i="18"/>
  <c r="E85" i="18"/>
  <c r="D85" i="18"/>
  <c r="G84" i="18"/>
  <c r="F84" i="18"/>
  <c r="E84" i="18"/>
  <c r="D84" i="18"/>
  <c r="G83" i="18"/>
  <c r="F83" i="18"/>
  <c r="E83" i="18"/>
  <c r="D83" i="18"/>
  <c r="G82" i="18"/>
  <c r="F82" i="18"/>
  <c r="E82" i="18"/>
  <c r="D82" i="18"/>
  <c r="G81" i="18"/>
  <c r="F81" i="18"/>
  <c r="E81" i="18"/>
  <c r="D81" i="18"/>
  <c r="G80" i="18"/>
  <c r="F80" i="18"/>
  <c r="E80" i="18"/>
  <c r="D80" i="18"/>
  <c r="G79" i="18"/>
  <c r="F79" i="18"/>
  <c r="E79" i="18"/>
  <c r="D79" i="18"/>
  <c r="G78" i="18"/>
  <c r="F78" i="18"/>
  <c r="E78" i="18"/>
  <c r="D78" i="18"/>
  <c r="G77" i="18"/>
  <c r="F77" i="18"/>
  <c r="E77" i="18"/>
  <c r="D77" i="18"/>
  <c r="G76" i="18"/>
  <c r="F76" i="18"/>
  <c r="E76" i="18"/>
  <c r="D76" i="18"/>
  <c r="G75" i="18"/>
  <c r="F75" i="18"/>
  <c r="E75" i="18"/>
  <c r="D75" i="18"/>
  <c r="G74" i="18"/>
  <c r="F74" i="18"/>
  <c r="E74" i="18"/>
  <c r="D74" i="18"/>
  <c r="G73" i="18"/>
  <c r="F73" i="18"/>
  <c r="E73" i="18"/>
  <c r="D73" i="18"/>
  <c r="G72" i="18"/>
  <c r="F72" i="18"/>
  <c r="E72" i="18"/>
  <c r="D72" i="18"/>
  <c r="G71" i="18"/>
  <c r="F71" i="18"/>
  <c r="E71" i="18"/>
  <c r="D71" i="18"/>
  <c r="G70" i="18"/>
  <c r="F70" i="18"/>
  <c r="E70" i="18"/>
  <c r="D70" i="18"/>
  <c r="G69" i="18"/>
  <c r="F69" i="18"/>
  <c r="E69" i="18"/>
  <c r="D69" i="18"/>
  <c r="G68" i="18"/>
  <c r="F68" i="18"/>
  <c r="E68" i="18"/>
  <c r="D68" i="18"/>
  <c r="G67" i="18"/>
  <c r="F67" i="18"/>
  <c r="E67" i="18"/>
  <c r="D67" i="18"/>
  <c r="G66" i="18"/>
  <c r="F66" i="18"/>
  <c r="E66" i="18"/>
  <c r="D66" i="18"/>
  <c r="G65" i="18"/>
  <c r="F65" i="18"/>
  <c r="E65" i="18"/>
  <c r="D65" i="18"/>
  <c r="G64" i="18"/>
  <c r="F64" i="18"/>
  <c r="E64" i="18"/>
  <c r="D64" i="18"/>
  <c r="G63" i="18"/>
  <c r="F63" i="18"/>
  <c r="E63" i="18"/>
  <c r="D63" i="18"/>
  <c r="G62" i="18"/>
  <c r="F62" i="18"/>
  <c r="E62" i="18"/>
  <c r="D62" i="18"/>
  <c r="G61" i="18"/>
  <c r="F61" i="18"/>
  <c r="E61" i="18"/>
  <c r="D61" i="18"/>
  <c r="G60" i="18"/>
  <c r="F60" i="18"/>
  <c r="E60" i="18"/>
  <c r="D60" i="18"/>
  <c r="G59" i="18"/>
  <c r="F59" i="18"/>
  <c r="E59" i="18"/>
  <c r="D59" i="18"/>
  <c r="G58" i="18"/>
  <c r="F58" i="18"/>
  <c r="E58" i="18"/>
  <c r="D58" i="18"/>
  <c r="G57" i="18"/>
  <c r="F57" i="18"/>
  <c r="E57" i="18"/>
  <c r="D57" i="18"/>
  <c r="G56" i="18"/>
  <c r="F56" i="18"/>
  <c r="E56" i="18"/>
  <c r="D56" i="18"/>
  <c r="G55" i="18"/>
  <c r="F55" i="18"/>
  <c r="E55" i="18"/>
  <c r="D55" i="18"/>
  <c r="G54" i="18"/>
  <c r="F54" i="18"/>
  <c r="E54" i="18"/>
  <c r="D54" i="18"/>
  <c r="G53" i="18"/>
  <c r="F53" i="18"/>
  <c r="E53" i="18"/>
  <c r="D53" i="18"/>
  <c r="G52" i="18"/>
  <c r="F52" i="18"/>
  <c r="E52" i="18"/>
  <c r="D52" i="18"/>
  <c r="G51" i="18"/>
  <c r="F51" i="18"/>
  <c r="E51" i="18"/>
  <c r="D51" i="18"/>
  <c r="G50" i="18"/>
  <c r="F50" i="18"/>
  <c r="E50" i="18"/>
  <c r="D50" i="18"/>
  <c r="G49" i="18"/>
  <c r="F49" i="18"/>
  <c r="E49" i="18"/>
  <c r="D49" i="18"/>
  <c r="G48" i="18"/>
  <c r="F48" i="18"/>
  <c r="E48" i="18"/>
  <c r="D48" i="18"/>
  <c r="G47" i="18"/>
  <c r="F47" i="18"/>
  <c r="E47" i="18"/>
  <c r="D47" i="18"/>
  <c r="G46" i="18"/>
  <c r="F46" i="18"/>
  <c r="E46" i="18"/>
  <c r="D46" i="18"/>
  <c r="G45" i="18"/>
  <c r="F45" i="18"/>
  <c r="E45" i="18"/>
  <c r="D45" i="18"/>
  <c r="G44" i="18"/>
  <c r="F44" i="18"/>
  <c r="E44" i="18"/>
  <c r="D44" i="18"/>
  <c r="G43" i="18"/>
  <c r="F43" i="18"/>
  <c r="E43" i="18"/>
  <c r="D43" i="18"/>
  <c r="G42" i="18"/>
  <c r="F42" i="18"/>
  <c r="E42" i="18"/>
  <c r="D42" i="18"/>
  <c r="G41" i="18"/>
  <c r="F41" i="18"/>
  <c r="E41" i="18"/>
  <c r="D41" i="18"/>
  <c r="G40" i="18"/>
  <c r="F40" i="18"/>
  <c r="E40" i="18"/>
  <c r="D40" i="18"/>
  <c r="G39" i="18"/>
  <c r="F39" i="18"/>
  <c r="E39" i="18"/>
  <c r="D39" i="18"/>
  <c r="G38" i="18"/>
  <c r="F38" i="18"/>
  <c r="E38" i="18"/>
  <c r="D38" i="18"/>
  <c r="G37" i="18"/>
  <c r="F37" i="18"/>
  <c r="E37" i="18"/>
  <c r="D37" i="18"/>
  <c r="G36" i="18"/>
  <c r="F36" i="18"/>
  <c r="E36" i="18"/>
  <c r="D36" i="18"/>
  <c r="G35" i="18"/>
  <c r="F35" i="18"/>
  <c r="E35" i="18"/>
  <c r="D35" i="18"/>
  <c r="G34" i="18"/>
  <c r="F34" i="18"/>
  <c r="E34" i="18"/>
  <c r="D34" i="18"/>
  <c r="G33" i="18"/>
  <c r="F33" i="18"/>
  <c r="E33" i="18"/>
  <c r="D33" i="18"/>
  <c r="G32" i="18"/>
  <c r="F32" i="18"/>
  <c r="E32" i="18"/>
  <c r="D32" i="18"/>
  <c r="G31" i="18"/>
  <c r="F31" i="18"/>
  <c r="E31" i="18"/>
  <c r="D31" i="18"/>
  <c r="G30" i="18"/>
  <c r="F30" i="18"/>
  <c r="E30" i="18"/>
  <c r="D30" i="18"/>
  <c r="G29" i="18"/>
  <c r="F29" i="18"/>
  <c r="E29" i="18"/>
  <c r="D29" i="18"/>
  <c r="G28" i="18"/>
  <c r="F28" i="18"/>
  <c r="E28" i="18"/>
  <c r="D28" i="18"/>
  <c r="G27" i="18"/>
  <c r="F27" i="18"/>
  <c r="E27" i="18"/>
  <c r="D27" i="18"/>
  <c r="G26" i="18"/>
  <c r="F26" i="18"/>
  <c r="E26" i="18"/>
  <c r="D26" i="18"/>
  <c r="G25" i="18"/>
  <c r="F25" i="18"/>
  <c r="E25" i="18"/>
  <c r="D25" i="18"/>
  <c r="G24" i="18"/>
  <c r="F24" i="18"/>
  <c r="E24" i="18"/>
  <c r="D24" i="18"/>
  <c r="G23" i="18"/>
  <c r="F23" i="18"/>
  <c r="E23" i="18"/>
  <c r="D23" i="18"/>
  <c r="G22" i="18"/>
  <c r="F22" i="18"/>
  <c r="E22" i="18"/>
  <c r="D22" i="18"/>
  <c r="G21" i="18"/>
  <c r="F21" i="18"/>
  <c r="E21" i="18"/>
  <c r="D21" i="18"/>
  <c r="G20" i="18"/>
  <c r="F20" i="18"/>
  <c r="E20" i="18"/>
  <c r="D20" i="18"/>
  <c r="G19" i="18"/>
  <c r="F19" i="18"/>
  <c r="E19" i="18"/>
  <c r="D19" i="18"/>
  <c r="G18" i="18"/>
  <c r="F18" i="18"/>
  <c r="E18" i="18"/>
  <c r="D18" i="18"/>
  <c r="G17" i="18"/>
  <c r="F17" i="18"/>
  <c r="E17" i="18"/>
  <c r="D17" i="18"/>
  <c r="G16" i="18"/>
  <c r="F16" i="18"/>
  <c r="E16" i="18"/>
  <c r="D16" i="18"/>
  <c r="G15" i="18"/>
  <c r="F15" i="18"/>
  <c r="E15" i="18"/>
  <c r="D15" i="18"/>
  <c r="G14" i="18"/>
  <c r="F14" i="18"/>
  <c r="E14" i="18"/>
  <c r="D14" i="18"/>
  <c r="G13" i="18"/>
  <c r="F13" i="18"/>
  <c r="E13" i="18"/>
  <c r="D13" i="18"/>
  <c r="G12" i="18"/>
  <c r="F12" i="18"/>
  <c r="E12" i="18"/>
  <c r="D12" i="18"/>
  <c r="G11" i="18"/>
  <c r="F11" i="18"/>
  <c r="E11" i="18"/>
  <c r="D11" i="18"/>
  <c r="G10" i="18"/>
  <c r="F10" i="18"/>
  <c r="E10" i="18"/>
  <c r="D10" i="18"/>
  <c r="G9" i="18"/>
  <c r="F9" i="18"/>
  <c r="E9" i="18"/>
  <c r="D9" i="18"/>
  <c r="G8" i="18"/>
  <c r="F8" i="18"/>
  <c r="E8" i="18"/>
  <c r="D8" i="18"/>
  <c r="G7" i="18"/>
  <c r="F7" i="18"/>
  <c r="E7" i="18"/>
  <c r="D7" i="18"/>
  <c r="G6" i="18"/>
  <c r="F6" i="18"/>
  <c r="E6" i="18"/>
  <c r="D6" i="18"/>
  <c r="G5" i="18"/>
  <c r="F5" i="18"/>
  <c r="E5" i="18"/>
  <c r="D5" i="18"/>
  <c r="G4" i="18"/>
  <c r="F4" i="18"/>
  <c r="E4" i="18"/>
  <c r="D4" i="18"/>
  <c r="G3" i="18"/>
  <c r="F3" i="18"/>
  <c r="E3" i="18"/>
  <c r="D3" i="18"/>
  <c r="K509" i="5"/>
  <c r="L509" i="5"/>
  <c r="K6" i="5"/>
  <c r="L6" i="5"/>
  <c r="K7" i="5"/>
  <c r="L7" i="5"/>
  <c r="K8" i="5"/>
  <c r="L8" i="5"/>
  <c r="K9" i="5"/>
  <c r="L9" i="5"/>
  <c r="K10" i="5"/>
  <c r="L10" i="5"/>
  <c r="K11" i="5"/>
  <c r="L11" i="5"/>
  <c r="K12" i="5"/>
  <c r="L12" i="5"/>
  <c r="K13" i="5"/>
  <c r="L13" i="5"/>
  <c r="K14" i="5"/>
  <c r="L14" i="5"/>
  <c r="K15" i="5"/>
  <c r="L15" i="5"/>
  <c r="K16" i="5"/>
  <c r="L16" i="5"/>
  <c r="K17" i="5"/>
  <c r="L17" i="5"/>
  <c r="K18" i="5"/>
  <c r="L18" i="5"/>
  <c r="K19" i="5"/>
  <c r="L19" i="5"/>
  <c r="K20" i="5"/>
  <c r="L20" i="5"/>
  <c r="K21" i="5"/>
  <c r="L21" i="5"/>
  <c r="K22" i="5"/>
  <c r="L22" i="5"/>
  <c r="K23" i="5"/>
  <c r="L23" i="5"/>
  <c r="K24" i="5"/>
  <c r="L24" i="5"/>
  <c r="K25" i="5"/>
  <c r="L25" i="5"/>
  <c r="K26" i="5"/>
  <c r="L26" i="5"/>
  <c r="K27" i="5"/>
  <c r="L27" i="5"/>
  <c r="K28" i="5"/>
  <c r="L28" i="5"/>
  <c r="K29" i="5"/>
  <c r="L29" i="5"/>
  <c r="K30" i="5"/>
  <c r="L30" i="5"/>
  <c r="K31" i="5"/>
  <c r="L31" i="5"/>
  <c r="K32" i="5"/>
  <c r="L32" i="5"/>
  <c r="K33" i="5"/>
  <c r="L33" i="5"/>
  <c r="K34" i="5"/>
  <c r="L34" i="5"/>
  <c r="K35" i="5"/>
  <c r="L35" i="5"/>
  <c r="K36" i="5"/>
  <c r="L36" i="5"/>
  <c r="K37" i="5"/>
  <c r="L37" i="5"/>
  <c r="K38" i="5"/>
  <c r="L38" i="5"/>
  <c r="K39" i="5"/>
  <c r="L39" i="5"/>
  <c r="K40" i="5"/>
  <c r="L40" i="5"/>
  <c r="K41" i="5"/>
  <c r="L41" i="5"/>
  <c r="K42" i="5"/>
  <c r="L42" i="5"/>
  <c r="K43" i="5"/>
  <c r="L43" i="5"/>
  <c r="K44" i="5"/>
  <c r="L44" i="5"/>
  <c r="K45" i="5"/>
  <c r="L45" i="5"/>
  <c r="K46" i="5"/>
  <c r="L46" i="5"/>
  <c r="K47" i="5"/>
  <c r="L47" i="5"/>
  <c r="K48" i="5"/>
  <c r="L48" i="5"/>
  <c r="K49" i="5"/>
  <c r="L49" i="5"/>
  <c r="K50" i="5"/>
  <c r="L50" i="5"/>
  <c r="K51" i="5"/>
  <c r="L51" i="5"/>
  <c r="K52" i="5"/>
  <c r="L52" i="5"/>
  <c r="K53" i="5"/>
  <c r="L53" i="5"/>
  <c r="K54" i="5"/>
  <c r="L54" i="5"/>
  <c r="K55" i="5"/>
  <c r="L55" i="5"/>
  <c r="K56" i="5"/>
  <c r="L56" i="5"/>
  <c r="K57" i="5"/>
  <c r="L57" i="5"/>
  <c r="K58" i="5"/>
  <c r="L58" i="5"/>
  <c r="K59" i="5"/>
  <c r="L59" i="5"/>
  <c r="K60" i="5"/>
  <c r="L60" i="5"/>
  <c r="K61" i="5"/>
  <c r="L61" i="5"/>
  <c r="K62" i="5"/>
  <c r="L62" i="5"/>
  <c r="K63" i="5"/>
  <c r="L63" i="5"/>
  <c r="K64" i="5"/>
  <c r="L64" i="5"/>
  <c r="K65" i="5"/>
  <c r="L65" i="5"/>
  <c r="K66" i="5"/>
  <c r="L66" i="5"/>
  <c r="K67" i="5"/>
  <c r="L67" i="5"/>
  <c r="K68" i="5"/>
  <c r="L68" i="5"/>
  <c r="K69" i="5"/>
  <c r="L69" i="5"/>
  <c r="K70" i="5"/>
  <c r="L70" i="5"/>
  <c r="K71" i="5"/>
  <c r="L71" i="5"/>
  <c r="K72" i="5"/>
  <c r="L72" i="5"/>
  <c r="K73" i="5"/>
  <c r="L73" i="5"/>
  <c r="K74" i="5"/>
  <c r="L74" i="5"/>
  <c r="K75" i="5"/>
  <c r="L75" i="5"/>
  <c r="K76" i="5"/>
  <c r="L76" i="5"/>
  <c r="K77" i="5"/>
  <c r="L77" i="5"/>
  <c r="K78" i="5"/>
  <c r="L78" i="5"/>
  <c r="K79" i="5"/>
  <c r="L79" i="5"/>
  <c r="K80" i="5"/>
  <c r="L80" i="5"/>
  <c r="K81" i="5"/>
  <c r="L81" i="5"/>
  <c r="K82" i="5"/>
  <c r="L82" i="5"/>
  <c r="K83" i="5"/>
  <c r="L83" i="5"/>
  <c r="K84" i="5"/>
  <c r="L84" i="5"/>
  <c r="K85" i="5"/>
  <c r="L85" i="5"/>
  <c r="K86" i="5"/>
  <c r="L86" i="5"/>
  <c r="K87" i="5"/>
  <c r="L87" i="5"/>
  <c r="K88" i="5"/>
  <c r="L88" i="5"/>
  <c r="K89" i="5"/>
  <c r="L89" i="5"/>
  <c r="K90" i="5"/>
  <c r="L90" i="5"/>
  <c r="K91" i="5"/>
  <c r="L91" i="5"/>
  <c r="K92" i="5"/>
  <c r="L92" i="5"/>
  <c r="K93" i="5"/>
  <c r="L93" i="5"/>
  <c r="K94" i="5"/>
  <c r="L94" i="5"/>
  <c r="K95" i="5"/>
  <c r="L95" i="5"/>
  <c r="K96" i="5"/>
  <c r="L96" i="5"/>
  <c r="K97" i="5"/>
  <c r="L97" i="5"/>
  <c r="K98" i="5"/>
  <c r="L98" i="5"/>
  <c r="K99" i="5"/>
  <c r="L99" i="5"/>
  <c r="K100" i="5"/>
  <c r="L100" i="5"/>
  <c r="K101" i="5"/>
  <c r="L101" i="5"/>
  <c r="K102" i="5"/>
  <c r="L102" i="5"/>
  <c r="L5" i="5"/>
  <c r="K5" i="5"/>
  <c r="B6" i="5"/>
  <c r="B7" i="5" s="1"/>
  <c r="B8" i="5" s="1"/>
  <c r="B9" i="5" s="1"/>
  <c r="B10" i="5" s="1"/>
  <c r="B11" i="5" s="1"/>
  <c r="B12" i="5" s="1"/>
  <c r="B13" i="5" s="1"/>
  <c r="B14" i="5" s="1"/>
  <c r="B15" i="5" s="1"/>
  <c r="B16" i="5" s="1"/>
  <c r="B17" i="5" s="1"/>
  <c r="B18" i="5" s="1"/>
  <c r="B19" i="5" s="1"/>
  <c r="B20" i="5" s="1"/>
  <c r="B21" i="5" s="1"/>
  <c r="B22" i="5" s="1"/>
  <c r="B23" i="5" s="1"/>
  <c r="B24" i="5" s="1"/>
  <c r="B25" i="5" s="1"/>
  <c r="B26" i="5" s="1"/>
  <c r="B27" i="5" s="1"/>
  <c r="B28" i="5" s="1"/>
  <c r="B29" i="5" s="1"/>
  <c r="B30" i="5" s="1"/>
  <c r="B31" i="5" s="1"/>
  <c r="B32" i="5" s="1"/>
  <c r="B33" i="5" s="1"/>
  <c r="B34" i="5" s="1"/>
  <c r="B35" i="5" s="1"/>
  <c r="B36" i="5" s="1"/>
  <c r="B37" i="5" s="1"/>
  <c r="B38" i="5" s="1"/>
  <c r="B39" i="5" s="1"/>
  <c r="B40" i="5" s="1"/>
  <c r="B41" i="5" s="1"/>
  <c r="B42" i="5" s="1"/>
  <c r="B43" i="5" s="1"/>
  <c r="B44" i="5" s="1"/>
  <c r="B45" i="5" s="1"/>
  <c r="B46" i="5" s="1"/>
  <c r="B47" i="5" s="1"/>
  <c r="B48" i="5" s="1"/>
  <c r="B49" i="5" s="1"/>
  <c r="B50" i="5" s="1"/>
  <c r="B51" i="5" s="1"/>
  <c r="B52" i="5" s="1"/>
  <c r="B53" i="5" s="1"/>
  <c r="B54" i="5" s="1"/>
  <c r="B55" i="5" s="1"/>
  <c r="B56" i="5" s="1"/>
  <c r="B57" i="5" s="1"/>
  <c r="B58" i="5" s="1"/>
  <c r="B59" i="5" s="1"/>
  <c r="B60" i="5" s="1"/>
  <c r="B61" i="5" s="1"/>
  <c r="B62" i="5" s="1"/>
  <c r="B63" i="5" s="1"/>
  <c r="B64" i="5" s="1"/>
  <c r="B65" i="5" s="1"/>
  <c r="B66" i="5" s="1"/>
  <c r="B67" i="5" s="1"/>
  <c r="B68" i="5" s="1"/>
  <c r="B69" i="5" s="1"/>
  <c r="B70" i="5" s="1"/>
  <c r="B71" i="5" s="1"/>
  <c r="B72" i="5" s="1"/>
  <c r="B73" i="5" s="1"/>
  <c r="B74" i="5" s="1"/>
  <c r="B75" i="5" s="1"/>
  <c r="B76" i="5" s="1"/>
  <c r="B77" i="5" s="1"/>
  <c r="B78" i="5" s="1"/>
  <c r="B79" i="5" s="1"/>
  <c r="B80" i="5" s="1"/>
  <c r="B81" i="5" s="1"/>
  <c r="B82" i="5" s="1"/>
  <c r="B83" i="5" s="1"/>
  <c r="B84" i="5" s="1"/>
  <c r="B85" i="5" s="1"/>
  <c r="B86" i="5" s="1"/>
  <c r="B87" i="5" s="1"/>
  <c r="B88" i="5" s="1"/>
  <c r="B89" i="5" s="1"/>
  <c r="B90" i="5" s="1"/>
  <c r="B91" i="5" s="1"/>
  <c r="B92" i="5" s="1"/>
  <c r="B93" i="5" s="1"/>
  <c r="B94" i="5" s="1"/>
  <c r="B95" i="5" s="1"/>
  <c r="B96" i="5" s="1"/>
  <c r="B97" i="5" s="1"/>
  <c r="B98" i="5" s="1"/>
  <c r="B99" i="5" s="1"/>
  <c r="B100" i="5" s="1"/>
  <c r="B101" i="5" s="1"/>
  <c r="B102" i="5" s="1"/>
  <c r="E30" i="8"/>
  <c r="E29" i="8"/>
  <c r="E28" i="8"/>
  <c r="E27" i="8"/>
  <c r="D30" i="8"/>
  <c r="D29" i="8"/>
  <c r="D28" i="8"/>
  <c r="D27" i="8"/>
  <c r="E22" i="8"/>
  <c r="D22" i="8"/>
  <c r="E21" i="8"/>
  <c r="D21" i="8"/>
  <c r="E16" i="8"/>
  <c r="D16" i="8"/>
  <c r="E15" i="8"/>
  <c r="D15" i="8"/>
  <c r="E14" i="8"/>
  <c r="D14" i="8"/>
  <c r="E13" i="8"/>
  <c r="D13" i="8"/>
  <c r="E8" i="8"/>
  <c r="E7" i="8"/>
  <c r="D8" i="8"/>
  <c r="D7" i="8"/>
  <c r="I509" i="9"/>
  <c r="I6" i="9"/>
  <c r="I7" i="9"/>
  <c r="I8" i="9"/>
  <c r="I9" i="9"/>
  <c r="I10" i="9"/>
  <c r="I11" i="9"/>
  <c r="I12" i="9"/>
  <c r="I13" i="9"/>
  <c r="I14" i="9"/>
  <c r="I15" i="9"/>
  <c r="I16" i="9"/>
  <c r="I17" i="9"/>
  <c r="I18" i="9"/>
  <c r="I19" i="9"/>
  <c r="I20" i="9"/>
  <c r="I21" i="9"/>
  <c r="I22" i="9"/>
  <c r="I23" i="9"/>
  <c r="I24" i="9"/>
  <c r="I25" i="9"/>
  <c r="I26" i="9"/>
  <c r="I27" i="9"/>
  <c r="I28" i="9"/>
  <c r="I29" i="9"/>
  <c r="I30" i="9"/>
  <c r="I31" i="9"/>
  <c r="I32" i="9"/>
  <c r="I33" i="9"/>
  <c r="I34" i="9"/>
  <c r="I35" i="9"/>
  <c r="I36" i="9"/>
  <c r="I37" i="9"/>
  <c r="I38" i="9"/>
  <c r="I39" i="9"/>
  <c r="I40" i="9"/>
  <c r="I41" i="9"/>
  <c r="I42" i="9"/>
  <c r="I43" i="9"/>
  <c r="I44" i="9"/>
  <c r="I45" i="9"/>
  <c r="I46" i="9"/>
  <c r="I47" i="9"/>
  <c r="I48" i="9"/>
  <c r="I49" i="9"/>
  <c r="I50" i="9"/>
  <c r="I51" i="9"/>
  <c r="I52" i="9"/>
  <c r="I53" i="9"/>
  <c r="I54" i="9"/>
  <c r="I55" i="9"/>
  <c r="I56" i="9"/>
  <c r="I57" i="9"/>
  <c r="I58" i="9"/>
  <c r="I59" i="9"/>
  <c r="I60" i="9"/>
  <c r="I61" i="9"/>
  <c r="I62" i="9"/>
  <c r="I63" i="9"/>
  <c r="I64" i="9"/>
  <c r="I65" i="9"/>
  <c r="I66" i="9"/>
  <c r="I67" i="9"/>
  <c r="I68" i="9"/>
  <c r="I69" i="9"/>
  <c r="I70" i="9"/>
  <c r="I71" i="9"/>
  <c r="I72" i="9"/>
  <c r="I73" i="9"/>
  <c r="I74" i="9"/>
  <c r="I75" i="9"/>
  <c r="I76" i="9"/>
  <c r="I77" i="9"/>
  <c r="I78" i="9"/>
  <c r="I79" i="9"/>
  <c r="I80" i="9"/>
  <c r="I81" i="9"/>
  <c r="I82" i="9"/>
  <c r="I83" i="9"/>
  <c r="I84" i="9"/>
  <c r="I85" i="9"/>
  <c r="I86" i="9"/>
  <c r="I87" i="9"/>
  <c r="I88" i="9"/>
  <c r="I89" i="9"/>
  <c r="I90" i="9"/>
  <c r="I91" i="9"/>
  <c r="I92" i="9"/>
  <c r="I93" i="9"/>
  <c r="I94" i="9"/>
  <c r="I95" i="9"/>
  <c r="I96" i="9"/>
  <c r="I97" i="9"/>
  <c r="I98" i="9"/>
  <c r="I99" i="9"/>
  <c r="I100" i="9"/>
  <c r="I101" i="9"/>
  <c r="I102" i="9"/>
  <c r="I5" i="9"/>
  <c r="I17" i="3"/>
  <c r="H19" i="3"/>
  <c r="H18" i="3"/>
  <c r="H17" i="3"/>
  <c r="G19" i="3"/>
  <c r="G18" i="3"/>
  <c r="G17" i="3"/>
  <c r="F19" i="3"/>
  <c r="F18" i="3"/>
  <c r="F17" i="3"/>
  <c r="K9" i="3"/>
  <c r="K8" i="3"/>
  <c r="K7" i="3"/>
  <c r="J9" i="3"/>
  <c r="J8" i="3"/>
  <c r="J7" i="3"/>
  <c r="I9" i="3"/>
  <c r="I8" i="3"/>
  <c r="I7" i="3"/>
  <c r="H9" i="3"/>
  <c r="H8" i="3"/>
  <c r="H7" i="3"/>
  <c r="G9" i="3"/>
  <c r="G8" i="3"/>
  <c r="G7" i="3"/>
  <c r="F9" i="3"/>
  <c r="F8" i="3"/>
  <c r="F7" i="3"/>
  <c r="X104" i="2"/>
  <c r="Y104" i="2"/>
  <c r="Z104" i="2"/>
  <c r="X2" i="2"/>
  <c r="Y2" i="2"/>
  <c r="Z2" i="2"/>
  <c r="AA2" i="2"/>
  <c r="AB2" i="2"/>
  <c r="AC2" i="2"/>
  <c r="AD2" i="2"/>
  <c r="AE2" i="2"/>
  <c r="AF2" i="2" s="1"/>
  <c r="AG2" i="2" s="1"/>
  <c r="AH2" i="2" s="1"/>
  <c r="AI2" i="2" s="1"/>
  <c r="A84" i="7"/>
  <c r="C77" i="7" l="1"/>
  <c r="D77" i="7"/>
  <c r="E77" i="7"/>
  <c r="F77" i="7"/>
  <c r="B77" i="7"/>
  <c r="E105" i="21"/>
  <c r="F105" i="21"/>
  <c r="G105" i="21"/>
  <c r="E106" i="21"/>
  <c r="F106" i="21"/>
  <c r="G106" i="21"/>
  <c r="E107" i="21"/>
  <c r="F107" i="21"/>
  <c r="G107" i="21"/>
  <c r="E108" i="21"/>
  <c r="F108" i="21"/>
  <c r="G108" i="21"/>
  <c r="E109" i="21"/>
  <c r="F109" i="21"/>
  <c r="G109" i="21"/>
  <c r="E110" i="21"/>
  <c r="F110" i="21"/>
  <c r="G110" i="21"/>
  <c r="E111" i="21"/>
  <c r="F111" i="21"/>
  <c r="G111" i="21"/>
  <c r="E112" i="21"/>
  <c r="F112" i="21"/>
  <c r="G112" i="21"/>
  <c r="E113" i="21"/>
  <c r="F113" i="21"/>
  <c r="G113" i="21"/>
  <c r="E114" i="21"/>
  <c r="F114" i="21"/>
  <c r="G114" i="21"/>
  <c r="E115" i="21"/>
  <c r="F115" i="21"/>
  <c r="G115" i="21"/>
  <c r="E116" i="21"/>
  <c r="F116" i="21"/>
  <c r="G116" i="21"/>
  <c r="E117" i="21"/>
  <c r="F117" i="21"/>
  <c r="G117" i="21"/>
  <c r="E118" i="21"/>
  <c r="F118" i="21"/>
  <c r="G118" i="21"/>
  <c r="E119" i="21"/>
  <c r="F119" i="21"/>
  <c r="G119" i="21"/>
  <c r="E120" i="21"/>
  <c r="F120" i="21"/>
  <c r="G120" i="21"/>
  <c r="E121" i="21"/>
  <c r="F121" i="21"/>
  <c r="G121" i="21"/>
  <c r="E122" i="21"/>
  <c r="F122" i="21"/>
  <c r="G122" i="21"/>
  <c r="E123" i="21"/>
  <c r="F123" i="21"/>
  <c r="G123" i="21"/>
  <c r="E124" i="21"/>
  <c r="F124" i="21"/>
  <c r="G124" i="21"/>
  <c r="E125" i="21"/>
  <c r="F125" i="21"/>
  <c r="G125" i="21"/>
  <c r="E126" i="21"/>
  <c r="F126" i="21"/>
  <c r="G126" i="21"/>
  <c r="E127" i="21"/>
  <c r="F127" i="21"/>
  <c r="G127" i="21"/>
  <c r="E128" i="21"/>
  <c r="F128" i="21"/>
  <c r="G128" i="21"/>
  <c r="E129" i="21"/>
  <c r="F129" i="21"/>
  <c r="G129" i="21"/>
  <c r="E130" i="21"/>
  <c r="F130" i="21"/>
  <c r="G130" i="21"/>
  <c r="E131" i="21"/>
  <c r="F131" i="21"/>
  <c r="G131" i="21"/>
  <c r="E132" i="21"/>
  <c r="F132" i="21"/>
  <c r="G132" i="21"/>
  <c r="E133" i="21"/>
  <c r="F133" i="21"/>
  <c r="G133" i="21"/>
  <c r="E134" i="21"/>
  <c r="F134" i="21"/>
  <c r="G134" i="21"/>
  <c r="E135" i="21"/>
  <c r="F135" i="21"/>
  <c r="G135" i="21"/>
  <c r="E136" i="21"/>
  <c r="F136" i="21"/>
  <c r="G136" i="21"/>
  <c r="E137" i="21"/>
  <c r="F137" i="21"/>
  <c r="G137" i="21"/>
  <c r="E138" i="21"/>
  <c r="F138" i="21"/>
  <c r="G138" i="21"/>
  <c r="E139" i="21"/>
  <c r="F139" i="21"/>
  <c r="G139" i="21"/>
  <c r="E140" i="21"/>
  <c r="F140" i="21"/>
  <c r="G140" i="21"/>
  <c r="E141" i="21"/>
  <c r="F141" i="21"/>
  <c r="G141" i="21"/>
  <c r="E142" i="21"/>
  <c r="F142" i="21"/>
  <c r="G142" i="21"/>
  <c r="E143" i="21"/>
  <c r="F143" i="21"/>
  <c r="G143" i="21"/>
  <c r="E144" i="21"/>
  <c r="F144" i="21"/>
  <c r="G144" i="21"/>
  <c r="E145" i="21"/>
  <c r="F145" i="21"/>
  <c r="G145" i="21"/>
  <c r="E146" i="21"/>
  <c r="F146" i="21"/>
  <c r="G146" i="21"/>
  <c r="E147" i="21"/>
  <c r="F147" i="21"/>
  <c r="G147" i="21"/>
  <c r="E148" i="21"/>
  <c r="F148" i="21"/>
  <c r="G148" i="21"/>
  <c r="E149" i="21"/>
  <c r="F149" i="21"/>
  <c r="G149" i="21"/>
  <c r="E150" i="21"/>
  <c r="F150" i="21"/>
  <c r="G150" i="21"/>
  <c r="E151" i="21"/>
  <c r="F151" i="21"/>
  <c r="G151" i="21"/>
  <c r="E152" i="21"/>
  <c r="F152" i="21"/>
  <c r="G152" i="21"/>
  <c r="E153" i="21"/>
  <c r="F153" i="21"/>
  <c r="G153" i="21"/>
  <c r="E154" i="21"/>
  <c r="F154" i="21"/>
  <c r="G154" i="21"/>
  <c r="E155" i="21"/>
  <c r="F155" i="21"/>
  <c r="G155" i="21"/>
  <c r="E156" i="21"/>
  <c r="F156" i="21"/>
  <c r="G156" i="21"/>
  <c r="E157" i="21"/>
  <c r="F157" i="21"/>
  <c r="G157" i="21"/>
  <c r="E158" i="21"/>
  <c r="F158" i="21"/>
  <c r="G158" i="21"/>
  <c r="E159" i="21"/>
  <c r="F159" i="21"/>
  <c r="G159" i="21"/>
  <c r="E160" i="21"/>
  <c r="F160" i="21"/>
  <c r="G160" i="21"/>
  <c r="E161" i="21"/>
  <c r="F161" i="21"/>
  <c r="G161" i="21"/>
  <c r="E162" i="21"/>
  <c r="F162" i="21"/>
  <c r="G162" i="21"/>
  <c r="E163" i="21"/>
  <c r="F163" i="21"/>
  <c r="G163" i="21"/>
  <c r="E164" i="21"/>
  <c r="F164" i="21"/>
  <c r="G164" i="21"/>
  <c r="E165" i="21"/>
  <c r="F165" i="21"/>
  <c r="G165" i="21"/>
  <c r="E166" i="21"/>
  <c r="F166" i="21"/>
  <c r="G166" i="21"/>
  <c r="E167" i="21"/>
  <c r="F167" i="21"/>
  <c r="G167" i="21"/>
  <c r="E168" i="21"/>
  <c r="F168" i="21"/>
  <c r="G168" i="21"/>
  <c r="E169" i="21"/>
  <c r="F169" i="21"/>
  <c r="G169" i="21"/>
  <c r="E170" i="21"/>
  <c r="F170" i="21"/>
  <c r="G170" i="21"/>
  <c r="E171" i="21"/>
  <c r="F171" i="21"/>
  <c r="G171" i="21"/>
  <c r="E172" i="21"/>
  <c r="F172" i="21"/>
  <c r="G172" i="21"/>
  <c r="E173" i="21"/>
  <c r="F173" i="21"/>
  <c r="G173" i="21"/>
  <c r="E174" i="21"/>
  <c r="F174" i="21"/>
  <c r="G174" i="21"/>
  <c r="E175" i="21"/>
  <c r="F175" i="21"/>
  <c r="G175" i="21"/>
  <c r="E176" i="21"/>
  <c r="F176" i="21"/>
  <c r="G176" i="21"/>
  <c r="E177" i="21"/>
  <c r="F177" i="21"/>
  <c r="G177" i="21"/>
  <c r="E178" i="21"/>
  <c r="F178" i="21"/>
  <c r="G178" i="21"/>
  <c r="E179" i="21"/>
  <c r="F179" i="21"/>
  <c r="G179" i="21"/>
  <c r="E180" i="21"/>
  <c r="F180" i="21"/>
  <c r="G180" i="21"/>
  <c r="E181" i="21"/>
  <c r="F181" i="21"/>
  <c r="G181" i="21"/>
  <c r="E182" i="21"/>
  <c r="F182" i="21"/>
  <c r="G182" i="21"/>
  <c r="E183" i="21"/>
  <c r="F183" i="21"/>
  <c r="G183" i="21"/>
  <c r="E184" i="21"/>
  <c r="F184" i="21"/>
  <c r="G184" i="21"/>
  <c r="E185" i="21"/>
  <c r="F185" i="21"/>
  <c r="G185" i="21"/>
  <c r="E186" i="21"/>
  <c r="F186" i="21"/>
  <c r="G186" i="21"/>
  <c r="E187" i="21"/>
  <c r="F187" i="21"/>
  <c r="G187" i="21"/>
  <c r="E188" i="21"/>
  <c r="F188" i="21"/>
  <c r="G188" i="21"/>
  <c r="E189" i="21"/>
  <c r="F189" i="21"/>
  <c r="G189" i="21"/>
  <c r="E190" i="21"/>
  <c r="F190" i="21"/>
  <c r="G190" i="21"/>
  <c r="E191" i="21"/>
  <c r="F191" i="21"/>
  <c r="G191" i="21"/>
  <c r="E192" i="21"/>
  <c r="F192" i="21"/>
  <c r="G192" i="21"/>
  <c r="E193" i="21"/>
  <c r="F193" i="21"/>
  <c r="G193" i="21"/>
  <c r="E194" i="21"/>
  <c r="F194" i="21"/>
  <c r="G194" i="21"/>
  <c r="E195" i="21"/>
  <c r="F195" i="21"/>
  <c r="G195" i="21"/>
  <c r="E196" i="21"/>
  <c r="F196" i="21"/>
  <c r="G196" i="21"/>
  <c r="E197" i="21"/>
  <c r="F197" i="21"/>
  <c r="G197" i="21"/>
  <c r="E198" i="21"/>
  <c r="F198" i="21"/>
  <c r="G198" i="21"/>
  <c r="E199" i="21"/>
  <c r="F199" i="21"/>
  <c r="G199" i="21"/>
  <c r="E200" i="21"/>
  <c r="F200" i="21"/>
  <c r="G200" i="21"/>
  <c r="E201" i="21"/>
  <c r="F201" i="21"/>
  <c r="G201" i="21"/>
  <c r="G104" i="21"/>
  <c r="G202" i="21" s="1"/>
  <c r="F85" i="7" s="1"/>
  <c r="C104" i="21"/>
  <c r="D104" i="21"/>
  <c r="E104" i="21"/>
  <c r="F104" i="21"/>
  <c r="B104" i="21"/>
  <c r="E106" i="13"/>
  <c r="F106" i="13"/>
  <c r="G106" i="13"/>
  <c r="H106" i="13"/>
  <c r="I106" i="13"/>
  <c r="J106" i="13"/>
  <c r="K106" i="13"/>
  <c r="L106" i="13"/>
  <c r="E107" i="13"/>
  <c r="F107" i="13"/>
  <c r="G107" i="13"/>
  <c r="H107" i="13"/>
  <c r="I107" i="13"/>
  <c r="J107" i="13"/>
  <c r="K107" i="13"/>
  <c r="L107" i="13"/>
  <c r="E108" i="13"/>
  <c r="F108" i="13"/>
  <c r="G108" i="13"/>
  <c r="H108" i="13"/>
  <c r="I108" i="13"/>
  <c r="J108" i="13"/>
  <c r="K108" i="13"/>
  <c r="L108" i="13"/>
  <c r="E109" i="13"/>
  <c r="F109" i="13"/>
  <c r="G109" i="13"/>
  <c r="H109" i="13"/>
  <c r="I109" i="13"/>
  <c r="J109" i="13"/>
  <c r="K109" i="13"/>
  <c r="L109" i="13"/>
  <c r="E110" i="13"/>
  <c r="F110" i="13"/>
  <c r="G110" i="13"/>
  <c r="H110" i="13"/>
  <c r="I110" i="13"/>
  <c r="J110" i="13"/>
  <c r="K110" i="13"/>
  <c r="L110" i="13"/>
  <c r="E111" i="13"/>
  <c r="F111" i="13"/>
  <c r="G111" i="13"/>
  <c r="H111" i="13"/>
  <c r="I111" i="13"/>
  <c r="J111" i="13"/>
  <c r="K111" i="13"/>
  <c r="L111" i="13"/>
  <c r="E112" i="13"/>
  <c r="F112" i="13"/>
  <c r="G112" i="13"/>
  <c r="H112" i="13"/>
  <c r="I112" i="13"/>
  <c r="J112" i="13"/>
  <c r="K112" i="13"/>
  <c r="L112" i="13"/>
  <c r="E113" i="13"/>
  <c r="F113" i="13"/>
  <c r="G113" i="13"/>
  <c r="H113" i="13"/>
  <c r="I113" i="13"/>
  <c r="J113" i="13"/>
  <c r="K113" i="13"/>
  <c r="L113" i="13"/>
  <c r="E114" i="13"/>
  <c r="F114" i="13"/>
  <c r="G114" i="13"/>
  <c r="H114" i="13"/>
  <c r="I114" i="13"/>
  <c r="J114" i="13"/>
  <c r="K114" i="13"/>
  <c r="L114" i="13"/>
  <c r="E115" i="13"/>
  <c r="F115" i="13"/>
  <c r="G115" i="13"/>
  <c r="H115" i="13"/>
  <c r="I115" i="13"/>
  <c r="J115" i="13"/>
  <c r="K115" i="13"/>
  <c r="L115" i="13"/>
  <c r="E116" i="13"/>
  <c r="F116" i="13"/>
  <c r="G116" i="13"/>
  <c r="H116" i="13"/>
  <c r="I116" i="13"/>
  <c r="J116" i="13"/>
  <c r="K116" i="13"/>
  <c r="L116" i="13"/>
  <c r="E117" i="13"/>
  <c r="F117" i="13"/>
  <c r="G117" i="13"/>
  <c r="H117" i="13"/>
  <c r="I117" i="13"/>
  <c r="J117" i="13"/>
  <c r="K117" i="13"/>
  <c r="L117" i="13"/>
  <c r="E118" i="13"/>
  <c r="F118" i="13"/>
  <c r="G118" i="13"/>
  <c r="H118" i="13"/>
  <c r="I118" i="13"/>
  <c r="J118" i="13"/>
  <c r="K118" i="13"/>
  <c r="L118" i="13"/>
  <c r="E119" i="13"/>
  <c r="F119" i="13"/>
  <c r="G119" i="13"/>
  <c r="H119" i="13"/>
  <c r="I119" i="13"/>
  <c r="J119" i="13"/>
  <c r="K119" i="13"/>
  <c r="L119" i="13"/>
  <c r="E120" i="13"/>
  <c r="F120" i="13"/>
  <c r="G120" i="13"/>
  <c r="H120" i="13"/>
  <c r="I120" i="13"/>
  <c r="J120" i="13"/>
  <c r="K120" i="13"/>
  <c r="L120" i="13"/>
  <c r="E121" i="13"/>
  <c r="F121" i="13"/>
  <c r="G121" i="13"/>
  <c r="H121" i="13"/>
  <c r="I121" i="13"/>
  <c r="J121" i="13"/>
  <c r="K121" i="13"/>
  <c r="L121" i="13"/>
  <c r="E122" i="13"/>
  <c r="F122" i="13"/>
  <c r="G122" i="13"/>
  <c r="H122" i="13"/>
  <c r="I122" i="13"/>
  <c r="J122" i="13"/>
  <c r="K122" i="13"/>
  <c r="L122" i="13"/>
  <c r="E123" i="13"/>
  <c r="F123" i="13"/>
  <c r="G123" i="13"/>
  <c r="H123" i="13"/>
  <c r="I123" i="13"/>
  <c r="J123" i="13"/>
  <c r="K123" i="13"/>
  <c r="L123" i="13"/>
  <c r="E124" i="13"/>
  <c r="F124" i="13"/>
  <c r="G124" i="13"/>
  <c r="H124" i="13"/>
  <c r="I124" i="13"/>
  <c r="J124" i="13"/>
  <c r="K124" i="13"/>
  <c r="L124" i="13"/>
  <c r="E125" i="13"/>
  <c r="F125" i="13"/>
  <c r="G125" i="13"/>
  <c r="H125" i="13"/>
  <c r="I125" i="13"/>
  <c r="J125" i="13"/>
  <c r="K125" i="13"/>
  <c r="L125" i="13"/>
  <c r="E126" i="13"/>
  <c r="F126" i="13"/>
  <c r="G126" i="13"/>
  <c r="H126" i="13"/>
  <c r="I126" i="13"/>
  <c r="J126" i="13"/>
  <c r="K126" i="13"/>
  <c r="L126" i="13"/>
  <c r="E127" i="13"/>
  <c r="F127" i="13"/>
  <c r="G127" i="13"/>
  <c r="H127" i="13"/>
  <c r="I127" i="13"/>
  <c r="J127" i="13"/>
  <c r="K127" i="13"/>
  <c r="L127" i="13"/>
  <c r="E128" i="13"/>
  <c r="F128" i="13"/>
  <c r="G128" i="13"/>
  <c r="H128" i="13"/>
  <c r="I128" i="13"/>
  <c r="J128" i="13"/>
  <c r="K128" i="13"/>
  <c r="L128" i="13"/>
  <c r="E129" i="13"/>
  <c r="F129" i="13"/>
  <c r="G129" i="13"/>
  <c r="H129" i="13"/>
  <c r="I129" i="13"/>
  <c r="J129" i="13"/>
  <c r="K129" i="13"/>
  <c r="L129" i="13"/>
  <c r="E130" i="13"/>
  <c r="F130" i="13"/>
  <c r="G130" i="13"/>
  <c r="H130" i="13"/>
  <c r="I130" i="13"/>
  <c r="J130" i="13"/>
  <c r="K130" i="13"/>
  <c r="L130" i="13"/>
  <c r="E131" i="13"/>
  <c r="F131" i="13"/>
  <c r="G131" i="13"/>
  <c r="H131" i="13"/>
  <c r="I131" i="13"/>
  <c r="J131" i="13"/>
  <c r="K131" i="13"/>
  <c r="L131" i="13"/>
  <c r="E132" i="13"/>
  <c r="F132" i="13"/>
  <c r="G132" i="13"/>
  <c r="H132" i="13"/>
  <c r="I132" i="13"/>
  <c r="J132" i="13"/>
  <c r="K132" i="13"/>
  <c r="L132" i="13"/>
  <c r="E133" i="13"/>
  <c r="F133" i="13"/>
  <c r="G133" i="13"/>
  <c r="H133" i="13"/>
  <c r="I133" i="13"/>
  <c r="J133" i="13"/>
  <c r="K133" i="13"/>
  <c r="L133" i="13"/>
  <c r="E134" i="13"/>
  <c r="F134" i="13"/>
  <c r="G134" i="13"/>
  <c r="H134" i="13"/>
  <c r="I134" i="13"/>
  <c r="J134" i="13"/>
  <c r="K134" i="13"/>
  <c r="L134" i="13"/>
  <c r="E135" i="13"/>
  <c r="F135" i="13"/>
  <c r="G135" i="13"/>
  <c r="H135" i="13"/>
  <c r="I135" i="13"/>
  <c r="J135" i="13"/>
  <c r="K135" i="13"/>
  <c r="L135" i="13"/>
  <c r="E136" i="13"/>
  <c r="F136" i="13"/>
  <c r="G136" i="13"/>
  <c r="H136" i="13"/>
  <c r="I136" i="13"/>
  <c r="J136" i="13"/>
  <c r="K136" i="13"/>
  <c r="L136" i="13"/>
  <c r="E137" i="13"/>
  <c r="F137" i="13"/>
  <c r="G137" i="13"/>
  <c r="H137" i="13"/>
  <c r="I137" i="13"/>
  <c r="J137" i="13"/>
  <c r="K137" i="13"/>
  <c r="L137" i="13"/>
  <c r="E138" i="13"/>
  <c r="F138" i="13"/>
  <c r="G138" i="13"/>
  <c r="H138" i="13"/>
  <c r="I138" i="13"/>
  <c r="J138" i="13"/>
  <c r="K138" i="13"/>
  <c r="L138" i="13"/>
  <c r="E139" i="13"/>
  <c r="F139" i="13"/>
  <c r="G139" i="13"/>
  <c r="H139" i="13"/>
  <c r="I139" i="13"/>
  <c r="J139" i="13"/>
  <c r="K139" i="13"/>
  <c r="L139" i="13"/>
  <c r="E140" i="13"/>
  <c r="F140" i="13"/>
  <c r="G140" i="13"/>
  <c r="H140" i="13"/>
  <c r="I140" i="13"/>
  <c r="J140" i="13"/>
  <c r="K140" i="13"/>
  <c r="L140" i="13"/>
  <c r="E141" i="13"/>
  <c r="F141" i="13"/>
  <c r="G141" i="13"/>
  <c r="H141" i="13"/>
  <c r="I141" i="13"/>
  <c r="J141" i="13"/>
  <c r="K141" i="13"/>
  <c r="L141" i="13"/>
  <c r="E142" i="13"/>
  <c r="F142" i="13"/>
  <c r="G142" i="13"/>
  <c r="H142" i="13"/>
  <c r="I142" i="13"/>
  <c r="J142" i="13"/>
  <c r="K142" i="13"/>
  <c r="L142" i="13"/>
  <c r="E143" i="13"/>
  <c r="F143" i="13"/>
  <c r="G143" i="13"/>
  <c r="H143" i="13"/>
  <c r="I143" i="13"/>
  <c r="J143" i="13"/>
  <c r="K143" i="13"/>
  <c r="L143" i="13"/>
  <c r="E144" i="13"/>
  <c r="F144" i="13"/>
  <c r="G144" i="13"/>
  <c r="H144" i="13"/>
  <c r="I144" i="13"/>
  <c r="J144" i="13"/>
  <c r="K144" i="13"/>
  <c r="L144" i="13"/>
  <c r="E145" i="13"/>
  <c r="F145" i="13"/>
  <c r="G145" i="13"/>
  <c r="H145" i="13"/>
  <c r="I145" i="13"/>
  <c r="J145" i="13"/>
  <c r="K145" i="13"/>
  <c r="L145" i="13"/>
  <c r="E146" i="13"/>
  <c r="F146" i="13"/>
  <c r="G146" i="13"/>
  <c r="H146" i="13"/>
  <c r="I146" i="13"/>
  <c r="J146" i="13"/>
  <c r="K146" i="13"/>
  <c r="L146" i="13"/>
  <c r="E147" i="13"/>
  <c r="F147" i="13"/>
  <c r="G147" i="13"/>
  <c r="H147" i="13"/>
  <c r="I147" i="13"/>
  <c r="J147" i="13"/>
  <c r="K147" i="13"/>
  <c r="L147" i="13"/>
  <c r="E148" i="13"/>
  <c r="F148" i="13"/>
  <c r="G148" i="13"/>
  <c r="H148" i="13"/>
  <c r="I148" i="13"/>
  <c r="J148" i="13"/>
  <c r="K148" i="13"/>
  <c r="L148" i="13"/>
  <c r="E149" i="13"/>
  <c r="F149" i="13"/>
  <c r="G149" i="13"/>
  <c r="H149" i="13"/>
  <c r="I149" i="13"/>
  <c r="J149" i="13"/>
  <c r="K149" i="13"/>
  <c r="L149" i="13"/>
  <c r="E150" i="13"/>
  <c r="F150" i="13"/>
  <c r="G150" i="13"/>
  <c r="H150" i="13"/>
  <c r="I150" i="13"/>
  <c r="J150" i="13"/>
  <c r="K150" i="13"/>
  <c r="L150" i="13"/>
  <c r="E151" i="13"/>
  <c r="F151" i="13"/>
  <c r="G151" i="13"/>
  <c r="H151" i="13"/>
  <c r="I151" i="13"/>
  <c r="J151" i="13"/>
  <c r="K151" i="13"/>
  <c r="L151" i="13"/>
  <c r="E152" i="13"/>
  <c r="F152" i="13"/>
  <c r="G152" i="13"/>
  <c r="H152" i="13"/>
  <c r="I152" i="13"/>
  <c r="J152" i="13"/>
  <c r="K152" i="13"/>
  <c r="L152" i="13"/>
  <c r="E153" i="13"/>
  <c r="F153" i="13"/>
  <c r="G153" i="13"/>
  <c r="H153" i="13"/>
  <c r="I153" i="13"/>
  <c r="J153" i="13"/>
  <c r="K153" i="13"/>
  <c r="L153" i="13"/>
  <c r="E154" i="13"/>
  <c r="F154" i="13"/>
  <c r="G154" i="13"/>
  <c r="H154" i="13"/>
  <c r="I154" i="13"/>
  <c r="J154" i="13"/>
  <c r="K154" i="13"/>
  <c r="L154" i="13"/>
  <c r="E155" i="13"/>
  <c r="F155" i="13"/>
  <c r="G155" i="13"/>
  <c r="H155" i="13"/>
  <c r="I155" i="13"/>
  <c r="J155" i="13"/>
  <c r="K155" i="13"/>
  <c r="L155" i="13"/>
  <c r="E156" i="13"/>
  <c r="F156" i="13"/>
  <c r="G156" i="13"/>
  <c r="H156" i="13"/>
  <c r="I156" i="13"/>
  <c r="J156" i="13"/>
  <c r="K156" i="13"/>
  <c r="L156" i="13"/>
  <c r="E157" i="13"/>
  <c r="F157" i="13"/>
  <c r="G157" i="13"/>
  <c r="H157" i="13"/>
  <c r="I157" i="13"/>
  <c r="J157" i="13"/>
  <c r="K157" i="13"/>
  <c r="L157" i="13"/>
  <c r="E158" i="13"/>
  <c r="F158" i="13"/>
  <c r="G158" i="13"/>
  <c r="H158" i="13"/>
  <c r="I158" i="13"/>
  <c r="J158" i="13"/>
  <c r="K158" i="13"/>
  <c r="L158" i="13"/>
  <c r="E159" i="13"/>
  <c r="F159" i="13"/>
  <c r="G159" i="13"/>
  <c r="H159" i="13"/>
  <c r="I159" i="13"/>
  <c r="J159" i="13"/>
  <c r="K159" i="13"/>
  <c r="L159" i="13"/>
  <c r="E160" i="13"/>
  <c r="F160" i="13"/>
  <c r="G160" i="13"/>
  <c r="H160" i="13"/>
  <c r="I160" i="13"/>
  <c r="J160" i="13"/>
  <c r="K160" i="13"/>
  <c r="L160" i="13"/>
  <c r="E161" i="13"/>
  <c r="F161" i="13"/>
  <c r="G161" i="13"/>
  <c r="H161" i="13"/>
  <c r="I161" i="13"/>
  <c r="J161" i="13"/>
  <c r="K161" i="13"/>
  <c r="L161" i="13"/>
  <c r="E162" i="13"/>
  <c r="F162" i="13"/>
  <c r="G162" i="13"/>
  <c r="H162" i="13"/>
  <c r="I162" i="13"/>
  <c r="J162" i="13"/>
  <c r="K162" i="13"/>
  <c r="L162" i="13"/>
  <c r="E163" i="13"/>
  <c r="F163" i="13"/>
  <c r="G163" i="13"/>
  <c r="H163" i="13"/>
  <c r="I163" i="13"/>
  <c r="J163" i="13"/>
  <c r="K163" i="13"/>
  <c r="L163" i="13"/>
  <c r="E164" i="13"/>
  <c r="F164" i="13"/>
  <c r="G164" i="13"/>
  <c r="H164" i="13"/>
  <c r="I164" i="13"/>
  <c r="J164" i="13"/>
  <c r="K164" i="13"/>
  <c r="L164" i="13"/>
  <c r="E165" i="13"/>
  <c r="F165" i="13"/>
  <c r="G165" i="13"/>
  <c r="H165" i="13"/>
  <c r="I165" i="13"/>
  <c r="J165" i="13"/>
  <c r="K165" i="13"/>
  <c r="L165" i="13"/>
  <c r="E166" i="13"/>
  <c r="F166" i="13"/>
  <c r="G166" i="13"/>
  <c r="H166" i="13"/>
  <c r="I166" i="13"/>
  <c r="J166" i="13"/>
  <c r="K166" i="13"/>
  <c r="L166" i="13"/>
  <c r="E167" i="13"/>
  <c r="F167" i="13"/>
  <c r="G167" i="13"/>
  <c r="H167" i="13"/>
  <c r="I167" i="13"/>
  <c r="J167" i="13"/>
  <c r="K167" i="13"/>
  <c r="L167" i="13"/>
  <c r="E168" i="13"/>
  <c r="F168" i="13"/>
  <c r="G168" i="13"/>
  <c r="H168" i="13"/>
  <c r="I168" i="13"/>
  <c r="J168" i="13"/>
  <c r="K168" i="13"/>
  <c r="L168" i="13"/>
  <c r="E169" i="13"/>
  <c r="F169" i="13"/>
  <c r="G169" i="13"/>
  <c r="H169" i="13"/>
  <c r="I169" i="13"/>
  <c r="J169" i="13"/>
  <c r="K169" i="13"/>
  <c r="L169" i="13"/>
  <c r="E170" i="13"/>
  <c r="F170" i="13"/>
  <c r="G170" i="13"/>
  <c r="H170" i="13"/>
  <c r="I170" i="13"/>
  <c r="J170" i="13"/>
  <c r="K170" i="13"/>
  <c r="L170" i="13"/>
  <c r="E171" i="13"/>
  <c r="F171" i="13"/>
  <c r="G171" i="13"/>
  <c r="H171" i="13"/>
  <c r="I171" i="13"/>
  <c r="J171" i="13"/>
  <c r="K171" i="13"/>
  <c r="L171" i="13"/>
  <c r="E172" i="13"/>
  <c r="F172" i="13"/>
  <c r="G172" i="13"/>
  <c r="H172" i="13"/>
  <c r="I172" i="13"/>
  <c r="J172" i="13"/>
  <c r="K172" i="13"/>
  <c r="L172" i="13"/>
  <c r="E173" i="13"/>
  <c r="F173" i="13"/>
  <c r="G173" i="13"/>
  <c r="H173" i="13"/>
  <c r="I173" i="13"/>
  <c r="J173" i="13"/>
  <c r="K173" i="13"/>
  <c r="L173" i="13"/>
  <c r="E174" i="13"/>
  <c r="F174" i="13"/>
  <c r="G174" i="13"/>
  <c r="H174" i="13"/>
  <c r="I174" i="13"/>
  <c r="J174" i="13"/>
  <c r="K174" i="13"/>
  <c r="L174" i="13"/>
  <c r="E175" i="13"/>
  <c r="F175" i="13"/>
  <c r="G175" i="13"/>
  <c r="H175" i="13"/>
  <c r="I175" i="13"/>
  <c r="J175" i="13"/>
  <c r="K175" i="13"/>
  <c r="L175" i="13"/>
  <c r="E176" i="13"/>
  <c r="F176" i="13"/>
  <c r="G176" i="13"/>
  <c r="H176" i="13"/>
  <c r="I176" i="13"/>
  <c r="J176" i="13"/>
  <c r="K176" i="13"/>
  <c r="L176" i="13"/>
  <c r="E177" i="13"/>
  <c r="F177" i="13"/>
  <c r="G177" i="13"/>
  <c r="H177" i="13"/>
  <c r="I177" i="13"/>
  <c r="J177" i="13"/>
  <c r="K177" i="13"/>
  <c r="L177" i="13"/>
  <c r="E178" i="13"/>
  <c r="F178" i="13"/>
  <c r="G178" i="13"/>
  <c r="H178" i="13"/>
  <c r="I178" i="13"/>
  <c r="J178" i="13"/>
  <c r="K178" i="13"/>
  <c r="L178" i="13"/>
  <c r="E179" i="13"/>
  <c r="F179" i="13"/>
  <c r="G179" i="13"/>
  <c r="H179" i="13"/>
  <c r="I179" i="13"/>
  <c r="J179" i="13"/>
  <c r="K179" i="13"/>
  <c r="L179" i="13"/>
  <c r="E180" i="13"/>
  <c r="F180" i="13"/>
  <c r="G180" i="13"/>
  <c r="H180" i="13"/>
  <c r="I180" i="13"/>
  <c r="J180" i="13"/>
  <c r="K180" i="13"/>
  <c r="L180" i="13"/>
  <c r="E181" i="13"/>
  <c r="F181" i="13"/>
  <c r="G181" i="13"/>
  <c r="H181" i="13"/>
  <c r="I181" i="13"/>
  <c r="J181" i="13"/>
  <c r="K181" i="13"/>
  <c r="L181" i="13"/>
  <c r="E182" i="13"/>
  <c r="F182" i="13"/>
  <c r="G182" i="13"/>
  <c r="H182" i="13"/>
  <c r="I182" i="13"/>
  <c r="J182" i="13"/>
  <c r="K182" i="13"/>
  <c r="L182" i="13"/>
  <c r="E183" i="13"/>
  <c r="F183" i="13"/>
  <c r="G183" i="13"/>
  <c r="H183" i="13"/>
  <c r="I183" i="13"/>
  <c r="J183" i="13"/>
  <c r="K183" i="13"/>
  <c r="L183" i="13"/>
  <c r="E184" i="13"/>
  <c r="F184" i="13"/>
  <c r="G184" i="13"/>
  <c r="H184" i="13"/>
  <c r="I184" i="13"/>
  <c r="J184" i="13"/>
  <c r="K184" i="13"/>
  <c r="L184" i="13"/>
  <c r="E185" i="13"/>
  <c r="F185" i="13"/>
  <c r="G185" i="13"/>
  <c r="H185" i="13"/>
  <c r="I185" i="13"/>
  <c r="J185" i="13"/>
  <c r="K185" i="13"/>
  <c r="L185" i="13"/>
  <c r="E186" i="13"/>
  <c r="F186" i="13"/>
  <c r="G186" i="13"/>
  <c r="H186" i="13"/>
  <c r="I186" i="13"/>
  <c r="J186" i="13"/>
  <c r="K186" i="13"/>
  <c r="L186" i="13"/>
  <c r="E187" i="13"/>
  <c r="F187" i="13"/>
  <c r="G187" i="13"/>
  <c r="H187" i="13"/>
  <c r="I187" i="13"/>
  <c r="J187" i="13"/>
  <c r="K187" i="13"/>
  <c r="L187" i="13"/>
  <c r="E188" i="13"/>
  <c r="F188" i="13"/>
  <c r="G188" i="13"/>
  <c r="H188" i="13"/>
  <c r="I188" i="13"/>
  <c r="J188" i="13"/>
  <c r="K188" i="13"/>
  <c r="L188" i="13"/>
  <c r="E189" i="13"/>
  <c r="F189" i="13"/>
  <c r="G189" i="13"/>
  <c r="H189" i="13"/>
  <c r="I189" i="13"/>
  <c r="J189" i="13"/>
  <c r="K189" i="13"/>
  <c r="L189" i="13"/>
  <c r="E190" i="13"/>
  <c r="F190" i="13"/>
  <c r="G190" i="13"/>
  <c r="H190" i="13"/>
  <c r="I190" i="13"/>
  <c r="J190" i="13"/>
  <c r="K190" i="13"/>
  <c r="L190" i="13"/>
  <c r="E191" i="13"/>
  <c r="F191" i="13"/>
  <c r="G191" i="13"/>
  <c r="H191" i="13"/>
  <c r="I191" i="13"/>
  <c r="J191" i="13"/>
  <c r="K191" i="13"/>
  <c r="L191" i="13"/>
  <c r="E192" i="13"/>
  <c r="F192" i="13"/>
  <c r="G192" i="13"/>
  <c r="H192" i="13"/>
  <c r="I192" i="13"/>
  <c r="J192" i="13"/>
  <c r="K192" i="13"/>
  <c r="L192" i="13"/>
  <c r="E193" i="13"/>
  <c r="F193" i="13"/>
  <c r="G193" i="13"/>
  <c r="H193" i="13"/>
  <c r="I193" i="13"/>
  <c r="J193" i="13"/>
  <c r="K193" i="13"/>
  <c r="L193" i="13"/>
  <c r="E194" i="13"/>
  <c r="F194" i="13"/>
  <c r="G194" i="13"/>
  <c r="H194" i="13"/>
  <c r="I194" i="13"/>
  <c r="J194" i="13"/>
  <c r="K194" i="13"/>
  <c r="L194" i="13"/>
  <c r="E195" i="13"/>
  <c r="F195" i="13"/>
  <c r="G195" i="13"/>
  <c r="H195" i="13"/>
  <c r="I195" i="13"/>
  <c r="J195" i="13"/>
  <c r="K195" i="13"/>
  <c r="L195" i="13"/>
  <c r="E196" i="13"/>
  <c r="F196" i="13"/>
  <c r="G196" i="13"/>
  <c r="H196" i="13"/>
  <c r="I196" i="13"/>
  <c r="J196" i="13"/>
  <c r="K196" i="13"/>
  <c r="L196" i="13"/>
  <c r="E197" i="13"/>
  <c r="F197" i="13"/>
  <c r="G197" i="13"/>
  <c r="H197" i="13"/>
  <c r="I197" i="13"/>
  <c r="J197" i="13"/>
  <c r="K197" i="13"/>
  <c r="L197" i="13"/>
  <c r="E198" i="13"/>
  <c r="F198" i="13"/>
  <c r="G198" i="13"/>
  <c r="H198" i="13"/>
  <c r="I198" i="13"/>
  <c r="J198" i="13"/>
  <c r="K198" i="13"/>
  <c r="L198" i="13"/>
  <c r="E199" i="13"/>
  <c r="F199" i="13"/>
  <c r="G199" i="13"/>
  <c r="H199" i="13"/>
  <c r="I199" i="13"/>
  <c r="J199" i="13"/>
  <c r="K199" i="13"/>
  <c r="L199" i="13"/>
  <c r="E200" i="13"/>
  <c r="F200" i="13"/>
  <c r="G200" i="13"/>
  <c r="H200" i="13"/>
  <c r="I200" i="13"/>
  <c r="J200" i="13"/>
  <c r="K200" i="13"/>
  <c r="L200" i="13"/>
  <c r="E201" i="13"/>
  <c r="F201" i="13"/>
  <c r="G201" i="13"/>
  <c r="H201" i="13"/>
  <c r="I201" i="13"/>
  <c r="J201" i="13"/>
  <c r="K201" i="13"/>
  <c r="L201" i="13"/>
  <c r="E202" i="13"/>
  <c r="F202" i="13"/>
  <c r="G202" i="13"/>
  <c r="H202" i="13"/>
  <c r="I202" i="13"/>
  <c r="J202" i="13"/>
  <c r="K202" i="13"/>
  <c r="L202" i="13"/>
  <c r="F203" i="13"/>
  <c r="H105" i="13"/>
  <c r="I105" i="13"/>
  <c r="J105" i="13"/>
  <c r="K105" i="13"/>
  <c r="L105" i="13"/>
  <c r="G105" i="13"/>
  <c r="G104" i="13"/>
  <c r="C105" i="13"/>
  <c r="D105" i="13"/>
  <c r="E105" i="13"/>
  <c r="F105" i="13"/>
  <c r="B105" i="13"/>
  <c r="H102" i="19"/>
  <c r="I102" i="19"/>
  <c r="J102" i="19"/>
  <c r="G102" i="19"/>
  <c r="E5" i="20"/>
  <c r="F5" i="20"/>
  <c r="E6" i="20"/>
  <c r="F6" i="20"/>
  <c r="E7" i="20"/>
  <c r="F7" i="20"/>
  <c r="E8" i="20"/>
  <c r="F8" i="20"/>
  <c r="E9" i="20"/>
  <c r="F9" i="20"/>
  <c r="E10" i="20"/>
  <c r="F10" i="20"/>
  <c r="E11" i="20"/>
  <c r="F11" i="20"/>
  <c r="E12" i="20"/>
  <c r="F12" i="20"/>
  <c r="E13" i="20"/>
  <c r="F13" i="20"/>
  <c r="E14" i="20"/>
  <c r="F14" i="20"/>
  <c r="E15" i="20"/>
  <c r="F15" i="20"/>
  <c r="E16" i="20"/>
  <c r="F16" i="20"/>
  <c r="E17" i="20"/>
  <c r="F17" i="20"/>
  <c r="E18" i="20"/>
  <c r="F18" i="20"/>
  <c r="E19" i="20"/>
  <c r="F19" i="20"/>
  <c r="E20" i="20"/>
  <c r="F20" i="20"/>
  <c r="E21" i="20"/>
  <c r="F21" i="20"/>
  <c r="E22" i="20"/>
  <c r="F22" i="20"/>
  <c r="E23" i="20"/>
  <c r="F23" i="20"/>
  <c r="E24" i="20"/>
  <c r="F24" i="20"/>
  <c r="E25" i="20"/>
  <c r="F25" i="20"/>
  <c r="E26" i="20"/>
  <c r="F26" i="20"/>
  <c r="E27" i="20"/>
  <c r="F27" i="20"/>
  <c r="E28" i="20"/>
  <c r="F28" i="20"/>
  <c r="E29" i="20"/>
  <c r="F29" i="20"/>
  <c r="E30" i="20"/>
  <c r="F30" i="20"/>
  <c r="E31" i="20"/>
  <c r="F31" i="20"/>
  <c r="E32" i="20"/>
  <c r="F32" i="20"/>
  <c r="E33" i="20"/>
  <c r="F33" i="20"/>
  <c r="E34" i="20"/>
  <c r="F34" i="20"/>
  <c r="E35" i="20"/>
  <c r="F35" i="20"/>
  <c r="E36" i="20"/>
  <c r="F36" i="20"/>
  <c r="E37" i="20"/>
  <c r="F37" i="20"/>
  <c r="E38" i="20"/>
  <c r="F38" i="20"/>
  <c r="E39" i="20"/>
  <c r="F39" i="20"/>
  <c r="E40" i="20"/>
  <c r="F40" i="20"/>
  <c r="E41" i="20"/>
  <c r="F41" i="20"/>
  <c r="E42" i="20"/>
  <c r="F42" i="20"/>
  <c r="E43" i="20"/>
  <c r="F43" i="20"/>
  <c r="E44" i="20"/>
  <c r="F44" i="20"/>
  <c r="E45" i="20"/>
  <c r="F45" i="20"/>
  <c r="E46" i="20"/>
  <c r="F46" i="20"/>
  <c r="E47" i="20"/>
  <c r="F47" i="20"/>
  <c r="E48" i="20"/>
  <c r="F48" i="20"/>
  <c r="E49" i="20"/>
  <c r="F49" i="20"/>
  <c r="E50" i="20"/>
  <c r="F50" i="20"/>
  <c r="E51" i="20"/>
  <c r="F51" i="20"/>
  <c r="E52" i="20"/>
  <c r="F52" i="20"/>
  <c r="E53" i="20"/>
  <c r="F53" i="20"/>
  <c r="E54" i="20"/>
  <c r="F54" i="20"/>
  <c r="E55" i="20"/>
  <c r="F55" i="20"/>
  <c r="E56" i="20"/>
  <c r="F56" i="20"/>
  <c r="E57" i="20"/>
  <c r="F57" i="20"/>
  <c r="E58" i="20"/>
  <c r="F58" i="20"/>
  <c r="E59" i="20"/>
  <c r="F59" i="20"/>
  <c r="E60" i="20"/>
  <c r="F60" i="20"/>
  <c r="E61" i="20"/>
  <c r="F61" i="20"/>
  <c r="E62" i="20"/>
  <c r="F62" i="20"/>
  <c r="E63" i="20"/>
  <c r="F63" i="20"/>
  <c r="E64" i="20"/>
  <c r="F64" i="20"/>
  <c r="E65" i="20"/>
  <c r="F65" i="20"/>
  <c r="E66" i="20"/>
  <c r="F66" i="20"/>
  <c r="E67" i="20"/>
  <c r="F67" i="20"/>
  <c r="E68" i="20"/>
  <c r="F68" i="20"/>
  <c r="E69" i="20"/>
  <c r="F69" i="20"/>
  <c r="E70" i="20"/>
  <c r="F70" i="20"/>
  <c r="E71" i="20"/>
  <c r="F71" i="20"/>
  <c r="E72" i="20"/>
  <c r="F72" i="20"/>
  <c r="E73" i="20"/>
  <c r="F73" i="20"/>
  <c r="E74" i="20"/>
  <c r="F74" i="20"/>
  <c r="E75" i="20"/>
  <c r="F75" i="20"/>
  <c r="E76" i="20"/>
  <c r="F76" i="20"/>
  <c r="E77" i="20"/>
  <c r="F77" i="20"/>
  <c r="E78" i="20"/>
  <c r="F78" i="20"/>
  <c r="E79" i="20"/>
  <c r="F79" i="20"/>
  <c r="E80" i="20"/>
  <c r="F80" i="20"/>
  <c r="E81" i="20"/>
  <c r="F81" i="20"/>
  <c r="E82" i="20"/>
  <c r="F82" i="20"/>
  <c r="E83" i="20"/>
  <c r="F83" i="20"/>
  <c r="E84" i="20"/>
  <c r="F84" i="20"/>
  <c r="E85" i="20"/>
  <c r="F85" i="20"/>
  <c r="E86" i="20"/>
  <c r="F86" i="20"/>
  <c r="E87" i="20"/>
  <c r="F87" i="20"/>
  <c r="E88" i="20"/>
  <c r="F88" i="20"/>
  <c r="E89" i="20"/>
  <c r="F89" i="20"/>
  <c r="E90" i="20"/>
  <c r="F90" i="20"/>
  <c r="E91" i="20"/>
  <c r="F91" i="20"/>
  <c r="E92" i="20"/>
  <c r="F92" i="20"/>
  <c r="E93" i="20"/>
  <c r="F93" i="20"/>
  <c r="E94" i="20"/>
  <c r="F94" i="20"/>
  <c r="E95" i="20"/>
  <c r="F95" i="20"/>
  <c r="E96" i="20"/>
  <c r="F96" i="20"/>
  <c r="E97" i="20"/>
  <c r="F97" i="20"/>
  <c r="E98" i="20"/>
  <c r="F98" i="20"/>
  <c r="E99" i="20"/>
  <c r="F99" i="20"/>
  <c r="E100" i="20"/>
  <c r="F100" i="20"/>
  <c r="E101" i="20"/>
  <c r="F101" i="20"/>
  <c r="C4" i="20"/>
  <c r="D4" i="20"/>
  <c r="E4" i="20"/>
  <c r="F4" i="20"/>
  <c r="B4" i="20"/>
  <c r="F9" i="7" l="1"/>
  <c r="F10" i="7"/>
  <c r="F26" i="7" s="1"/>
  <c r="F11" i="7"/>
  <c r="F12" i="7"/>
  <c r="F13" i="7"/>
  <c r="F14" i="7"/>
  <c r="J208" i="14"/>
  <c r="L213" i="14"/>
  <c r="L230" i="14"/>
  <c r="H236" i="14"/>
  <c r="G250" i="14"/>
  <c r="G254" i="14"/>
  <c r="H267" i="14"/>
  <c r="H271" i="14"/>
  <c r="I284" i="14"/>
  <c r="I288" i="14"/>
  <c r="J301" i="14"/>
  <c r="K207" i="14"/>
  <c r="A108" i="14"/>
  <c r="A109" i="14" s="1"/>
  <c r="A110" i="14" s="1"/>
  <c r="A111" i="14" s="1"/>
  <c r="A112" i="14" s="1"/>
  <c r="A113" i="14" s="1"/>
  <c r="A114" i="14" s="1"/>
  <c r="A115" i="14" s="1"/>
  <c r="A116" i="14" s="1"/>
  <c r="A117" i="14" s="1"/>
  <c r="A118" i="14" s="1"/>
  <c r="A119" i="14" s="1"/>
  <c r="A120" i="14" s="1"/>
  <c r="A121" i="14" s="1"/>
  <c r="A122" i="14" s="1"/>
  <c r="A123" i="14" s="1"/>
  <c r="A124" i="14" s="1"/>
  <c r="A125" i="14" s="1"/>
  <c r="A126" i="14" s="1"/>
  <c r="A127" i="14" s="1"/>
  <c r="A128" i="14" s="1"/>
  <c r="A129" i="14" s="1"/>
  <c r="A130" i="14" s="1"/>
  <c r="A131" i="14" s="1"/>
  <c r="A132" i="14" s="1"/>
  <c r="A133" i="14" s="1"/>
  <c r="A134" i="14" s="1"/>
  <c r="A135" i="14" s="1"/>
  <c r="A136" i="14" s="1"/>
  <c r="A137" i="14" s="1"/>
  <c r="A138" i="14" s="1"/>
  <c r="A139" i="14" s="1"/>
  <c r="A140" i="14" s="1"/>
  <c r="A141" i="14" s="1"/>
  <c r="A142" i="14" s="1"/>
  <c r="A143" i="14" s="1"/>
  <c r="A144" i="14" s="1"/>
  <c r="A145" i="14" s="1"/>
  <c r="A146" i="14" s="1"/>
  <c r="A147" i="14" s="1"/>
  <c r="A148" i="14" s="1"/>
  <c r="A149" i="14" s="1"/>
  <c r="A150" i="14" s="1"/>
  <c r="A151" i="14" s="1"/>
  <c r="A152" i="14" s="1"/>
  <c r="A153" i="14" s="1"/>
  <c r="A154" i="14" s="1"/>
  <c r="A155" i="14" s="1"/>
  <c r="A156" i="14" s="1"/>
  <c r="A157" i="14" s="1"/>
  <c r="A158" i="14" s="1"/>
  <c r="A159" i="14" s="1"/>
  <c r="A160" i="14" s="1"/>
  <c r="A161" i="14" s="1"/>
  <c r="A162" i="14" s="1"/>
  <c r="A163" i="14" s="1"/>
  <c r="A164" i="14" s="1"/>
  <c r="A165" i="14" s="1"/>
  <c r="A166" i="14" s="1"/>
  <c r="A167" i="14" s="1"/>
  <c r="A168" i="14" s="1"/>
  <c r="A169" i="14" s="1"/>
  <c r="A170" i="14" s="1"/>
  <c r="A171" i="14" s="1"/>
  <c r="A172" i="14" s="1"/>
  <c r="A173" i="14" s="1"/>
  <c r="A174" i="14" s="1"/>
  <c r="A175" i="14" s="1"/>
  <c r="A176" i="14" s="1"/>
  <c r="A177" i="14" s="1"/>
  <c r="A178" i="14" s="1"/>
  <c r="A179" i="14" s="1"/>
  <c r="A180" i="14" s="1"/>
  <c r="A181" i="14" s="1"/>
  <c r="A182" i="14" s="1"/>
  <c r="A183" i="14" s="1"/>
  <c r="A184" i="14" s="1"/>
  <c r="A185" i="14" s="1"/>
  <c r="A186" i="14" s="1"/>
  <c r="A187" i="14" s="1"/>
  <c r="A188" i="14" s="1"/>
  <c r="A189" i="14" s="1"/>
  <c r="A190" i="14" s="1"/>
  <c r="A191" i="14" s="1"/>
  <c r="A192" i="14" s="1"/>
  <c r="A193" i="14" s="1"/>
  <c r="A194" i="14" s="1"/>
  <c r="A195" i="14" s="1"/>
  <c r="A196" i="14" s="1"/>
  <c r="A197" i="14" s="1"/>
  <c r="A198" i="14" s="1"/>
  <c r="A199" i="14" s="1"/>
  <c r="A200" i="14" s="1"/>
  <c r="A201" i="14" s="1"/>
  <c r="A202" i="14" s="1"/>
  <c r="A203" i="14" s="1"/>
  <c r="A204" i="14" s="1"/>
  <c r="D107" i="14"/>
  <c r="D108" i="14" s="1"/>
  <c r="D109" i="14" s="1"/>
  <c r="D110" i="14" s="1"/>
  <c r="D111" i="14" s="1"/>
  <c r="D112" i="14" s="1"/>
  <c r="D113" i="14" s="1"/>
  <c r="D114" i="14" s="1"/>
  <c r="D115" i="14" s="1"/>
  <c r="D116" i="14" s="1"/>
  <c r="D117" i="14" s="1"/>
  <c r="D118" i="14" s="1"/>
  <c r="D119" i="14" s="1"/>
  <c r="D120" i="14" s="1"/>
  <c r="D121" i="14" s="1"/>
  <c r="D122" i="14" s="1"/>
  <c r="D123" i="14" s="1"/>
  <c r="D124" i="14" s="1"/>
  <c r="D125" i="14" s="1"/>
  <c r="D126" i="14" s="1"/>
  <c r="D127" i="14" s="1"/>
  <c r="D128" i="14" s="1"/>
  <c r="D129" i="14" s="1"/>
  <c r="D130" i="14" s="1"/>
  <c r="D131" i="14" s="1"/>
  <c r="D132" i="14" s="1"/>
  <c r="D133" i="14" s="1"/>
  <c r="D134" i="14" s="1"/>
  <c r="D135" i="14" s="1"/>
  <c r="D136" i="14" s="1"/>
  <c r="D137" i="14" s="1"/>
  <c r="D138" i="14" s="1"/>
  <c r="D139" i="14" s="1"/>
  <c r="D140" i="14" s="1"/>
  <c r="D141" i="14" s="1"/>
  <c r="D142" i="14" s="1"/>
  <c r="D143" i="14" s="1"/>
  <c r="D144" i="14" s="1"/>
  <c r="D145" i="14" s="1"/>
  <c r="D146" i="14" s="1"/>
  <c r="D147" i="14" s="1"/>
  <c r="D148" i="14" s="1"/>
  <c r="D149" i="14" s="1"/>
  <c r="D150" i="14" s="1"/>
  <c r="D151" i="14" s="1"/>
  <c r="D152" i="14" s="1"/>
  <c r="D153" i="14" s="1"/>
  <c r="D154" i="14" s="1"/>
  <c r="D155" i="14" s="1"/>
  <c r="D156" i="14" s="1"/>
  <c r="D157" i="14" s="1"/>
  <c r="D158" i="14" s="1"/>
  <c r="D159" i="14" s="1"/>
  <c r="D160" i="14" s="1"/>
  <c r="D161" i="14" s="1"/>
  <c r="D162" i="14" s="1"/>
  <c r="D163" i="14" s="1"/>
  <c r="D164" i="14" s="1"/>
  <c r="D165" i="14" s="1"/>
  <c r="D166" i="14" s="1"/>
  <c r="D167" i="14" s="1"/>
  <c r="D168" i="14" s="1"/>
  <c r="D169" i="14" s="1"/>
  <c r="D170" i="14" s="1"/>
  <c r="D171" i="14" s="1"/>
  <c r="D172" i="14" s="1"/>
  <c r="D173" i="14" s="1"/>
  <c r="D174" i="14" s="1"/>
  <c r="D175" i="14" s="1"/>
  <c r="D176" i="14" s="1"/>
  <c r="D177" i="14" s="1"/>
  <c r="D178" i="14" s="1"/>
  <c r="D179" i="14" s="1"/>
  <c r="D180" i="14" s="1"/>
  <c r="D181" i="14" s="1"/>
  <c r="D182" i="14" s="1"/>
  <c r="D183" i="14" s="1"/>
  <c r="D184" i="14" s="1"/>
  <c r="D185" i="14" s="1"/>
  <c r="D186" i="14" s="1"/>
  <c r="D187" i="14" s="1"/>
  <c r="D188" i="14" s="1"/>
  <c r="D189" i="14" s="1"/>
  <c r="D190" i="14" s="1"/>
  <c r="D191" i="14" s="1"/>
  <c r="D192" i="14" s="1"/>
  <c r="D193" i="14" s="1"/>
  <c r="D194" i="14" s="1"/>
  <c r="D195" i="14" s="1"/>
  <c r="D196" i="14" s="1"/>
  <c r="D197" i="14" s="1"/>
  <c r="D198" i="14" s="1"/>
  <c r="D199" i="14" s="1"/>
  <c r="D200" i="14" s="1"/>
  <c r="D201" i="14" s="1"/>
  <c r="D202" i="14" s="1"/>
  <c r="D203" i="14" s="1"/>
  <c r="C107" i="14"/>
  <c r="C108" i="14" s="1"/>
  <c r="C109" i="14" s="1"/>
  <c r="C110" i="14" s="1"/>
  <c r="C111" i="14" s="1"/>
  <c r="C112" i="14" s="1"/>
  <c r="C113" i="14" s="1"/>
  <c r="C114" i="14" s="1"/>
  <c r="C115" i="14" s="1"/>
  <c r="C116" i="14" s="1"/>
  <c r="C117" i="14" s="1"/>
  <c r="C118" i="14" s="1"/>
  <c r="C119" i="14" s="1"/>
  <c r="C120" i="14" s="1"/>
  <c r="C121" i="14" s="1"/>
  <c r="C122" i="14" s="1"/>
  <c r="C123" i="14" s="1"/>
  <c r="C124" i="14" s="1"/>
  <c r="C125" i="14" s="1"/>
  <c r="C126" i="14" s="1"/>
  <c r="C127" i="14" s="1"/>
  <c r="C128" i="14" s="1"/>
  <c r="C129" i="14" s="1"/>
  <c r="C130" i="14" s="1"/>
  <c r="C131" i="14" s="1"/>
  <c r="C132" i="14" s="1"/>
  <c r="C133" i="14" s="1"/>
  <c r="C134" i="14" s="1"/>
  <c r="C135" i="14" s="1"/>
  <c r="C136" i="14" s="1"/>
  <c r="C137" i="14" s="1"/>
  <c r="C138" i="14" s="1"/>
  <c r="C139" i="14" s="1"/>
  <c r="C140" i="14" s="1"/>
  <c r="C141" i="14" s="1"/>
  <c r="C142" i="14" s="1"/>
  <c r="C143" i="14" s="1"/>
  <c r="C144" i="14" s="1"/>
  <c r="C145" i="14" s="1"/>
  <c r="C146" i="14" s="1"/>
  <c r="C147" i="14" s="1"/>
  <c r="C148" i="14" s="1"/>
  <c r="C149" i="14" s="1"/>
  <c r="C150" i="14" s="1"/>
  <c r="C151" i="14" s="1"/>
  <c r="C152" i="14" s="1"/>
  <c r="C153" i="14" s="1"/>
  <c r="C154" i="14" s="1"/>
  <c r="C155" i="14" s="1"/>
  <c r="C156" i="14" s="1"/>
  <c r="C157" i="14" s="1"/>
  <c r="C158" i="14" s="1"/>
  <c r="C159" i="14" s="1"/>
  <c r="C160" i="14" s="1"/>
  <c r="C161" i="14" s="1"/>
  <c r="C162" i="14" s="1"/>
  <c r="C163" i="14" s="1"/>
  <c r="C164" i="14" s="1"/>
  <c r="C165" i="14" s="1"/>
  <c r="C166" i="14" s="1"/>
  <c r="C167" i="14" s="1"/>
  <c r="C168" i="14" s="1"/>
  <c r="C169" i="14" s="1"/>
  <c r="C170" i="14" s="1"/>
  <c r="C171" i="14" s="1"/>
  <c r="C172" i="14" s="1"/>
  <c r="C173" i="14" s="1"/>
  <c r="C174" i="14" s="1"/>
  <c r="C175" i="14" s="1"/>
  <c r="C176" i="14" s="1"/>
  <c r="C177" i="14" s="1"/>
  <c r="C178" i="14" s="1"/>
  <c r="C179" i="14" s="1"/>
  <c r="C180" i="14" s="1"/>
  <c r="C181" i="14" s="1"/>
  <c r="C182" i="14" s="1"/>
  <c r="C183" i="14" s="1"/>
  <c r="C184" i="14" s="1"/>
  <c r="C185" i="14" s="1"/>
  <c r="C186" i="14" s="1"/>
  <c r="C187" i="14" s="1"/>
  <c r="C188" i="14" s="1"/>
  <c r="C189" i="14" s="1"/>
  <c r="C190" i="14" s="1"/>
  <c r="C191" i="14" s="1"/>
  <c r="C192" i="14" s="1"/>
  <c r="C193" i="14" s="1"/>
  <c r="C194" i="14" s="1"/>
  <c r="C195" i="14" s="1"/>
  <c r="C196" i="14" s="1"/>
  <c r="C197" i="14" s="1"/>
  <c r="C198" i="14" s="1"/>
  <c r="C199" i="14" s="1"/>
  <c r="C200" i="14" s="1"/>
  <c r="C201" i="14" s="1"/>
  <c r="C202" i="14" s="1"/>
  <c r="C203" i="14" s="1"/>
  <c r="B107" i="14"/>
  <c r="B108" i="14" s="1"/>
  <c r="B109" i="14" s="1"/>
  <c r="B110" i="14" s="1"/>
  <c r="B111" i="14" s="1"/>
  <c r="B112" i="14" s="1"/>
  <c r="B113" i="14" s="1"/>
  <c r="B114" i="14" s="1"/>
  <c r="B115" i="14" s="1"/>
  <c r="B116" i="14" s="1"/>
  <c r="B117" i="14" s="1"/>
  <c r="B118" i="14" s="1"/>
  <c r="B119" i="14" s="1"/>
  <c r="B120" i="14" s="1"/>
  <c r="B121" i="14" s="1"/>
  <c r="B122" i="14" s="1"/>
  <c r="B123" i="14" s="1"/>
  <c r="B124" i="14" s="1"/>
  <c r="B125" i="14" s="1"/>
  <c r="B126" i="14" s="1"/>
  <c r="B127" i="14" s="1"/>
  <c r="B128" i="14" s="1"/>
  <c r="B129" i="14" s="1"/>
  <c r="B130" i="14" s="1"/>
  <c r="B131" i="14" s="1"/>
  <c r="B132" i="14" s="1"/>
  <c r="B133" i="14" s="1"/>
  <c r="B134" i="14" s="1"/>
  <c r="B135" i="14" s="1"/>
  <c r="B136" i="14" s="1"/>
  <c r="B137" i="14" s="1"/>
  <c r="B138" i="14" s="1"/>
  <c r="B139" i="14" s="1"/>
  <c r="B140" i="14" s="1"/>
  <c r="B141" i="14" s="1"/>
  <c r="B142" i="14" s="1"/>
  <c r="B143" i="14" s="1"/>
  <c r="B144" i="14" s="1"/>
  <c r="B145" i="14" s="1"/>
  <c r="B146" i="14" s="1"/>
  <c r="B147" i="14" s="1"/>
  <c r="B148" i="14" s="1"/>
  <c r="B149" i="14" s="1"/>
  <c r="B150" i="14" s="1"/>
  <c r="B151" i="14" s="1"/>
  <c r="B152" i="14" s="1"/>
  <c r="B153" i="14" s="1"/>
  <c r="B154" i="14" s="1"/>
  <c r="B155" i="14" s="1"/>
  <c r="B156" i="14" s="1"/>
  <c r="B157" i="14" s="1"/>
  <c r="B158" i="14" s="1"/>
  <c r="B159" i="14" s="1"/>
  <c r="B160" i="14" s="1"/>
  <c r="B161" i="14" s="1"/>
  <c r="B162" i="14" s="1"/>
  <c r="B163" i="14" s="1"/>
  <c r="B164" i="14" s="1"/>
  <c r="B165" i="14" s="1"/>
  <c r="B166" i="14" s="1"/>
  <c r="B167" i="14" s="1"/>
  <c r="B168" i="14" s="1"/>
  <c r="B169" i="14" s="1"/>
  <c r="B170" i="14" s="1"/>
  <c r="B171" i="14" s="1"/>
  <c r="B172" i="14" s="1"/>
  <c r="B173" i="14" s="1"/>
  <c r="B174" i="14" s="1"/>
  <c r="B175" i="14" s="1"/>
  <c r="B176" i="14" s="1"/>
  <c r="B177" i="14" s="1"/>
  <c r="B178" i="14" s="1"/>
  <c r="B179" i="14" s="1"/>
  <c r="B180" i="14" s="1"/>
  <c r="B181" i="14" s="1"/>
  <c r="B182" i="14" s="1"/>
  <c r="B183" i="14" s="1"/>
  <c r="B184" i="14" s="1"/>
  <c r="B185" i="14" s="1"/>
  <c r="B186" i="14" s="1"/>
  <c r="B187" i="14" s="1"/>
  <c r="B188" i="14" s="1"/>
  <c r="B189" i="14" s="1"/>
  <c r="B190" i="14" s="1"/>
  <c r="B191" i="14" s="1"/>
  <c r="B192" i="14" s="1"/>
  <c r="B193" i="14" s="1"/>
  <c r="B194" i="14" s="1"/>
  <c r="B195" i="14" s="1"/>
  <c r="B196" i="14" s="1"/>
  <c r="B197" i="14" s="1"/>
  <c r="B198" i="14" s="1"/>
  <c r="B199" i="14" s="1"/>
  <c r="B200" i="14" s="1"/>
  <c r="B201" i="14" s="1"/>
  <c r="B202" i="14" s="1"/>
  <c r="B203" i="14" s="1"/>
  <c r="D410" i="12"/>
  <c r="D411" i="12" s="1"/>
  <c r="D412" i="12" s="1"/>
  <c r="D413" i="12" s="1"/>
  <c r="D414" i="12" s="1"/>
  <c r="D415" i="12" s="1"/>
  <c r="D416" i="12" s="1"/>
  <c r="D417" i="12" s="1"/>
  <c r="D418" i="12" s="1"/>
  <c r="D419" i="12" s="1"/>
  <c r="D420" i="12" s="1"/>
  <c r="D421" i="12" s="1"/>
  <c r="D422" i="12" s="1"/>
  <c r="D423" i="12" s="1"/>
  <c r="D424" i="12" s="1"/>
  <c r="D425" i="12" s="1"/>
  <c r="D426" i="12" s="1"/>
  <c r="D427" i="12" s="1"/>
  <c r="D428" i="12" s="1"/>
  <c r="D429" i="12" s="1"/>
  <c r="D430" i="12" s="1"/>
  <c r="D431" i="12" s="1"/>
  <c r="D432" i="12" s="1"/>
  <c r="D433" i="12" s="1"/>
  <c r="D434" i="12" s="1"/>
  <c r="D435" i="12" s="1"/>
  <c r="D436" i="12" s="1"/>
  <c r="D437" i="12" s="1"/>
  <c r="D438" i="12" s="1"/>
  <c r="D439" i="12" s="1"/>
  <c r="D440" i="12" s="1"/>
  <c r="D441" i="12" s="1"/>
  <c r="D442" i="12" s="1"/>
  <c r="D443" i="12" s="1"/>
  <c r="D444" i="12" s="1"/>
  <c r="D445" i="12" s="1"/>
  <c r="D446" i="12" s="1"/>
  <c r="D447" i="12" s="1"/>
  <c r="D448" i="12" s="1"/>
  <c r="D449" i="12" s="1"/>
  <c r="D450" i="12" s="1"/>
  <c r="D451" i="12" s="1"/>
  <c r="D452" i="12" s="1"/>
  <c r="D453" i="12" s="1"/>
  <c r="D454" i="12" s="1"/>
  <c r="D455" i="12" s="1"/>
  <c r="D456" i="12" s="1"/>
  <c r="D457" i="12" s="1"/>
  <c r="D458" i="12" s="1"/>
  <c r="D459" i="12" s="1"/>
  <c r="D460" i="12" s="1"/>
  <c r="D461" i="12" s="1"/>
  <c r="D462" i="12" s="1"/>
  <c r="D463" i="12" s="1"/>
  <c r="D464" i="12" s="1"/>
  <c r="D465" i="12" s="1"/>
  <c r="D466" i="12" s="1"/>
  <c r="D467" i="12" s="1"/>
  <c r="D468" i="12" s="1"/>
  <c r="D469" i="12" s="1"/>
  <c r="D470" i="12" s="1"/>
  <c r="D471" i="12" s="1"/>
  <c r="D472" i="12" s="1"/>
  <c r="D473" i="12" s="1"/>
  <c r="D474" i="12" s="1"/>
  <c r="D475" i="12" s="1"/>
  <c r="D476" i="12" s="1"/>
  <c r="D477" i="12" s="1"/>
  <c r="D478" i="12" s="1"/>
  <c r="D479" i="12" s="1"/>
  <c r="D480" i="12" s="1"/>
  <c r="D481" i="12" s="1"/>
  <c r="D482" i="12" s="1"/>
  <c r="D483" i="12" s="1"/>
  <c r="D484" i="12" s="1"/>
  <c r="D485" i="12" s="1"/>
  <c r="D486" i="12" s="1"/>
  <c r="D487" i="12" s="1"/>
  <c r="D488" i="12" s="1"/>
  <c r="D489" i="12" s="1"/>
  <c r="D490" i="12" s="1"/>
  <c r="D491" i="12" s="1"/>
  <c r="D492" i="12" s="1"/>
  <c r="D493" i="12" s="1"/>
  <c r="D494" i="12" s="1"/>
  <c r="D495" i="12" s="1"/>
  <c r="D496" i="12" s="1"/>
  <c r="D497" i="12" s="1"/>
  <c r="D498" i="12" s="1"/>
  <c r="D499" i="12" s="1"/>
  <c r="D500" i="12" s="1"/>
  <c r="D501" i="12" s="1"/>
  <c r="D502" i="12" s="1"/>
  <c r="D503" i="12" s="1"/>
  <c r="D504" i="12" s="1"/>
  <c r="D505" i="12" s="1"/>
  <c r="D506" i="12" s="1"/>
  <c r="C410" i="12"/>
  <c r="C411" i="12" s="1"/>
  <c r="C412" i="12" s="1"/>
  <c r="C413" i="12" s="1"/>
  <c r="C414" i="12" s="1"/>
  <c r="C415" i="12" s="1"/>
  <c r="C416" i="12" s="1"/>
  <c r="C417" i="12" s="1"/>
  <c r="C418" i="12" s="1"/>
  <c r="C419" i="12" s="1"/>
  <c r="C420" i="12" s="1"/>
  <c r="C421" i="12" s="1"/>
  <c r="C422" i="12" s="1"/>
  <c r="C423" i="12" s="1"/>
  <c r="C424" i="12" s="1"/>
  <c r="C425" i="12" s="1"/>
  <c r="C426" i="12" s="1"/>
  <c r="C427" i="12" s="1"/>
  <c r="C428" i="12" s="1"/>
  <c r="C429" i="12" s="1"/>
  <c r="C430" i="12" s="1"/>
  <c r="C431" i="12" s="1"/>
  <c r="C432" i="12" s="1"/>
  <c r="C433" i="12" s="1"/>
  <c r="C434" i="12" s="1"/>
  <c r="C435" i="12" s="1"/>
  <c r="C436" i="12" s="1"/>
  <c r="C437" i="12" s="1"/>
  <c r="C438" i="12" s="1"/>
  <c r="C439" i="12" s="1"/>
  <c r="C440" i="12" s="1"/>
  <c r="C441" i="12" s="1"/>
  <c r="C442" i="12" s="1"/>
  <c r="C443" i="12" s="1"/>
  <c r="C444" i="12" s="1"/>
  <c r="C445" i="12" s="1"/>
  <c r="C446" i="12" s="1"/>
  <c r="C447" i="12" s="1"/>
  <c r="C448" i="12" s="1"/>
  <c r="C449" i="12" s="1"/>
  <c r="C450" i="12" s="1"/>
  <c r="C451" i="12" s="1"/>
  <c r="C452" i="12" s="1"/>
  <c r="C453" i="12" s="1"/>
  <c r="C454" i="12" s="1"/>
  <c r="C455" i="12" s="1"/>
  <c r="C456" i="12" s="1"/>
  <c r="C457" i="12" s="1"/>
  <c r="C458" i="12" s="1"/>
  <c r="C459" i="12" s="1"/>
  <c r="C460" i="12" s="1"/>
  <c r="C461" i="12" s="1"/>
  <c r="C462" i="12" s="1"/>
  <c r="C463" i="12" s="1"/>
  <c r="C464" i="12" s="1"/>
  <c r="C465" i="12" s="1"/>
  <c r="C466" i="12" s="1"/>
  <c r="C467" i="12" s="1"/>
  <c r="C468" i="12" s="1"/>
  <c r="C469" i="12" s="1"/>
  <c r="C470" i="12" s="1"/>
  <c r="C471" i="12" s="1"/>
  <c r="C472" i="12" s="1"/>
  <c r="C473" i="12" s="1"/>
  <c r="C474" i="12" s="1"/>
  <c r="C475" i="12" s="1"/>
  <c r="C476" i="12" s="1"/>
  <c r="C477" i="12" s="1"/>
  <c r="C478" i="12" s="1"/>
  <c r="C479" i="12" s="1"/>
  <c r="C480" i="12" s="1"/>
  <c r="C481" i="12" s="1"/>
  <c r="C482" i="12" s="1"/>
  <c r="C483" i="12" s="1"/>
  <c r="C484" i="12" s="1"/>
  <c r="C485" i="12" s="1"/>
  <c r="C486" i="12" s="1"/>
  <c r="C487" i="12" s="1"/>
  <c r="C488" i="12" s="1"/>
  <c r="C489" i="12" s="1"/>
  <c r="C490" i="12" s="1"/>
  <c r="C491" i="12" s="1"/>
  <c r="C492" i="12" s="1"/>
  <c r="C493" i="12" s="1"/>
  <c r="C494" i="12" s="1"/>
  <c r="C495" i="12" s="1"/>
  <c r="C496" i="12" s="1"/>
  <c r="C497" i="12" s="1"/>
  <c r="C498" i="12" s="1"/>
  <c r="C499" i="12" s="1"/>
  <c r="C500" i="12" s="1"/>
  <c r="C501" i="12" s="1"/>
  <c r="C502" i="12" s="1"/>
  <c r="C503" i="12" s="1"/>
  <c r="C504" i="12" s="1"/>
  <c r="C505" i="12" s="1"/>
  <c r="C506" i="12" s="1"/>
  <c r="B410" i="12"/>
  <c r="B411" i="12" s="1"/>
  <c r="B412" i="12" s="1"/>
  <c r="B413" i="12" s="1"/>
  <c r="B414" i="12" s="1"/>
  <c r="B415" i="12" s="1"/>
  <c r="B416" i="12" s="1"/>
  <c r="B417" i="12" s="1"/>
  <c r="B418" i="12" s="1"/>
  <c r="B419" i="12" s="1"/>
  <c r="B420" i="12" s="1"/>
  <c r="B421" i="12" s="1"/>
  <c r="B422" i="12" s="1"/>
  <c r="B423" i="12" s="1"/>
  <c r="B424" i="12" s="1"/>
  <c r="B425" i="12" s="1"/>
  <c r="B426" i="12" s="1"/>
  <c r="B427" i="12" s="1"/>
  <c r="B428" i="12" s="1"/>
  <c r="B429" i="12" s="1"/>
  <c r="B430" i="12" s="1"/>
  <c r="B431" i="12" s="1"/>
  <c r="B432" i="12" s="1"/>
  <c r="B433" i="12" s="1"/>
  <c r="B434" i="12" s="1"/>
  <c r="B435" i="12" s="1"/>
  <c r="B436" i="12" s="1"/>
  <c r="B437" i="12" s="1"/>
  <c r="B438" i="12" s="1"/>
  <c r="B439" i="12" s="1"/>
  <c r="B440" i="12" s="1"/>
  <c r="B441" i="12" s="1"/>
  <c r="B442" i="12" s="1"/>
  <c r="B443" i="12" s="1"/>
  <c r="B444" i="12" s="1"/>
  <c r="B445" i="12" s="1"/>
  <c r="B446" i="12" s="1"/>
  <c r="B447" i="12" s="1"/>
  <c r="B448" i="12" s="1"/>
  <c r="B449" i="12" s="1"/>
  <c r="B450" i="12" s="1"/>
  <c r="B451" i="12" s="1"/>
  <c r="B452" i="12" s="1"/>
  <c r="B453" i="12" s="1"/>
  <c r="B454" i="12" s="1"/>
  <c r="B455" i="12" s="1"/>
  <c r="B456" i="12" s="1"/>
  <c r="B457" i="12" s="1"/>
  <c r="B458" i="12" s="1"/>
  <c r="B459" i="12" s="1"/>
  <c r="B460" i="12" s="1"/>
  <c r="B461" i="12" s="1"/>
  <c r="B462" i="12" s="1"/>
  <c r="B463" i="12" s="1"/>
  <c r="B464" i="12" s="1"/>
  <c r="B465" i="12" s="1"/>
  <c r="B466" i="12" s="1"/>
  <c r="B467" i="12" s="1"/>
  <c r="B468" i="12" s="1"/>
  <c r="B469" i="12" s="1"/>
  <c r="B470" i="12" s="1"/>
  <c r="B471" i="12" s="1"/>
  <c r="B472" i="12" s="1"/>
  <c r="B473" i="12" s="1"/>
  <c r="B474" i="12" s="1"/>
  <c r="B475" i="12" s="1"/>
  <c r="B476" i="12" s="1"/>
  <c r="B477" i="12" s="1"/>
  <c r="B478" i="12" s="1"/>
  <c r="B479" i="12" s="1"/>
  <c r="B480" i="12" s="1"/>
  <c r="B481" i="12" s="1"/>
  <c r="B482" i="12" s="1"/>
  <c r="B483" i="12" s="1"/>
  <c r="B484" i="12" s="1"/>
  <c r="B485" i="12" s="1"/>
  <c r="B486" i="12" s="1"/>
  <c r="B487" i="12" s="1"/>
  <c r="B488" i="12" s="1"/>
  <c r="B489" i="12" s="1"/>
  <c r="B490" i="12" s="1"/>
  <c r="B491" i="12" s="1"/>
  <c r="B492" i="12" s="1"/>
  <c r="B493" i="12" s="1"/>
  <c r="B494" i="12" s="1"/>
  <c r="B495" i="12" s="1"/>
  <c r="B496" i="12" s="1"/>
  <c r="B497" i="12" s="1"/>
  <c r="B498" i="12" s="1"/>
  <c r="B499" i="12" s="1"/>
  <c r="B500" i="12" s="1"/>
  <c r="B501" i="12" s="1"/>
  <c r="B502" i="12" s="1"/>
  <c r="B503" i="12" s="1"/>
  <c r="B504" i="12" s="1"/>
  <c r="B505" i="12" s="1"/>
  <c r="B506" i="12" s="1"/>
  <c r="A410" i="12"/>
  <c r="A411" i="12" s="1"/>
  <c r="A412" i="12" s="1"/>
  <c r="A413" i="12" s="1"/>
  <c r="A414" i="12" s="1"/>
  <c r="A415" i="12" s="1"/>
  <c r="A416" i="12" s="1"/>
  <c r="A417" i="12" s="1"/>
  <c r="A418" i="12" s="1"/>
  <c r="A419" i="12" s="1"/>
  <c r="A420" i="12" s="1"/>
  <c r="A421" i="12" s="1"/>
  <c r="A422" i="12" s="1"/>
  <c r="A423" i="12" s="1"/>
  <c r="A424" i="12" s="1"/>
  <c r="A425" i="12" s="1"/>
  <c r="A426" i="12" s="1"/>
  <c r="A427" i="12" s="1"/>
  <c r="A428" i="12" s="1"/>
  <c r="A429" i="12" s="1"/>
  <c r="A430" i="12" s="1"/>
  <c r="A431" i="12" s="1"/>
  <c r="A432" i="12" s="1"/>
  <c r="A433" i="12" s="1"/>
  <c r="A434" i="12" s="1"/>
  <c r="A435" i="12" s="1"/>
  <c r="A436" i="12" s="1"/>
  <c r="A437" i="12" s="1"/>
  <c r="A438" i="12" s="1"/>
  <c r="A439" i="12" s="1"/>
  <c r="A440" i="12" s="1"/>
  <c r="A441" i="12" s="1"/>
  <c r="A442" i="12" s="1"/>
  <c r="A443" i="12" s="1"/>
  <c r="A444" i="12" s="1"/>
  <c r="A445" i="12" s="1"/>
  <c r="A446" i="12" s="1"/>
  <c r="A447" i="12" s="1"/>
  <c r="A448" i="12" s="1"/>
  <c r="A449" i="12" s="1"/>
  <c r="A450" i="12" s="1"/>
  <c r="A451" i="12" s="1"/>
  <c r="A452" i="12" s="1"/>
  <c r="A453" i="12" s="1"/>
  <c r="A454" i="12" s="1"/>
  <c r="A455" i="12" s="1"/>
  <c r="A456" i="12" s="1"/>
  <c r="A457" i="12" s="1"/>
  <c r="A458" i="12" s="1"/>
  <c r="A459" i="12" s="1"/>
  <c r="A460" i="12" s="1"/>
  <c r="A461" i="12" s="1"/>
  <c r="A462" i="12" s="1"/>
  <c r="A463" i="12" s="1"/>
  <c r="A464" i="12" s="1"/>
  <c r="A465" i="12" s="1"/>
  <c r="A466" i="12" s="1"/>
  <c r="A467" i="12" s="1"/>
  <c r="A468" i="12" s="1"/>
  <c r="A469" i="12" s="1"/>
  <c r="A470" i="12" s="1"/>
  <c r="A471" i="12" s="1"/>
  <c r="A472" i="12" s="1"/>
  <c r="A473" i="12" s="1"/>
  <c r="A474" i="12" s="1"/>
  <c r="A475" i="12" s="1"/>
  <c r="A476" i="12" s="1"/>
  <c r="A477" i="12" s="1"/>
  <c r="A478" i="12" s="1"/>
  <c r="A479" i="12" s="1"/>
  <c r="A480" i="12" s="1"/>
  <c r="A481" i="12" s="1"/>
  <c r="A482" i="12" s="1"/>
  <c r="A483" i="12" s="1"/>
  <c r="A484" i="12" s="1"/>
  <c r="A485" i="12" s="1"/>
  <c r="A486" i="12" s="1"/>
  <c r="A487" i="12" s="1"/>
  <c r="A488" i="12" s="1"/>
  <c r="A489" i="12" s="1"/>
  <c r="A490" i="12" s="1"/>
  <c r="A491" i="12" s="1"/>
  <c r="A492" i="12" s="1"/>
  <c r="A493" i="12" s="1"/>
  <c r="A494" i="12" s="1"/>
  <c r="A495" i="12" s="1"/>
  <c r="A496" i="12" s="1"/>
  <c r="A497" i="12" s="1"/>
  <c r="A498" i="12" s="1"/>
  <c r="A499" i="12" s="1"/>
  <c r="A500" i="12" s="1"/>
  <c r="A501" i="12" s="1"/>
  <c r="A502" i="12" s="1"/>
  <c r="A503" i="12" s="1"/>
  <c r="A504" i="12" s="1"/>
  <c r="A505" i="12" s="1"/>
  <c r="A506" i="12" s="1"/>
  <c r="D309" i="12"/>
  <c r="D310" i="12" s="1"/>
  <c r="D311" i="12" s="1"/>
  <c r="D312" i="12" s="1"/>
  <c r="D313" i="12" s="1"/>
  <c r="D314" i="12" s="1"/>
  <c r="D315" i="12" s="1"/>
  <c r="D316" i="12" s="1"/>
  <c r="D317" i="12" s="1"/>
  <c r="D318" i="12" s="1"/>
  <c r="D319" i="12" s="1"/>
  <c r="D320" i="12" s="1"/>
  <c r="D321" i="12" s="1"/>
  <c r="D322" i="12" s="1"/>
  <c r="D323" i="12" s="1"/>
  <c r="D324" i="12" s="1"/>
  <c r="D325" i="12" s="1"/>
  <c r="D326" i="12" s="1"/>
  <c r="D327" i="12" s="1"/>
  <c r="D328" i="12" s="1"/>
  <c r="D329" i="12" s="1"/>
  <c r="D330" i="12" s="1"/>
  <c r="D331" i="12" s="1"/>
  <c r="D332" i="12" s="1"/>
  <c r="D333" i="12" s="1"/>
  <c r="D334" i="12" s="1"/>
  <c r="D335" i="12" s="1"/>
  <c r="D336" i="12" s="1"/>
  <c r="D337" i="12" s="1"/>
  <c r="D338" i="12" s="1"/>
  <c r="D339" i="12" s="1"/>
  <c r="D340" i="12" s="1"/>
  <c r="D341" i="12" s="1"/>
  <c r="D342" i="12" s="1"/>
  <c r="D343" i="12" s="1"/>
  <c r="D344" i="12" s="1"/>
  <c r="D345" i="12" s="1"/>
  <c r="D346" i="12" s="1"/>
  <c r="D347" i="12" s="1"/>
  <c r="D348" i="12" s="1"/>
  <c r="D349" i="12" s="1"/>
  <c r="D350" i="12" s="1"/>
  <c r="D351" i="12" s="1"/>
  <c r="D352" i="12" s="1"/>
  <c r="D353" i="12" s="1"/>
  <c r="D354" i="12" s="1"/>
  <c r="D355" i="12" s="1"/>
  <c r="D356" i="12" s="1"/>
  <c r="D357" i="12" s="1"/>
  <c r="D358" i="12" s="1"/>
  <c r="D359" i="12" s="1"/>
  <c r="D360" i="12" s="1"/>
  <c r="D361" i="12" s="1"/>
  <c r="D362" i="12" s="1"/>
  <c r="D363" i="12" s="1"/>
  <c r="D364" i="12" s="1"/>
  <c r="D365" i="12" s="1"/>
  <c r="D366" i="12" s="1"/>
  <c r="D367" i="12" s="1"/>
  <c r="D368" i="12" s="1"/>
  <c r="D369" i="12" s="1"/>
  <c r="D370" i="12" s="1"/>
  <c r="D371" i="12" s="1"/>
  <c r="D372" i="12" s="1"/>
  <c r="D373" i="12" s="1"/>
  <c r="D374" i="12" s="1"/>
  <c r="D375" i="12" s="1"/>
  <c r="D376" i="12" s="1"/>
  <c r="D377" i="12" s="1"/>
  <c r="D378" i="12" s="1"/>
  <c r="D379" i="12" s="1"/>
  <c r="D380" i="12" s="1"/>
  <c r="D381" i="12" s="1"/>
  <c r="D382" i="12" s="1"/>
  <c r="D383" i="12" s="1"/>
  <c r="D384" i="12" s="1"/>
  <c r="D385" i="12" s="1"/>
  <c r="D386" i="12" s="1"/>
  <c r="D387" i="12" s="1"/>
  <c r="D388" i="12" s="1"/>
  <c r="D389" i="12" s="1"/>
  <c r="D390" i="12" s="1"/>
  <c r="D391" i="12" s="1"/>
  <c r="D392" i="12" s="1"/>
  <c r="D393" i="12" s="1"/>
  <c r="D394" i="12" s="1"/>
  <c r="D395" i="12" s="1"/>
  <c r="D396" i="12" s="1"/>
  <c r="D397" i="12" s="1"/>
  <c r="D398" i="12" s="1"/>
  <c r="D399" i="12" s="1"/>
  <c r="D400" i="12" s="1"/>
  <c r="D401" i="12" s="1"/>
  <c r="D402" i="12" s="1"/>
  <c r="D403" i="12" s="1"/>
  <c r="D404" i="12" s="1"/>
  <c r="D405" i="12" s="1"/>
  <c r="C309" i="12"/>
  <c r="C310" i="12" s="1"/>
  <c r="C311" i="12" s="1"/>
  <c r="C312" i="12" s="1"/>
  <c r="C313" i="12" s="1"/>
  <c r="C314" i="12" s="1"/>
  <c r="C315" i="12" s="1"/>
  <c r="C316" i="12" s="1"/>
  <c r="C317" i="12" s="1"/>
  <c r="C318" i="12" s="1"/>
  <c r="C319" i="12" s="1"/>
  <c r="C320" i="12" s="1"/>
  <c r="C321" i="12" s="1"/>
  <c r="C322" i="12" s="1"/>
  <c r="C323" i="12" s="1"/>
  <c r="C324" i="12" s="1"/>
  <c r="C325" i="12" s="1"/>
  <c r="C326" i="12" s="1"/>
  <c r="C327" i="12" s="1"/>
  <c r="C328" i="12" s="1"/>
  <c r="C329" i="12" s="1"/>
  <c r="C330" i="12" s="1"/>
  <c r="C331" i="12" s="1"/>
  <c r="C332" i="12" s="1"/>
  <c r="C333" i="12" s="1"/>
  <c r="C334" i="12" s="1"/>
  <c r="C335" i="12" s="1"/>
  <c r="C336" i="12" s="1"/>
  <c r="C337" i="12" s="1"/>
  <c r="C338" i="12" s="1"/>
  <c r="C339" i="12" s="1"/>
  <c r="C340" i="12" s="1"/>
  <c r="C341" i="12" s="1"/>
  <c r="C342" i="12" s="1"/>
  <c r="C343" i="12" s="1"/>
  <c r="C344" i="12" s="1"/>
  <c r="C345" i="12" s="1"/>
  <c r="C346" i="12" s="1"/>
  <c r="C347" i="12" s="1"/>
  <c r="C348" i="12" s="1"/>
  <c r="C349" i="12" s="1"/>
  <c r="C350" i="12" s="1"/>
  <c r="C351" i="12" s="1"/>
  <c r="C352" i="12" s="1"/>
  <c r="C353" i="12" s="1"/>
  <c r="C354" i="12" s="1"/>
  <c r="C355" i="12" s="1"/>
  <c r="C356" i="12" s="1"/>
  <c r="C357" i="12" s="1"/>
  <c r="C358" i="12" s="1"/>
  <c r="C359" i="12" s="1"/>
  <c r="C360" i="12" s="1"/>
  <c r="C361" i="12" s="1"/>
  <c r="C362" i="12" s="1"/>
  <c r="C363" i="12" s="1"/>
  <c r="C364" i="12" s="1"/>
  <c r="C365" i="12" s="1"/>
  <c r="C366" i="12" s="1"/>
  <c r="C367" i="12" s="1"/>
  <c r="C368" i="12" s="1"/>
  <c r="C369" i="12" s="1"/>
  <c r="C370" i="12" s="1"/>
  <c r="C371" i="12" s="1"/>
  <c r="C372" i="12" s="1"/>
  <c r="C373" i="12" s="1"/>
  <c r="C374" i="12" s="1"/>
  <c r="C375" i="12" s="1"/>
  <c r="C376" i="12" s="1"/>
  <c r="C377" i="12" s="1"/>
  <c r="C378" i="12" s="1"/>
  <c r="C379" i="12" s="1"/>
  <c r="C380" i="12" s="1"/>
  <c r="C381" i="12" s="1"/>
  <c r="C382" i="12" s="1"/>
  <c r="C383" i="12" s="1"/>
  <c r="C384" i="12" s="1"/>
  <c r="C385" i="12" s="1"/>
  <c r="C386" i="12" s="1"/>
  <c r="C387" i="12" s="1"/>
  <c r="C388" i="12" s="1"/>
  <c r="C389" i="12" s="1"/>
  <c r="C390" i="12" s="1"/>
  <c r="C391" i="12" s="1"/>
  <c r="C392" i="12" s="1"/>
  <c r="C393" i="12" s="1"/>
  <c r="C394" i="12" s="1"/>
  <c r="C395" i="12" s="1"/>
  <c r="C396" i="12" s="1"/>
  <c r="C397" i="12" s="1"/>
  <c r="C398" i="12" s="1"/>
  <c r="C399" i="12" s="1"/>
  <c r="C400" i="12" s="1"/>
  <c r="C401" i="12" s="1"/>
  <c r="C402" i="12" s="1"/>
  <c r="C403" i="12" s="1"/>
  <c r="C404" i="12" s="1"/>
  <c r="C405" i="12" s="1"/>
  <c r="B309" i="12"/>
  <c r="B310" i="12" s="1"/>
  <c r="B311" i="12" s="1"/>
  <c r="B312" i="12" s="1"/>
  <c r="B313" i="12" s="1"/>
  <c r="B314" i="12" s="1"/>
  <c r="B315" i="12" s="1"/>
  <c r="B316" i="12" s="1"/>
  <c r="B317" i="12" s="1"/>
  <c r="B318" i="12" s="1"/>
  <c r="B319" i="12" s="1"/>
  <c r="B320" i="12" s="1"/>
  <c r="B321" i="12" s="1"/>
  <c r="B322" i="12" s="1"/>
  <c r="B323" i="12" s="1"/>
  <c r="B324" i="12" s="1"/>
  <c r="B325" i="12" s="1"/>
  <c r="B326" i="12" s="1"/>
  <c r="B327" i="12" s="1"/>
  <c r="B328" i="12" s="1"/>
  <c r="B329" i="12" s="1"/>
  <c r="B330" i="12" s="1"/>
  <c r="B331" i="12" s="1"/>
  <c r="B332" i="12" s="1"/>
  <c r="B333" i="12" s="1"/>
  <c r="B334" i="12" s="1"/>
  <c r="B335" i="12" s="1"/>
  <c r="B336" i="12" s="1"/>
  <c r="B337" i="12" s="1"/>
  <c r="B338" i="12" s="1"/>
  <c r="B339" i="12" s="1"/>
  <c r="B340" i="12" s="1"/>
  <c r="B341" i="12" s="1"/>
  <c r="B342" i="12" s="1"/>
  <c r="B343" i="12" s="1"/>
  <c r="B344" i="12" s="1"/>
  <c r="B345" i="12" s="1"/>
  <c r="B346" i="12" s="1"/>
  <c r="B347" i="12" s="1"/>
  <c r="B348" i="12" s="1"/>
  <c r="B349" i="12" s="1"/>
  <c r="B350" i="12" s="1"/>
  <c r="B351" i="12" s="1"/>
  <c r="B352" i="12" s="1"/>
  <c r="B353" i="12" s="1"/>
  <c r="B354" i="12" s="1"/>
  <c r="B355" i="12" s="1"/>
  <c r="B356" i="12" s="1"/>
  <c r="B357" i="12" s="1"/>
  <c r="B358" i="12" s="1"/>
  <c r="B359" i="12" s="1"/>
  <c r="B360" i="12" s="1"/>
  <c r="B361" i="12" s="1"/>
  <c r="B362" i="12" s="1"/>
  <c r="B363" i="12" s="1"/>
  <c r="B364" i="12" s="1"/>
  <c r="B365" i="12" s="1"/>
  <c r="B366" i="12" s="1"/>
  <c r="B367" i="12" s="1"/>
  <c r="B368" i="12" s="1"/>
  <c r="B369" i="12" s="1"/>
  <c r="B370" i="12" s="1"/>
  <c r="B371" i="12" s="1"/>
  <c r="B372" i="12" s="1"/>
  <c r="B373" i="12" s="1"/>
  <c r="B374" i="12" s="1"/>
  <c r="B375" i="12" s="1"/>
  <c r="B376" i="12" s="1"/>
  <c r="B377" i="12" s="1"/>
  <c r="B378" i="12" s="1"/>
  <c r="B379" i="12" s="1"/>
  <c r="B380" i="12" s="1"/>
  <c r="B381" i="12" s="1"/>
  <c r="B382" i="12" s="1"/>
  <c r="B383" i="12" s="1"/>
  <c r="B384" i="12" s="1"/>
  <c r="B385" i="12" s="1"/>
  <c r="B386" i="12" s="1"/>
  <c r="B387" i="12" s="1"/>
  <c r="B388" i="12" s="1"/>
  <c r="B389" i="12" s="1"/>
  <c r="B390" i="12" s="1"/>
  <c r="B391" i="12" s="1"/>
  <c r="B392" i="12" s="1"/>
  <c r="B393" i="12" s="1"/>
  <c r="B394" i="12" s="1"/>
  <c r="B395" i="12" s="1"/>
  <c r="B396" i="12" s="1"/>
  <c r="B397" i="12" s="1"/>
  <c r="B398" i="12" s="1"/>
  <c r="B399" i="12" s="1"/>
  <c r="B400" i="12" s="1"/>
  <c r="B401" i="12" s="1"/>
  <c r="B402" i="12" s="1"/>
  <c r="B403" i="12" s="1"/>
  <c r="B404" i="12" s="1"/>
  <c r="B405" i="12" s="1"/>
  <c r="A309" i="12"/>
  <c r="A310" i="12" s="1"/>
  <c r="A311" i="12" s="1"/>
  <c r="A312" i="12" s="1"/>
  <c r="A313" i="12" s="1"/>
  <c r="A314" i="12" s="1"/>
  <c r="A315" i="12" s="1"/>
  <c r="A316" i="12" s="1"/>
  <c r="A317" i="12" s="1"/>
  <c r="A318" i="12" s="1"/>
  <c r="A319" i="12" s="1"/>
  <c r="A320" i="12" s="1"/>
  <c r="A321" i="12" s="1"/>
  <c r="A322" i="12" s="1"/>
  <c r="A323" i="12" s="1"/>
  <c r="A324" i="12" s="1"/>
  <c r="A325" i="12" s="1"/>
  <c r="A326" i="12" s="1"/>
  <c r="A327" i="12" s="1"/>
  <c r="A328" i="12" s="1"/>
  <c r="A329" i="12" s="1"/>
  <c r="A330" i="12" s="1"/>
  <c r="A331" i="12" s="1"/>
  <c r="A332" i="12" s="1"/>
  <c r="A333" i="12" s="1"/>
  <c r="A334" i="12" s="1"/>
  <c r="A335" i="12" s="1"/>
  <c r="A336" i="12" s="1"/>
  <c r="A337" i="12" s="1"/>
  <c r="A338" i="12" s="1"/>
  <c r="A339" i="12" s="1"/>
  <c r="A340" i="12" s="1"/>
  <c r="A341" i="12" s="1"/>
  <c r="A342" i="12" s="1"/>
  <c r="A343" i="12" s="1"/>
  <c r="A344" i="12" s="1"/>
  <c r="A345" i="12" s="1"/>
  <c r="A346" i="12" s="1"/>
  <c r="A347" i="12" s="1"/>
  <c r="A348" i="12" s="1"/>
  <c r="A349" i="12" s="1"/>
  <c r="A350" i="12" s="1"/>
  <c r="A351" i="12" s="1"/>
  <c r="A352" i="12" s="1"/>
  <c r="A353" i="12" s="1"/>
  <c r="A354" i="12" s="1"/>
  <c r="A355" i="12" s="1"/>
  <c r="A356" i="12" s="1"/>
  <c r="A357" i="12" s="1"/>
  <c r="A358" i="12" s="1"/>
  <c r="A359" i="12" s="1"/>
  <c r="A360" i="12" s="1"/>
  <c r="A361" i="12" s="1"/>
  <c r="A362" i="12" s="1"/>
  <c r="A363" i="12" s="1"/>
  <c r="A364" i="12" s="1"/>
  <c r="A365" i="12" s="1"/>
  <c r="A366" i="12" s="1"/>
  <c r="A367" i="12" s="1"/>
  <c r="A368" i="12" s="1"/>
  <c r="A369" i="12" s="1"/>
  <c r="A370" i="12" s="1"/>
  <c r="A371" i="12" s="1"/>
  <c r="A372" i="12" s="1"/>
  <c r="A373" i="12" s="1"/>
  <c r="A374" i="12" s="1"/>
  <c r="A375" i="12" s="1"/>
  <c r="A376" i="12" s="1"/>
  <c r="A377" i="12" s="1"/>
  <c r="A378" i="12" s="1"/>
  <c r="A379" i="12" s="1"/>
  <c r="A380" i="12" s="1"/>
  <c r="A381" i="12" s="1"/>
  <c r="A382" i="12" s="1"/>
  <c r="A383" i="12" s="1"/>
  <c r="A384" i="12" s="1"/>
  <c r="A385" i="12" s="1"/>
  <c r="A386" i="12" s="1"/>
  <c r="A387" i="12" s="1"/>
  <c r="A388" i="12" s="1"/>
  <c r="A389" i="12" s="1"/>
  <c r="A390" i="12" s="1"/>
  <c r="A391" i="12" s="1"/>
  <c r="A392" i="12" s="1"/>
  <c r="A393" i="12" s="1"/>
  <c r="A394" i="12" s="1"/>
  <c r="A395" i="12" s="1"/>
  <c r="A396" i="12" s="1"/>
  <c r="A397" i="12" s="1"/>
  <c r="A398" i="12" s="1"/>
  <c r="A399" i="12" s="1"/>
  <c r="A400" i="12" s="1"/>
  <c r="A401" i="12" s="1"/>
  <c r="A402" i="12" s="1"/>
  <c r="A403" i="12" s="1"/>
  <c r="A404" i="12" s="1"/>
  <c r="A405" i="12" s="1"/>
  <c r="H204" i="12"/>
  <c r="I204" i="12"/>
  <c r="J204" i="12"/>
  <c r="K204" i="12"/>
  <c r="L204" i="12"/>
  <c r="G204" i="12"/>
  <c r="D208" i="12"/>
  <c r="D209" i="12" s="1"/>
  <c r="D210" i="12" s="1"/>
  <c r="D211" i="12" s="1"/>
  <c r="D212" i="12" s="1"/>
  <c r="D213" i="12" s="1"/>
  <c r="D214" i="12" s="1"/>
  <c r="D215" i="12" s="1"/>
  <c r="D216" i="12" s="1"/>
  <c r="D217" i="12" s="1"/>
  <c r="D218" i="12" s="1"/>
  <c r="D219" i="12" s="1"/>
  <c r="D220" i="12" s="1"/>
  <c r="D221" i="12" s="1"/>
  <c r="D222" i="12" s="1"/>
  <c r="D223" i="12" s="1"/>
  <c r="D224" i="12" s="1"/>
  <c r="D225" i="12" s="1"/>
  <c r="D226" i="12" s="1"/>
  <c r="D227" i="12" s="1"/>
  <c r="D228" i="12" s="1"/>
  <c r="D229" i="12" s="1"/>
  <c r="D230" i="12" s="1"/>
  <c r="D231" i="12" s="1"/>
  <c r="D232" i="12" s="1"/>
  <c r="D233" i="12" s="1"/>
  <c r="D234" i="12" s="1"/>
  <c r="D235" i="12" s="1"/>
  <c r="D236" i="12" s="1"/>
  <c r="D237" i="12" s="1"/>
  <c r="D238" i="12" s="1"/>
  <c r="D239" i="12" s="1"/>
  <c r="D240" i="12" s="1"/>
  <c r="D241" i="12" s="1"/>
  <c r="D242" i="12" s="1"/>
  <c r="D243" i="12" s="1"/>
  <c r="D244" i="12" s="1"/>
  <c r="D245" i="12" s="1"/>
  <c r="D246" i="12" s="1"/>
  <c r="D247" i="12" s="1"/>
  <c r="D248" i="12" s="1"/>
  <c r="D249" i="12" s="1"/>
  <c r="D250" i="12" s="1"/>
  <c r="D251" i="12" s="1"/>
  <c r="D252" i="12" s="1"/>
  <c r="D253" i="12" s="1"/>
  <c r="D254" i="12" s="1"/>
  <c r="D255" i="12" s="1"/>
  <c r="D256" i="12" s="1"/>
  <c r="D257" i="12" s="1"/>
  <c r="D258" i="12" s="1"/>
  <c r="D259" i="12" s="1"/>
  <c r="D260" i="12" s="1"/>
  <c r="D261" i="12" s="1"/>
  <c r="D262" i="12" s="1"/>
  <c r="D263" i="12" s="1"/>
  <c r="D264" i="12" s="1"/>
  <c r="D265" i="12" s="1"/>
  <c r="D266" i="12" s="1"/>
  <c r="D267" i="12" s="1"/>
  <c r="D268" i="12" s="1"/>
  <c r="D269" i="12" s="1"/>
  <c r="D270" i="12" s="1"/>
  <c r="D271" i="12" s="1"/>
  <c r="D272" i="12" s="1"/>
  <c r="D273" i="12" s="1"/>
  <c r="D274" i="12" s="1"/>
  <c r="D275" i="12" s="1"/>
  <c r="D276" i="12" s="1"/>
  <c r="D277" i="12" s="1"/>
  <c r="D278" i="12" s="1"/>
  <c r="D279" i="12" s="1"/>
  <c r="D280" i="12" s="1"/>
  <c r="D281" i="12" s="1"/>
  <c r="D282" i="12" s="1"/>
  <c r="D283" i="12" s="1"/>
  <c r="D284" i="12" s="1"/>
  <c r="D285" i="12" s="1"/>
  <c r="D286" i="12" s="1"/>
  <c r="D287" i="12" s="1"/>
  <c r="D288" i="12" s="1"/>
  <c r="D289" i="12" s="1"/>
  <c r="D290" i="12" s="1"/>
  <c r="D291" i="12" s="1"/>
  <c r="D292" i="12" s="1"/>
  <c r="D293" i="12" s="1"/>
  <c r="D294" i="12" s="1"/>
  <c r="D295" i="12" s="1"/>
  <c r="D296" i="12" s="1"/>
  <c r="D297" i="12" s="1"/>
  <c r="D298" i="12" s="1"/>
  <c r="D299" i="12" s="1"/>
  <c r="D300" i="12" s="1"/>
  <c r="D301" i="12" s="1"/>
  <c r="D302" i="12" s="1"/>
  <c r="D303" i="12" s="1"/>
  <c r="D304" i="12" s="1"/>
  <c r="C208" i="12"/>
  <c r="C209" i="12" s="1"/>
  <c r="C210" i="12" s="1"/>
  <c r="C211" i="12" s="1"/>
  <c r="C212" i="12" s="1"/>
  <c r="C213" i="12" s="1"/>
  <c r="C214" i="12" s="1"/>
  <c r="C215" i="12" s="1"/>
  <c r="C216" i="12" s="1"/>
  <c r="C217" i="12" s="1"/>
  <c r="C218" i="12" s="1"/>
  <c r="C219" i="12" s="1"/>
  <c r="C220" i="12" s="1"/>
  <c r="C221" i="12" s="1"/>
  <c r="C222" i="12" s="1"/>
  <c r="C223" i="12" s="1"/>
  <c r="C224" i="12" s="1"/>
  <c r="C225" i="12" s="1"/>
  <c r="C226" i="12" s="1"/>
  <c r="C227" i="12" s="1"/>
  <c r="C228" i="12" s="1"/>
  <c r="C229" i="12" s="1"/>
  <c r="C230" i="12" s="1"/>
  <c r="C231" i="12" s="1"/>
  <c r="C232" i="12" s="1"/>
  <c r="C233" i="12" s="1"/>
  <c r="C234" i="12" s="1"/>
  <c r="C235" i="12" s="1"/>
  <c r="C236" i="12" s="1"/>
  <c r="C237" i="12" s="1"/>
  <c r="C238" i="12" s="1"/>
  <c r="C239" i="12" s="1"/>
  <c r="C240" i="12" s="1"/>
  <c r="C241" i="12" s="1"/>
  <c r="C242" i="12" s="1"/>
  <c r="C243" i="12" s="1"/>
  <c r="C244" i="12" s="1"/>
  <c r="C245" i="12" s="1"/>
  <c r="C246" i="12" s="1"/>
  <c r="C247" i="12" s="1"/>
  <c r="C248" i="12" s="1"/>
  <c r="C249" i="12" s="1"/>
  <c r="C250" i="12" s="1"/>
  <c r="C251" i="12" s="1"/>
  <c r="C252" i="12" s="1"/>
  <c r="C253" i="12" s="1"/>
  <c r="C254" i="12" s="1"/>
  <c r="C255" i="12" s="1"/>
  <c r="C256" i="12" s="1"/>
  <c r="C257" i="12" s="1"/>
  <c r="C258" i="12" s="1"/>
  <c r="C259" i="12" s="1"/>
  <c r="C260" i="12" s="1"/>
  <c r="C261" i="12" s="1"/>
  <c r="C262" i="12" s="1"/>
  <c r="C263" i="12" s="1"/>
  <c r="C264" i="12" s="1"/>
  <c r="C265" i="12" s="1"/>
  <c r="C266" i="12" s="1"/>
  <c r="C267" i="12" s="1"/>
  <c r="C268" i="12" s="1"/>
  <c r="C269" i="12" s="1"/>
  <c r="C270" i="12" s="1"/>
  <c r="C271" i="12" s="1"/>
  <c r="C272" i="12" s="1"/>
  <c r="C273" i="12" s="1"/>
  <c r="C274" i="12" s="1"/>
  <c r="C275" i="12" s="1"/>
  <c r="C276" i="12" s="1"/>
  <c r="C277" i="12" s="1"/>
  <c r="C278" i="12" s="1"/>
  <c r="C279" i="12" s="1"/>
  <c r="C280" i="12" s="1"/>
  <c r="C281" i="12" s="1"/>
  <c r="C282" i="12" s="1"/>
  <c r="C283" i="12" s="1"/>
  <c r="C284" i="12" s="1"/>
  <c r="C285" i="12" s="1"/>
  <c r="C286" i="12" s="1"/>
  <c r="C287" i="12" s="1"/>
  <c r="C288" i="12" s="1"/>
  <c r="C289" i="12" s="1"/>
  <c r="C290" i="12" s="1"/>
  <c r="C291" i="12" s="1"/>
  <c r="C292" i="12" s="1"/>
  <c r="C293" i="12" s="1"/>
  <c r="C294" i="12" s="1"/>
  <c r="C295" i="12" s="1"/>
  <c r="C296" i="12" s="1"/>
  <c r="C297" i="12" s="1"/>
  <c r="C298" i="12" s="1"/>
  <c r="C299" i="12" s="1"/>
  <c r="C300" i="12" s="1"/>
  <c r="C301" i="12" s="1"/>
  <c r="C302" i="12" s="1"/>
  <c r="C303" i="12" s="1"/>
  <c r="C304" i="12" s="1"/>
  <c r="B208" i="12"/>
  <c r="B209" i="12" s="1"/>
  <c r="B210" i="12" s="1"/>
  <c r="B211" i="12" s="1"/>
  <c r="B212" i="12" s="1"/>
  <c r="B213" i="12" s="1"/>
  <c r="B214" i="12" s="1"/>
  <c r="B215" i="12" s="1"/>
  <c r="B216" i="12" s="1"/>
  <c r="B217" i="12" s="1"/>
  <c r="B218" i="12" s="1"/>
  <c r="B219" i="12" s="1"/>
  <c r="B220" i="12" s="1"/>
  <c r="B221" i="12" s="1"/>
  <c r="B222" i="12" s="1"/>
  <c r="B223" i="12" s="1"/>
  <c r="B224" i="12" s="1"/>
  <c r="B225" i="12" s="1"/>
  <c r="B226" i="12" s="1"/>
  <c r="B227" i="12" s="1"/>
  <c r="B228" i="12" s="1"/>
  <c r="B229" i="12" s="1"/>
  <c r="B230" i="12" s="1"/>
  <c r="B231" i="12" s="1"/>
  <c r="B232" i="12" s="1"/>
  <c r="B233" i="12" s="1"/>
  <c r="B234" i="12" s="1"/>
  <c r="B235" i="12" s="1"/>
  <c r="B236" i="12" s="1"/>
  <c r="B237" i="12" s="1"/>
  <c r="B238" i="12" s="1"/>
  <c r="B239" i="12" s="1"/>
  <c r="B240" i="12" s="1"/>
  <c r="B241" i="12" s="1"/>
  <c r="B242" i="12" s="1"/>
  <c r="B243" i="12" s="1"/>
  <c r="B244" i="12" s="1"/>
  <c r="B245" i="12" s="1"/>
  <c r="B246" i="12" s="1"/>
  <c r="B247" i="12" s="1"/>
  <c r="B248" i="12" s="1"/>
  <c r="B249" i="12" s="1"/>
  <c r="B250" i="12" s="1"/>
  <c r="B251" i="12" s="1"/>
  <c r="B252" i="12" s="1"/>
  <c r="B253" i="12" s="1"/>
  <c r="B254" i="12" s="1"/>
  <c r="B255" i="12" s="1"/>
  <c r="B256" i="12" s="1"/>
  <c r="B257" i="12" s="1"/>
  <c r="B258" i="12" s="1"/>
  <c r="B259" i="12" s="1"/>
  <c r="B260" i="12" s="1"/>
  <c r="B261" i="12" s="1"/>
  <c r="B262" i="12" s="1"/>
  <c r="B263" i="12" s="1"/>
  <c r="B264" i="12" s="1"/>
  <c r="B265" i="12" s="1"/>
  <c r="B266" i="12" s="1"/>
  <c r="B267" i="12" s="1"/>
  <c r="B268" i="12" s="1"/>
  <c r="B269" i="12" s="1"/>
  <c r="B270" i="12" s="1"/>
  <c r="B271" i="12" s="1"/>
  <c r="B272" i="12" s="1"/>
  <c r="B273" i="12" s="1"/>
  <c r="B274" i="12" s="1"/>
  <c r="B275" i="12" s="1"/>
  <c r="B276" i="12" s="1"/>
  <c r="B277" i="12" s="1"/>
  <c r="B278" i="12" s="1"/>
  <c r="B279" i="12" s="1"/>
  <c r="B280" i="12" s="1"/>
  <c r="B281" i="12" s="1"/>
  <c r="B282" i="12" s="1"/>
  <c r="B283" i="12" s="1"/>
  <c r="B284" i="12" s="1"/>
  <c r="B285" i="12" s="1"/>
  <c r="B286" i="12" s="1"/>
  <c r="B287" i="12" s="1"/>
  <c r="B288" i="12" s="1"/>
  <c r="B289" i="12" s="1"/>
  <c r="B290" i="12" s="1"/>
  <c r="B291" i="12" s="1"/>
  <c r="B292" i="12" s="1"/>
  <c r="B293" i="12" s="1"/>
  <c r="B294" i="12" s="1"/>
  <c r="B295" i="12" s="1"/>
  <c r="B296" i="12" s="1"/>
  <c r="B297" i="12" s="1"/>
  <c r="B298" i="12" s="1"/>
  <c r="B299" i="12" s="1"/>
  <c r="B300" i="12" s="1"/>
  <c r="B301" i="12" s="1"/>
  <c r="B302" i="12" s="1"/>
  <c r="B303" i="12" s="1"/>
  <c r="B304" i="12" s="1"/>
  <c r="A208" i="12"/>
  <c r="A209" i="12" s="1"/>
  <c r="A210" i="12" s="1"/>
  <c r="A211" i="12" s="1"/>
  <c r="A212" i="12" s="1"/>
  <c r="A213" i="12" s="1"/>
  <c r="A214" i="12" s="1"/>
  <c r="A215" i="12" s="1"/>
  <c r="A216" i="12" s="1"/>
  <c r="A217" i="12" s="1"/>
  <c r="A218" i="12" s="1"/>
  <c r="A219" i="12" s="1"/>
  <c r="A220" i="12" s="1"/>
  <c r="A221" i="12" s="1"/>
  <c r="A222" i="12" s="1"/>
  <c r="A223" i="12" s="1"/>
  <c r="A224" i="12" s="1"/>
  <c r="A225" i="12" s="1"/>
  <c r="A226" i="12" s="1"/>
  <c r="A227" i="12" s="1"/>
  <c r="A228" i="12" s="1"/>
  <c r="A229" i="12" s="1"/>
  <c r="A230" i="12" s="1"/>
  <c r="A231" i="12" s="1"/>
  <c r="A232" i="12" s="1"/>
  <c r="A233" i="12" s="1"/>
  <c r="A234" i="12" s="1"/>
  <c r="A235" i="12" s="1"/>
  <c r="A236" i="12" s="1"/>
  <c r="A237" i="12" s="1"/>
  <c r="A238" i="12" s="1"/>
  <c r="A239" i="12" s="1"/>
  <c r="A240" i="12" s="1"/>
  <c r="A241" i="12" s="1"/>
  <c r="A242" i="12" s="1"/>
  <c r="A243" i="12" s="1"/>
  <c r="A244" i="12" s="1"/>
  <c r="A245" i="12" s="1"/>
  <c r="A246" i="12" s="1"/>
  <c r="A247" i="12" s="1"/>
  <c r="A248" i="12" s="1"/>
  <c r="A249" i="12" s="1"/>
  <c r="A250" i="12" s="1"/>
  <c r="A251" i="12" s="1"/>
  <c r="A252" i="12" s="1"/>
  <c r="A253" i="12" s="1"/>
  <c r="A254" i="12" s="1"/>
  <c r="A255" i="12" s="1"/>
  <c r="A256" i="12" s="1"/>
  <c r="A257" i="12" s="1"/>
  <c r="A258" i="12" s="1"/>
  <c r="A259" i="12" s="1"/>
  <c r="A260" i="12" s="1"/>
  <c r="A261" i="12" s="1"/>
  <c r="A262" i="12" s="1"/>
  <c r="A263" i="12" s="1"/>
  <c r="A264" i="12" s="1"/>
  <c r="A265" i="12" s="1"/>
  <c r="A266" i="12" s="1"/>
  <c r="A267" i="12" s="1"/>
  <c r="A268" i="12" s="1"/>
  <c r="A269" i="12" s="1"/>
  <c r="A270" i="12" s="1"/>
  <c r="A271" i="12" s="1"/>
  <c r="A272" i="12" s="1"/>
  <c r="A273" i="12" s="1"/>
  <c r="A274" i="12" s="1"/>
  <c r="A275" i="12" s="1"/>
  <c r="A276" i="12" s="1"/>
  <c r="A277" i="12" s="1"/>
  <c r="A278" i="12" s="1"/>
  <c r="A279" i="12" s="1"/>
  <c r="A280" i="12" s="1"/>
  <c r="A281" i="12" s="1"/>
  <c r="A282" i="12" s="1"/>
  <c r="A283" i="12" s="1"/>
  <c r="A284" i="12" s="1"/>
  <c r="A285" i="12" s="1"/>
  <c r="A286" i="12" s="1"/>
  <c r="A287" i="12" s="1"/>
  <c r="A288" i="12" s="1"/>
  <c r="A289" i="12" s="1"/>
  <c r="A290" i="12" s="1"/>
  <c r="A291" i="12" s="1"/>
  <c r="A292" i="12" s="1"/>
  <c r="A293" i="12" s="1"/>
  <c r="A294" i="12" s="1"/>
  <c r="A295" i="12" s="1"/>
  <c r="A296" i="12" s="1"/>
  <c r="A297" i="12" s="1"/>
  <c r="A298" i="12" s="1"/>
  <c r="A299" i="12" s="1"/>
  <c r="A300" i="12" s="1"/>
  <c r="A301" i="12" s="1"/>
  <c r="A302" i="12" s="1"/>
  <c r="A303" i="12" s="1"/>
  <c r="A304" i="12" s="1"/>
  <c r="M107" i="12"/>
  <c r="M108" i="12"/>
  <c r="M109" i="12"/>
  <c r="M110" i="12"/>
  <c r="M111" i="12"/>
  <c r="M112" i="12"/>
  <c r="M113" i="12"/>
  <c r="M114" i="12"/>
  <c r="M115" i="12"/>
  <c r="M116" i="12"/>
  <c r="M117" i="12"/>
  <c r="M118" i="12"/>
  <c r="M119" i="12"/>
  <c r="M120" i="12"/>
  <c r="M121" i="12"/>
  <c r="M122" i="12"/>
  <c r="M123" i="12"/>
  <c r="M124" i="12"/>
  <c r="M125" i="12"/>
  <c r="M126" i="12"/>
  <c r="M127" i="12"/>
  <c r="M128" i="12"/>
  <c r="M129" i="12"/>
  <c r="M130" i="12"/>
  <c r="M131" i="12"/>
  <c r="M132" i="12"/>
  <c r="M133" i="12"/>
  <c r="M134" i="12"/>
  <c r="M135" i="12"/>
  <c r="M136" i="12"/>
  <c r="M137" i="12"/>
  <c r="M138" i="12"/>
  <c r="M139" i="12"/>
  <c r="M140" i="12"/>
  <c r="M141" i="12"/>
  <c r="M142" i="12"/>
  <c r="M143" i="12"/>
  <c r="M144" i="12"/>
  <c r="M145" i="12"/>
  <c r="M146" i="12"/>
  <c r="M147" i="12"/>
  <c r="M148" i="12"/>
  <c r="M149" i="12"/>
  <c r="M150" i="12"/>
  <c r="M151" i="12"/>
  <c r="M152" i="12"/>
  <c r="M153" i="12"/>
  <c r="M154" i="12"/>
  <c r="M155" i="12"/>
  <c r="M156" i="12"/>
  <c r="M157" i="12"/>
  <c r="M158" i="12"/>
  <c r="M159" i="12"/>
  <c r="M160" i="12"/>
  <c r="M161" i="12"/>
  <c r="M162" i="12"/>
  <c r="M163" i="12"/>
  <c r="M164" i="12"/>
  <c r="M165" i="12"/>
  <c r="M166" i="12"/>
  <c r="M167" i="12"/>
  <c r="M168" i="12"/>
  <c r="M169" i="12"/>
  <c r="M170" i="12"/>
  <c r="M171" i="12"/>
  <c r="M172" i="12"/>
  <c r="M173" i="12"/>
  <c r="M174" i="12"/>
  <c r="M175" i="12"/>
  <c r="M176" i="12"/>
  <c r="M177" i="12"/>
  <c r="M178" i="12"/>
  <c r="M179" i="12"/>
  <c r="M180" i="12"/>
  <c r="M181" i="12"/>
  <c r="M182" i="12"/>
  <c r="M183" i="12"/>
  <c r="M184" i="12"/>
  <c r="M185" i="12"/>
  <c r="M186" i="12"/>
  <c r="M187" i="12"/>
  <c r="M188" i="12"/>
  <c r="M189" i="12"/>
  <c r="M190" i="12"/>
  <c r="M191" i="12"/>
  <c r="M192" i="12"/>
  <c r="M193" i="12"/>
  <c r="M194" i="12"/>
  <c r="M195" i="12"/>
  <c r="M196" i="12"/>
  <c r="M197" i="12"/>
  <c r="M198" i="12"/>
  <c r="M199" i="12"/>
  <c r="M200" i="12"/>
  <c r="M201" i="12"/>
  <c r="M202" i="12"/>
  <c r="M203" i="12"/>
  <c r="M106" i="12"/>
  <c r="D107" i="12"/>
  <c r="D108" i="12" s="1"/>
  <c r="D109" i="12" s="1"/>
  <c r="D110" i="12" s="1"/>
  <c r="D111" i="12" s="1"/>
  <c r="D112" i="12" s="1"/>
  <c r="D113" i="12" s="1"/>
  <c r="D114" i="12" s="1"/>
  <c r="D115" i="12" s="1"/>
  <c r="D116" i="12" s="1"/>
  <c r="D117" i="12" s="1"/>
  <c r="D118" i="12" s="1"/>
  <c r="D119" i="12" s="1"/>
  <c r="D120" i="12" s="1"/>
  <c r="D121" i="12" s="1"/>
  <c r="D122" i="12" s="1"/>
  <c r="D123" i="12" s="1"/>
  <c r="D124" i="12" s="1"/>
  <c r="D125" i="12" s="1"/>
  <c r="D126" i="12" s="1"/>
  <c r="D127" i="12" s="1"/>
  <c r="D128" i="12" s="1"/>
  <c r="D129" i="12" s="1"/>
  <c r="D130" i="12" s="1"/>
  <c r="D131" i="12" s="1"/>
  <c r="D132" i="12" s="1"/>
  <c r="D133" i="12" s="1"/>
  <c r="D134" i="12" s="1"/>
  <c r="D135" i="12" s="1"/>
  <c r="D136" i="12" s="1"/>
  <c r="D137" i="12" s="1"/>
  <c r="D138" i="12" s="1"/>
  <c r="D139" i="12" s="1"/>
  <c r="D140" i="12" s="1"/>
  <c r="D141" i="12" s="1"/>
  <c r="D142" i="12" s="1"/>
  <c r="D143" i="12" s="1"/>
  <c r="D144" i="12" s="1"/>
  <c r="D145" i="12" s="1"/>
  <c r="D146" i="12" s="1"/>
  <c r="D147" i="12" s="1"/>
  <c r="D148" i="12" s="1"/>
  <c r="D149" i="12" s="1"/>
  <c r="D150" i="12" s="1"/>
  <c r="D151" i="12" s="1"/>
  <c r="D152" i="12" s="1"/>
  <c r="D153" i="12" s="1"/>
  <c r="D154" i="12" s="1"/>
  <c r="D155" i="12" s="1"/>
  <c r="D156" i="12" s="1"/>
  <c r="D157" i="12" s="1"/>
  <c r="D158" i="12" s="1"/>
  <c r="D159" i="12" s="1"/>
  <c r="D160" i="12" s="1"/>
  <c r="D161" i="12" s="1"/>
  <c r="D162" i="12" s="1"/>
  <c r="D163" i="12" s="1"/>
  <c r="D164" i="12" s="1"/>
  <c r="D165" i="12" s="1"/>
  <c r="D166" i="12" s="1"/>
  <c r="D167" i="12" s="1"/>
  <c r="D168" i="12" s="1"/>
  <c r="D169" i="12" s="1"/>
  <c r="D170" i="12" s="1"/>
  <c r="D171" i="12" s="1"/>
  <c r="D172" i="12" s="1"/>
  <c r="D173" i="12" s="1"/>
  <c r="D174" i="12" s="1"/>
  <c r="D175" i="12" s="1"/>
  <c r="D176" i="12" s="1"/>
  <c r="D177" i="12" s="1"/>
  <c r="D178" i="12" s="1"/>
  <c r="D179" i="12" s="1"/>
  <c r="D180" i="12" s="1"/>
  <c r="D181" i="12" s="1"/>
  <c r="D182" i="12" s="1"/>
  <c r="D183" i="12" s="1"/>
  <c r="D184" i="12" s="1"/>
  <c r="D185" i="12" s="1"/>
  <c r="D186" i="12" s="1"/>
  <c r="D187" i="12" s="1"/>
  <c r="D188" i="12" s="1"/>
  <c r="D189" i="12" s="1"/>
  <c r="D190" i="12" s="1"/>
  <c r="D191" i="12" s="1"/>
  <c r="D192" i="12" s="1"/>
  <c r="D193" i="12" s="1"/>
  <c r="D194" i="12" s="1"/>
  <c r="D195" i="12" s="1"/>
  <c r="D196" i="12" s="1"/>
  <c r="D197" i="12" s="1"/>
  <c r="D198" i="12" s="1"/>
  <c r="D199" i="12" s="1"/>
  <c r="D200" i="12" s="1"/>
  <c r="D201" i="12" s="1"/>
  <c r="D202" i="12" s="1"/>
  <c r="D203" i="12" s="1"/>
  <c r="C107" i="12"/>
  <c r="C108" i="12" s="1"/>
  <c r="C109" i="12" s="1"/>
  <c r="C110" i="12" s="1"/>
  <c r="C111" i="12" s="1"/>
  <c r="C112" i="12" s="1"/>
  <c r="C113" i="12" s="1"/>
  <c r="C114" i="12" s="1"/>
  <c r="C115" i="12" s="1"/>
  <c r="C116" i="12" s="1"/>
  <c r="C117" i="12" s="1"/>
  <c r="C118" i="12" s="1"/>
  <c r="C119" i="12" s="1"/>
  <c r="C120" i="12" s="1"/>
  <c r="C121" i="12" s="1"/>
  <c r="C122" i="12" s="1"/>
  <c r="C123" i="12" s="1"/>
  <c r="C124" i="12" s="1"/>
  <c r="C125" i="12" s="1"/>
  <c r="C126" i="12" s="1"/>
  <c r="C127" i="12" s="1"/>
  <c r="C128" i="12" s="1"/>
  <c r="C129" i="12" s="1"/>
  <c r="C130" i="12" s="1"/>
  <c r="C131" i="12" s="1"/>
  <c r="C132" i="12" s="1"/>
  <c r="C133" i="12" s="1"/>
  <c r="C134" i="12" s="1"/>
  <c r="C135" i="12" s="1"/>
  <c r="C136" i="12" s="1"/>
  <c r="C137" i="12" s="1"/>
  <c r="C138" i="12" s="1"/>
  <c r="C139" i="12" s="1"/>
  <c r="C140" i="12" s="1"/>
  <c r="C141" i="12" s="1"/>
  <c r="C142" i="12" s="1"/>
  <c r="C143" i="12" s="1"/>
  <c r="C144" i="12" s="1"/>
  <c r="C145" i="12" s="1"/>
  <c r="C146" i="12" s="1"/>
  <c r="C147" i="12" s="1"/>
  <c r="C148" i="12" s="1"/>
  <c r="C149" i="12" s="1"/>
  <c r="C150" i="12" s="1"/>
  <c r="C151" i="12" s="1"/>
  <c r="C152" i="12" s="1"/>
  <c r="C153" i="12" s="1"/>
  <c r="C154" i="12" s="1"/>
  <c r="C155" i="12" s="1"/>
  <c r="C156" i="12" s="1"/>
  <c r="C157" i="12" s="1"/>
  <c r="C158" i="12" s="1"/>
  <c r="C159" i="12" s="1"/>
  <c r="C160" i="12" s="1"/>
  <c r="C161" i="12" s="1"/>
  <c r="C162" i="12" s="1"/>
  <c r="C163" i="12" s="1"/>
  <c r="C164" i="12" s="1"/>
  <c r="C165" i="12" s="1"/>
  <c r="C166" i="12" s="1"/>
  <c r="C167" i="12" s="1"/>
  <c r="C168" i="12" s="1"/>
  <c r="C169" i="12" s="1"/>
  <c r="C170" i="12" s="1"/>
  <c r="C171" i="12" s="1"/>
  <c r="C172" i="12" s="1"/>
  <c r="C173" i="12" s="1"/>
  <c r="C174" i="12" s="1"/>
  <c r="C175" i="12" s="1"/>
  <c r="C176" i="12" s="1"/>
  <c r="C177" i="12" s="1"/>
  <c r="C178" i="12" s="1"/>
  <c r="C179" i="12" s="1"/>
  <c r="C180" i="12" s="1"/>
  <c r="C181" i="12" s="1"/>
  <c r="C182" i="12" s="1"/>
  <c r="C183" i="12" s="1"/>
  <c r="C184" i="12" s="1"/>
  <c r="C185" i="12" s="1"/>
  <c r="C186" i="12" s="1"/>
  <c r="C187" i="12" s="1"/>
  <c r="C188" i="12" s="1"/>
  <c r="C189" i="12" s="1"/>
  <c r="C190" i="12" s="1"/>
  <c r="C191" i="12" s="1"/>
  <c r="C192" i="12" s="1"/>
  <c r="C193" i="12" s="1"/>
  <c r="C194" i="12" s="1"/>
  <c r="C195" i="12" s="1"/>
  <c r="C196" i="12" s="1"/>
  <c r="C197" i="12" s="1"/>
  <c r="C198" i="12" s="1"/>
  <c r="C199" i="12" s="1"/>
  <c r="C200" i="12" s="1"/>
  <c r="C201" i="12" s="1"/>
  <c r="C202" i="12" s="1"/>
  <c r="C203" i="12" s="1"/>
  <c r="B107" i="12"/>
  <c r="B108" i="12" s="1"/>
  <c r="B109" i="12" s="1"/>
  <c r="B110" i="12" s="1"/>
  <c r="B111" i="12" s="1"/>
  <c r="B112" i="12" s="1"/>
  <c r="B113" i="12" s="1"/>
  <c r="B114" i="12" s="1"/>
  <c r="B115" i="12" s="1"/>
  <c r="B116" i="12" s="1"/>
  <c r="B117" i="12" s="1"/>
  <c r="B118" i="12" s="1"/>
  <c r="B119" i="12" s="1"/>
  <c r="B120" i="12" s="1"/>
  <c r="B121" i="12" s="1"/>
  <c r="B122" i="12" s="1"/>
  <c r="B123" i="12" s="1"/>
  <c r="B124" i="12" s="1"/>
  <c r="B125" i="12" s="1"/>
  <c r="B126" i="12" s="1"/>
  <c r="B127" i="12" s="1"/>
  <c r="B128" i="12" s="1"/>
  <c r="B129" i="12" s="1"/>
  <c r="B130" i="12" s="1"/>
  <c r="B131" i="12" s="1"/>
  <c r="B132" i="12" s="1"/>
  <c r="B133" i="12" s="1"/>
  <c r="B134" i="12" s="1"/>
  <c r="B135" i="12" s="1"/>
  <c r="B136" i="12" s="1"/>
  <c r="B137" i="12" s="1"/>
  <c r="B138" i="12" s="1"/>
  <c r="B139" i="12" s="1"/>
  <c r="B140" i="12" s="1"/>
  <c r="B141" i="12" s="1"/>
  <c r="B142" i="12" s="1"/>
  <c r="B143" i="12" s="1"/>
  <c r="B144" i="12" s="1"/>
  <c r="B145" i="12" s="1"/>
  <c r="B146" i="12" s="1"/>
  <c r="B147" i="12" s="1"/>
  <c r="B148" i="12" s="1"/>
  <c r="B149" i="12" s="1"/>
  <c r="B150" i="12" s="1"/>
  <c r="B151" i="12" s="1"/>
  <c r="B152" i="12" s="1"/>
  <c r="B153" i="12" s="1"/>
  <c r="B154" i="12" s="1"/>
  <c r="B155" i="12" s="1"/>
  <c r="B156" i="12" s="1"/>
  <c r="B157" i="12" s="1"/>
  <c r="B158" i="12" s="1"/>
  <c r="B159" i="12" s="1"/>
  <c r="B160" i="12" s="1"/>
  <c r="B161" i="12" s="1"/>
  <c r="B162" i="12" s="1"/>
  <c r="B163" i="12" s="1"/>
  <c r="B164" i="12" s="1"/>
  <c r="B165" i="12" s="1"/>
  <c r="B166" i="12" s="1"/>
  <c r="B167" i="12" s="1"/>
  <c r="B168" i="12" s="1"/>
  <c r="B169" i="12" s="1"/>
  <c r="B170" i="12" s="1"/>
  <c r="B171" i="12" s="1"/>
  <c r="B172" i="12" s="1"/>
  <c r="B173" i="12" s="1"/>
  <c r="B174" i="12" s="1"/>
  <c r="B175" i="12" s="1"/>
  <c r="B176" i="12" s="1"/>
  <c r="B177" i="12" s="1"/>
  <c r="B178" i="12" s="1"/>
  <c r="B179" i="12" s="1"/>
  <c r="B180" i="12" s="1"/>
  <c r="B181" i="12" s="1"/>
  <c r="B182" i="12" s="1"/>
  <c r="B183" i="12" s="1"/>
  <c r="B184" i="12" s="1"/>
  <c r="B185" i="12" s="1"/>
  <c r="B186" i="12" s="1"/>
  <c r="B187" i="12" s="1"/>
  <c r="B188" i="12" s="1"/>
  <c r="B189" i="12" s="1"/>
  <c r="B190" i="12" s="1"/>
  <c r="B191" i="12" s="1"/>
  <c r="B192" i="12" s="1"/>
  <c r="B193" i="12" s="1"/>
  <c r="B194" i="12" s="1"/>
  <c r="B195" i="12" s="1"/>
  <c r="B196" i="12" s="1"/>
  <c r="B197" i="12" s="1"/>
  <c r="B198" i="12" s="1"/>
  <c r="B199" i="12" s="1"/>
  <c r="B200" i="12" s="1"/>
  <c r="B201" i="12" s="1"/>
  <c r="B202" i="12" s="1"/>
  <c r="B203" i="12" s="1"/>
  <c r="A107" i="12"/>
  <c r="A108" i="12" s="1"/>
  <c r="A109" i="12" s="1"/>
  <c r="A110" i="12" s="1"/>
  <c r="A111" i="12" s="1"/>
  <c r="A112" i="12" s="1"/>
  <c r="A113" i="12" s="1"/>
  <c r="A114" i="12" s="1"/>
  <c r="A115" i="12" s="1"/>
  <c r="A116" i="12" s="1"/>
  <c r="A117" i="12" s="1"/>
  <c r="A118" i="12" s="1"/>
  <c r="A119" i="12" s="1"/>
  <c r="A120" i="12" s="1"/>
  <c r="A121" i="12" s="1"/>
  <c r="A122" i="12" s="1"/>
  <c r="A123" i="12" s="1"/>
  <c r="A124" i="12" s="1"/>
  <c r="A125" i="12" s="1"/>
  <c r="A126" i="12" s="1"/>
  <c r="A127" i="12" s="1"/>
  <c r="A128" i="12" s="1"/>
  <c r="A129" i="12" s="1"/>
  <c r="A130" i="12" s="1"/>
  <c r="A131" i="12" s="1"/>
  <c r="A132" i="12" s="1"/>
  <c r="A133" i="12" s="1"/>
  <c r="A134" i="12" s="1"/>
  <c r="A135" i="12" s="1"/>
  <c r="A136" i="12" s="1"/>
  <c r="A137" i="12" s="1"/>
  <c r="A138" i="12" s="1"/>
  <c r="A139" i="12" s="1"/>
  <c r="A140" i="12" s="1"/>
  <c r="A141" i="12" s="1"/>
  <c r="A142" i="12" s="1"/>
  <c r="A143" i="12" s="1"/>
  <c r="A144" i="12" s="1"/>
  <c r="A145" i="12" s="1"/>
  <c r="A146" i="12" s="1"/>
  <c r="A147" i="12" s="1"/>
  <c r="A148" i="12" s="1"/>
  <c r="A149" i="12" s="1"/>
  <c r="A150" i="12" s="1"/>
  <c r="A151" i="12" s="1"/>
  <c r="A152" i="12" s="1"/>
  <c r="A153" i="12" s="1"/>
  <c r="A154" i="12" s="1"/>
  <c r="A155" i="12" s="1"/>
  <c r="A156" i="12" s="1"/>
  <c r="A157" i="12" s="1"/>
  <c r="A158" i="12" s="1"/>
  <c r="A159" i="12" s="1"/>
  <c r="A160" i="12" s="1"/>
  <c r="A161" i="12" s="1"/>
  <c r="A162" i="12" s="1"/>
  <c r="A163" i="12" s="1"/>
  <c r="A164" i="12" s="1"/>
  <c r="A165" i="12" s="1"/>
  <c r="A166" i="12" s="1"/>
  <c r="A167" i="12" s="1"/>
  <c r="A168" i="12" s="1"/>
  <c r="A169" i="12" s="1"/>
  <c r="A170" i="12" s="1"/>
  <c r="A171" i="12" s="1"/>
  <c r="A172" i="12" s="1"/>
  <c r="A173" i="12" s="1"/>
  <c r="A174" i="12" s="1"/>
  <c r="A175" i="12" s="1"/>
  <c r="A176" i="12" s="1"/>
  <c r="A177" i="12" s="1"/>
  <c r="A178" i="12" s="1"/>
  <c r="A179" i="12" s="1"/>
  <c r="A180" i="12" s="1"/>
  <c r="A181" i="12" s="1"/>
  <c r="A182" i="12" s="1"/>
  <c r="A183" i="12" s="1"/>
  <c r="A184" i="12" s="1"/>
  <c r="A185" i="12" s="1"/>
  <c r="A186" i="12" s="1"/>
  <c r="A187" i="12" s="1"/>
  <c r="A188" i="12" s="1"/>
  <c r="A189" i="12" s="1"/>
  <c r="A190" i="12" s="1"/>
  <c r="A191" i="12" s="1"/>
  <c r="A192" i="12" s="1"/>
  <c r="A193" i="12" s="1"/>
  <c r="A194" i="12" s="1"/>
  <c r="A195" i="12" s="1"/>
  <c r="A196" i="12" s="1"/>
  <c r="A197" i="12" s="1"/>
  <c r="A198" i="12" s="1"/>
  <c r="A199" i="12" s="1"/>
  <c r="A200" i="12" s="1"/>
  <c r="A201" i="12" s="1"/>
  <c r="A202" i="12" s="1"/>
  <c r="A203" i="12" s="1"/>
  <c r="K110" i="14"/>
  <c r="J219" i="14"/>
  <c r="D50" i="15"/>
  <c r="E50" i="15" s="1"/>
  <c r="F50" i="15" s="1"/>
  <c r="H507" i="10"/>
  <c r="A106" i="10"/>
  <c r="A107" i="10" s="1"/>
  <c r="A108" i="10" s="1"/>
  <c r="A109" i="10" s="1"/>
  <c r="A110" i="10" s="1"/>
  <c r="A111" i="10" s="1"/>
  <c r="A112" i="10" s="1"/>
  <c r="A113" i="10" s="1"/>
  <c r="A114" i="10" s="1"/>
  <c r="A115" i="10" s="1"/>
  <c r="A116" i="10" s="1"/>
  <c r="A117" i="10" s="1"/>
  <c r="A118" i="10" s="1"/>
  <c r="A119" i="10" s="1"/>
  <c r="A120" i="10" s="1"/>
  <c r="A121" i="10" s="1"/>
  <c r="A122" i="10" s="1"/>
  <c r="A123" i="10" s="1"/>
  <c r="A124" i="10" s="1"/>
  <c r="A125" i="10" s="1"/>
  <c r="A126" i="10" s="1"/>
  <c r="A127" i="10" s="1"/>
  <c r="A128" i="10" s="1"/>
  <c r="A129" i="10" s="1"/>
  <c r="A130" i="10" s="1"/>
  <c r="A131" i="10" s="1"/>
  <c r="A132" i="10" s="1"/>
  <c r="A133" i="10" s="1"/>
  <c r="A134" i="10" s="1"/>
  <c r="A135" i="10" s="1"/>
  <c r="A136" i="10" s="1"/>
  <c r="A137" i="10" s="1"/>
  <c r="A138" i="10" s="1"/>
  <c r="A139" i="10" s="1"/>
  <c r="A140" i="10" s="1"/>
  <c r="A141" i="10" s="1"/>
  <c r="A142" i="10" s="1"/>
  <c r="A143" i="10" s="1"/>
  <c r="A144" i="10" s="1"/>
  <c r="A145" i="10" s="1"/>
  <c r="A146" i="10" s="1"/>
  <c r="A147" i="10" s="1"/>
  <c r="A148" i="10" s="1"/>
  <c r="A149" i="10" s="1"/>
  <c r="A150" i="10" s="1"/>
  <c r="A151" i="10" s="1"/>
  <c r="A152" i="10" s="1"/>
  <c r="A153" i="10" s="1"/>
  <c r="A154" i="10" s="1"/>
  <c r="A155" i="10" s="1"/>
  <c r="A156" i="10" s="1"/>
  <c r="A157" i="10" s="1"/>
  <c r="A158" i="10" s="1"/>
  <c r="A159" i="10" s="1"/>
  <c r="A160" i="10" s="1"/>
  <c r="A161" i="10" s="1"/>
  <c r="A162" i="10" s="1"/>
  <c r="A163" i="10" s="1"/>
  <c r="A164" i="10" s="1"/>
  <c r="A165" i="10" s="1"/>
  <c r="A166" i="10" s="1"/>
  <c r="A167" i="10" s="1"/>
  <c r="A168" i="10" s="1"/>
  <c r="A169" i="10" s="1"/>
  <c r="A170" i="10" s="1"/>
  <c r="A171" i="10" s="1"/>
  <c r="A172" i="10" s="1"/>
  <c r="A173" i="10" s="1"/>
  <c r="A174" i="10" s="1"/>
  <c r="A175" i="10" s="1"/>
  <c r="A176" i="10" s="1"/>
  <c r="A177" i="10" s="1"/>
  <c r="A178" i="10" s="1"/>
  <c r="A179" i="10" s="1"/>
  <c r="A180" i="10" s="1"/>
  <c r="A181" i="10" s="1"/>
  <c r="A182" i="10" s="1"/>
  <c r="A183" i="10" s="1"/>
  <c r="A184" i="10" s="1"/>
  <c r="A185" i="10" s="1"/>
  <c r="A186" i="10" s="1"/>
  <c r="A187" i="10" s="1"/>
  <c r="A188" i="10" s="1"/>
  <c r="A189" i="10" s="1"/>
  <c r="A190" i="10" s="1"/>
  <c r="A191" i="10" s="1"/>
  <c r="A192" i="10" s="1"/>
  <c r="A193" i="10" s="1"/>
  <c r="A194" i="10" s="1"/>
  <c r="A195" i="10" s="1"/>
  <c r="A196" i="10" s="1"/>
  <c r="A197" i="10" s="1"/>
  <c r="A198" i="10" s="1"/>
  <c r="A199" i="10" s="1"/>
  <c r="A200" i="10" s="1"/>
  <c r="A201" i="10" s="1"/>
  <c r="A202" i="10" s="1"/>
  <c r="H106" i="10"/>
  <c r="H107" i="10"/>
  <c r="H108" i="10"/>
  <c r="H109" i="10"/>
  <c r="H110" i="10"/>
  <c r="H111" i="10"/>
  <c r="H112" i="10"/>
  <c r="H113" i="10"/>
  <c r="H114" i="10"/>
  <c r="H115" i="10"/>
  <c r="H116" i="10"/>
  <c r="H118" i="10"/>
  <c r="H119" i="10"/>
  <c r="H120" i="10"/>
  <c r="H121" i="10"/>
  <c r="H122" i="10"/>
  <c r="H123" i="10"/>
  <c r="H124" i="10"/>
  <c r="H125" i="10"/>
  <c r="H126" i="10"/>
  <c r="H127" i="10"/>
  <c r="H128" i="10"/>
  <c r="H129" i="10"/>
  <c r="H130" i="10"/>
  <c r="H131" i="10"/>
  <c r="H132" i="10"/>
  <c r="H133" i="10"/>
  <c r="H134" i="10"/>
  <c r="H135" i="10"/>
  <c r="H136" i="10"/>
  <c r="H137" i="10"/>
  <c r="H138" i="10"/>
  <c r="H139" i="10"/>
  <c r="H140" i="10"/>
  <c r="H141" i="10"/>
  <c r="H142" i="10"/>
  <c r="H143" i="10"/>
  <c r="H144" i="10"/>
  <c r="H145" i="10"/>
  <c r="H146" i="10"/>
  <c r="H147" i="10"/>
  <c r="H148" i="10"/>
  <c r="H149" i="10"/>
  <c r="H150" i="10"/>
  <c r="H151" i="10"/>
  <c r="H152" i="10"/>
  <c r="H153" i="10"/>
  <c r="H154" i="10"/>
  <c r="H155" i="10"/>
  <c r="H156" i="10"/>
  <c r="H157" i="10"/>
  <c r="H158" i="10"/>
  <c r="H159" i="10"/>
  <c r="H160" i="10"/>
  <c r="H161" i="10"/>
  <c r="H162" i="10"/>
  <c r="H163" i="10"/>
  <c r="H164" i="10"/>
  <c r="H165" i="10"/>
  <c r="H166" i="10"/>
  <c r="H167" i="10"/>
  <c r="H168" i="10"/>
  <c r="H169" i="10"/>
  <c r="H170" i="10"/>
  <c r="H171" i="10"/>
  <c r="H172" i="10"/>
  <c r="H173" i="10"/>
  <c r="H174" i="10"/>
  <c r="H175" i="10"/>
  <c r="H176" i="10"/>
  <c r="H177" i="10"/>
  <c r="H178" i="10"/>
  <c r="H179" i="10"/>
  <c r="H180" i="10"/>
  <c r="H181" i="10"/>
  <c r="H182" i="10"/>
  <c r="H183" i="10"/>
  <c r="H184" i="10"/>
  <c r="H185" i="10"/>
  <c r="H186" i="10"/>
  <c r="H187" i="10"/>
  <c r="H188" i="10"/>
  <c r="H189" i="10"/>
  <c r="H190" i="10"/>
  <c r="H191" i="10"/>
  <c r="H192" i="10"/>
  <c r="H193" i="10"/>
  <c r="H194" i="10"/>
  <c r="H195" i="10"/>
  <c r="H196" i="10"/>
  <c r="H197" i="10"/>
  <c r="H198" i="10"/>
  <c r="H199" i="10"/>
  <c r="H200" i="10"/>
  <c r="H201" i="10"/>
  <c r="H202" i="10"/>
  <c r="H105" i="10"/>
  <c r="C26" i="16"/>
  <c r="D26" i="16"/>
  <c r="E26" i="16"/>
  <c r="C27" i="16"/>
  <c r="D27" i="16"/>
  <c r="E27" i="16"/>
  <c r="D28" i="16"/>
  <c r="E28" i="16"/>
  <c r="B27" i="16"/>
  <c r="B26" i="16"/>
  <c r="E15" i="16"/>
  <c r="E14" i="16"/>
  <c r="E13" i="16"/>
  <c r="D15" i="16"/>
  <c r="D14" i="16"/>
  <c r="D13" i="16"/>
  <c r="C14" i="16"/>
  <c r="C13" i="16"/>
  <c r="B14" i="16"/>
  <c r="B13" i="16"/>
  <c r="K508" i="5"/>
  <c r="L508" i="5"/>
  <c r="B106" i="5"/>
  <c r="B107" i="5" s="1"/>
  <c r="B108" i="5" s="1"/>
  <c r="B109" i="5" s="1"/>
  <c r="B110" i="5" s="1"/>
  <c r="B111" i="5" s="1"/>
  <c r="B112" i="5" s="1"/>
  <c r="B113" i="5" s="1"/>
  <c r="B114" i="5" s="1"/>
  <c r="B115" i="5" s="1"/>
  <c r="B116" i="5" s="1"/>
  <c r="B117" i="5" s="1"/>
  <c r="B118" i="5" s="1"/>
  <c r="B119" i="5" s="1"/>
  <c r="B120" i="5" s="1"/>
  <c r="B121" i="5" s="1"/>
  <c r="B122" i="5" s="1"/>
  <c r="B123" i="5" s="1"/>
  <c r="B124" i="5" s="1"/>
  <c r="B125" i="5" s="1"/>
  <c r="B126" i="5" s="1"/>
  <c r="B127" i="5" s="1"/>
  <c r="B128" i="5" s="1"/>
  <c r="B129" i="5" s="1"/>
  <c r="B130" i="5" s="1"/>
  <c r="B131" i="5" s="1"/>
  <c r="B132" i="5" s="1"/>
  <c r="B133" i="5" s="1"/>
  <c r="B134" i="5" s="1"/>
  <c r="B135" i="5" s="1"/>
  <c r="B136" i="5" s="1"/>
  <c r="B137" i="5" s="1"/>
  <c r="B138" i="5" s="1"/>
  <c r="B139" i="5" s="1"/>
  <c r="B140" i="5" s="1"/>
  <c r="B141" i="5" s="1"/>
  <c r="B142" i="5" s="1"/>
  <c r="B143" i="5" s="1"/>
  <c r="B144" i="5" s="1"/>
  <c r="B145" i="5" s="1"/>
  <c r="B146" i="5" s="1"/>
  <c r="B147" i="5" s="1"/>
  <c r="B148" i="5" s="1"/>
  <c r="B149" i="5" s="1"/>
  <c r="B150" i="5" s="1"/>
  <c r="B151" i="5" s="1"/>
  <c r="B152" i="5" s="1"/>
  <c r="B153" i="5" s="1"/>
  <c r="B154" i="5" s="1"/>
  <c r="B155" i="5" s="1"/>
  <c r="B156" i="5" s="1"/>
  <c r="B157" i="5" s="1"/>
  <c r="B158" i="5" s="1"/>
  <c r="B159" i="5" s="1"/>
  <c r="B160" i="5" s="1"/>
  <c r="B161" i="5" s="1"/>
  <c r="B162" i="5" s="1"/>
  <c r="B163" i="5" s="1"/>
  <c r="B164" i="5" s="1"/>
  <c r="B165" i="5" s="1"/>
  <c r="B166" i="5" s="1"/>
  <c r="B167" i="5" s="1"/>
  <c r="B168" i="5" s="1"/>
  <c r="B169" i="5" s="1"/>
  <c r="B170" i="5" s="1"/>
  <c r="B171" i="5" s="1"/>
  <c r="B172" i="5" s="1"/>
  <c r="B173" i="5" s="1"/>
  <c r="B174" i="5" s="1"/>
  <c r="B175" i="5" s="1"/>
  <c r="B176" i="5" s="1"/>
  <c r="B177" i="5" s="1"/>
  <c r="B178" i="5" s="1"/>
  <c r="B179" i="5" s="1"/>
  <c r="B180" i="5" s="1"/>
  <c r="B181" i="5" s="1"/>
  <c r="B182" i="5" s="1"/>
  <c r="B183" i="5" s="1"/>
  <c r="B184" i="5" s="1"/>
  <c r="B185" i="5" s="1"/>
  <c r="B186" i="5" s="1"/>
  <c r="B187" i="5" s="1"/>
  <c r="B188" i="5" s="1"/>
  <c r="B189" i="5" s="1"/>
  <c r="B190" i="5" s="1"/>
  <c r="B191" i="5" s="1"/>
  <c r="B192" i="5" s="1"/>
  <c r="B193" i="5" s="1"/>
  <c r="B194" i="5" s="1"/>
  <c r="B195" i="5" s="1"/>
  <c r="B196" i="5" s="1"/>
  <c r="B197" i="5" s="1"/>
  <c r="B198" i="5" s="1"/>
  <c r="B199" i="5" s="1"/>
  <c r="B200" i="5" s="1"/>
  <c r="B201" i="5" s="1"/>
  <c r="B202" i="5" s="1"/>
  <c r="K106" i="5"/>
  <c r="L106" i="5"/>
  <c r="K107" i="5"/>
  <c r="L107" i="5"/>
  <c r="K108" i="5"/>
  <c r="L108" i="5"/>
  <c r="K109" i="5"/>
  <c r="L109" i="5"/>
  <c r="K110" i="5"/>
  <c r="L110" i="5"/>
  <c r="K111" i="5"/>
  <c r="L111" i="5"/>
  <c r="K112" i="5"/>
  <c r="L112" i="5"/>
  <c r="K113" i="5"/>
  <c r="L113" i="5"/>
  <c r="K114" i="5"/>
  <c r="L114" i="5"/>
  <c r="K115" i="5"/>
  <c r="L115" i="5"/>
  <c r="K116" i="5"/>
  <c r="L116" i="5"/>
  <c r="K118" i="5"/>
  <c r="L118" i="5"/>
  <c r="K119" i="5"/>
  <c r="L119" i="5"/>
  <c r="K120" i="5"/>
  <c r="L120" i="5"/>
  <c r="K121" i="5"/>
  <c r="L121" i="5"/>
  <c r="K122" i="5"/>
  <c r="L122" i="5"/>
  <c r="K123" i="5"/>
  <c r="L123" i="5"/>
  <c r="K124" i="5"/>
  <c r="L124" i="5"/>
  <c r="K125" i="5"/>
  <c r="L125" i="5"/>
  <c r="K126" i="5"/>
  <c r="L126" i="5"/>
  <c r="K127" i="5"/>
  <c r="L127" i="5"/>
  <c r="K128" i="5"/>
  <c r="L128" i="5"/>
  <c r="K129" i="5"/>
  <c r="L129" i="5"/>
  <c r="K130" i="5"/>
  <c r="L130" i="5"/>
  <c r="K131" i="5"/>
  <c r="L131" i="5"/>
  <c r="K132" i="5"/>
  <c r="L132" i="5"/>
  <c r="K133" i="5"/>
  <c r="L133" i="5"/>
  <c r="K134" i="5"/>
  <c r="L134" i="5"/>
  <c r="K135" i="5"/>
  <c r="L135" i="5"/>
  <c r="K136" i="5"/>
  <c r="L136" i="5"/>
  <c r="K137" i="5"/>
  <c r="L137" i="5"/>
  <c r="K138" i="5"/>
  <c r="L138" i="5"/>
  <c r="K139" i="5"/>
  <c r="L139" i="5"/>
  <c r="K140" i="5"/>
  <c r="L140" i="5"/>
  <c r="K141" i="5"/>
  <c r="L141" i="5"/>
  <c r="K142" i="5"/>
  <c r="L142" i="5"/>
  <c r="K143" i="5"/>
  <c r="L143" i="5"/>
  <c r="K144" i="5"/>
  <c r="L144" i="5"/>
  <c r="K145" i="5"/>
  <c r="L145" i="5"/>
  <c r="K146" i="5"/>
  <c r="L146" i="5"/>
  <c r="K147" i="5"/>
  <c r="L147" i="5"/>
  <c r="K148" i="5"/>
  <c r="L148" i="5"/>
  <c r="K149" i="5"/>
  <c r="L149" i="5"/>
  <c r="K150" i="5"/>
  <c r="L150" i="5"/>
  <c r="K151" i="5"/>
  <c r="L151" i="5"/>
  <c r="K152" i="5"/>
  <c r="L152" i="5"/>
  <c r="K153" i="5"/>
  <c r="L153" i="5"/>
  <c r="K154" i="5"/>
  <c r="L154" i="5"/>
  <c r="K155" i="5"/>
  <c r="L155" i="5"/>
  <c r="K156" i="5"/>
  <c r="L156" i="5"/>
  <c r="K157" i="5"/>
  <c r="L157" i="5"/>
  <c r="K158" i="5"/>
  <c r="L158" i="5"/>
  <c r="K159" i="5"/>
  <c r="L159" i="5"/>
  <c r="K160" i="5"/>
  <c r="L160" i="5"/>
  <c r="K161" i="5"/>
  <c r="L161" i="5"/>
  <c r="K162" i="5"/>
  <c r="L162" i="5"/>
  <c r="K163" i="5"/>
  <c r="L163" i="5"/>
  <c r="K164" i="5"/>
  <c r="L164" i="5"/>
  <c r="K165" i="5"/>
  <c r="L165" i="5"/>
  <c r="K166" i="5"/>
  <c r="L166" i="5"/>
  <c r="K167" i="5"/>
  <c r="L167" i="5"/>
  <c r="K168" i="5"/>
  <c r="L168" i="5"/>
  <c r="K169" i="5"/>
  <c r="L169" i="5"/>
  <c r="K170" i="5"/>
  <c r="L170" i="5"/>
  <c r="K171" i="5"/>
  <c r="L171" i="5"/>
  <c r="K172" i="5"/>
  <c r="L172" i="5"/>
  <c r="K173" i="5"/>
  <c r="L173" i="5"/>
  <c r="K174" i="5"/>
  <c r="L174" i="5"/>
  <c r="K175" i="5"/>
  <c r="L175" i="5"/>
  <c r="K176" i="5"/>
  <c r="L176" i="5"/>
  <c r="K177" i="5"/>
  <c r="L177" i="5"/>
  <c r="K178" i="5"/>
  <c r="L178" i="5"/>
  <c r="K179" i="5"/>
  <c r="L179" i="5"/>
  <c r="K180" i="5"/>
  <c r="L180" i="5"/>
  <c r="K181" i="5"/>
  <c r="L181" i="5"/>
  <c r="K182" i="5"/>
  <c r="L182" i="5"/>
  <c r="K183" i="5"/>
  <c r="L183" i="5"/>
  <c r="K184" i="5"/>
  <c r="L184" i="5"/>
  <c r="K185" i="5"/>
  <c r="L185" i="5"/>
  <c r="K186" i="5"/>
  <c r="L186" i="5"/>
  <c r="K187" i="5"/>
  <c r="L187" i="5"/>
  <c r="K188" i="5"/>
  <c r="L188" i="5"/>
  <c r="K189" i="5"/>
  <c r="L189" i="5"/>
  <c r="K190" i="5"/>
  <c r="L190" i="5"/>
  <c r="K191" i="5"/>
  <c r="L191" i="5"/>
  <c r="K192" i="5"/>
  <c r="L192" i="5"/>
  <c r="K193" i="5"/>
  <c r="L193" i="5"/>
  <c r="K194" i="5"/>
  <c r="L194" i="5"/>
  <c r="K195" i="5"/>
  <c r="L195" i="5"/>
  <c r="K196" i="5"/>
  <c r="L196" i="5"/>
  <c r="K197" i="5"/>
  <c r="L197" i="5"/>
  <c r="K198" i="5"/>
  <c r="L198" i="5"/>
  <c r="K199" i="5"/>
  <c r="L199" i="5"/>
  <c r="K200" i="5"/>
  <c r="L200" i="5"/>
  <c r="K201" i="5"/>
  <c r="L201" i="5"/>
  <c r="K202" i="5"/>
  <c r="L202" i="5"/>
  <c r="L105" i="5"/>
  <c r="K105" i="5"/>
  <c r="B28" i="8"/>
  <c r="C28" i="8"/>
  <c r="B29" i="8"/>
  <c r="C29" i="8"/>
  <c r="C27" i="8"/>
  <c r="B27" i="8"/>
  <c r="C15" i="8"/>
  <c r="B15" i="8"/>
  <c r="C14" i="8"/>
  <c r="C13" i="8"/>
  <c r="B14" i="8"/>
  <c r="B13" i="8"/>
  <c r="I508" i="9"/>
  <c r="I106" i="9"/>
  <c r="I107" i="9"/>
  <c r="I108" i="9"/>
  <c r="I109" i="9"/>
  <c r="I110" i="9"/>
  <c r="I111" i="9"/>
  <c r="I112" i="9"/>
  <c r="I113" i="9"/>
  <c r="I114" i="9"/>
  <c r="I115" i="9"/>
  <c r="I116" i="9"/>
  <c r="I117" i="9"/>
  <c r="I118" i="9"/>
  <c r="I119" i="9"/>
  <c r="I120" i="9"/>
  <c r="I121" i="9"/>
  <c r="I122" i="9"/>
  <c r="I123" i="9"/>
  <c r="I124" i="9"/>
  <c r="I125" i="9"/>
  <c r="I126" i="9"/>
  <c r="I127" i="9"/>
  <c r="I128" i="9"/>
  <c r="I129" i="9"/>
  <c r="I130" i="9"/>
  <c r="I131" i="9"/>
  <c r="I132" i="9"/>
  <c r="I133" i="9"/>
  <c r="I134" i="9"/>
  <c r="I135" i="9"/>
  <c r="I136" i="9"/>
  <c r="I137" i="9"/>
  <c r="I138" i="9"/>
  <c r="I139" i="9"/>
  <c r="I140" i="9"/>
  <c r="I141" i="9"/>
  <c r="I142" i="9"/>
  <c r="I143" i="9"/>
  <c r="I144" i="9"/>
  <c r="I145" i="9"/>
  <c r="I146" i="9"/>
  <c r="I147" i="9"/>
  <c r="I148" i="9"/>
  <c r="I149" i="9"/>
  <c r="I150" i="9"/>
  <c r="I151" i="9"/>
  <c r="I152" i="9"/>
  <c r="I153" i="9"/>
  <c r="I154" i="9"/>
  <c r="I155" i="9"/>
  <c r="I156" i="9"/>
  <c r="I157" i="9"/>
  <c r="I158" i="9"/>
  <c r="I159" i="9"/>
  <c r="I160" i="9"/>
  <c r="I161" i="9"/>
  <c r="I162" i="9"/>
  <c r="I163" i="9"/>
  <c r="I164" i="9"/>
  <c r="I165" i="9"/>
  <c r="I166" i="9"/>
  <c r="I167" i="9"/>
  <c r="I168" i="9"/>
  <c r="I169" i="9"/>
  <c r="I170" i="9"/>
  <c r="I171" i="9"/>
  <c r="I172" i="9"/>
  <c r="I173" i="9"/>
  <c r="I174" i="9"/>
  <c r="I175" i="9"/>
  <c r="I176" i="9"/>
  <c r="I177" i="9"/>
  <c r="I178" i="9"/>
  <c r="I179" i="9"/>
  <c r="I180" i="9"/>
  <c r="I181" i="9"/>
  <c r="I182" i="9"/>
  <c r="I183" i="9"/>
  <c r="I184" i="9"/>
  <c r="I185" i="9"/>
  <c r="I186" i="9"/>
  <c r="I187" i="9"/>
  <c r="I188" i="9"/>
  <c r="I189" i="9"/>
  <c r="I190" i="9"/>
  <c r="I191" i="9"/>
  <c r="I192" i="9"/>
  <c r="I193" i="9"/>
  <c r="I194" i="9"/>
  <c r="I195" i="9"/>
  <c r="I196" i="9"/>
  <c r="I197" i="9"/>
  <c r="I198" i="9"/>
  <c r="I199" i="9"/>
  <c r="I200" i="9"/>
  <c r="I201" i="9"/>
  <c r="I202" i="9"/>
  <c r="I105" i="9"/>
  <c r="A4" i="16"/>
  <c r="E9" i="3"/>
  <c r="D9" i="3"/>
  <c r="C9" i="3"/>
  <c r="E8" i="3"/>
  <c r="D8" i="3"/>
  <c r="C8" i="3"/>
  <c r="F80" i="7"/>
  <c r="E7" i="3"/>
  <c r="D7" i="3"/>
  <c r="C7" i="3"/>
  <c r="B9" i="3"/>
  <c r="B8" i="3"/>
  <c r="B7" i="3"/>
  <c r="AD104" i="2"/>
  <c r="J17" i="3" s="1"/>
  <c r="AE104" i="2"/>
  <c r="J18" i="3" s="1"/>
  <c r="AF104" i="2"/>
  <c r="J19" i="3" s="1"/>
  <c r="AG104" i="2"/>
  <c r="K17" i="3" s="1"/>
  <c r="AH104" i="2"/>
  <c r="K18" i="3" s="1"/>
  <c r="AI104" i="2"/>
  <c r="K19" i="3" s="1"/>
  <c r="U104" i="2"/>
  <c r="F86" i="7" s="1"/>
  <c r="V104" i="2"/>
  <c r="W104" i="2"/>
  <c r="F64" i="7" s="1"/>
  <c r="B4" i="1"/>
  <c r="D52" i="15"/>
  <c r="E52" i="15" s="1"/>
  <c r="F52" i="15" s="1"/>
  <c r="D53" i="15"/>
  <c r="E53" i="15" s="1"/>
  <c r="F53" i="15" s="1"/>
  <c r="D54" i="15"/>
  <c r="E54" i="15" s="1"/>
  <c r="F54" i="15" s="1"/>
  <c r="D55" i="15"/>
  <c r="E55" i="15" s="1"/>
  <c r="F55" i="15" s="1"/>
  <c r="D56" i="15"/>
  <c r="E56" i="15" s="1"/>
  <c r="F56" i="15" s="1"/>
  <c r="D51" i="15"/>
  <c r="E51" i="15" s="1"/>
  <c r="F51" i="15" s="1"/>
  <c r="A52" i="15"/>
  <c r="A53" i="15"/>
  <c r="A54" i="15"/>
  <c r="A55" i="15"/>
  <c r="A56" i="15"/>
  <c r="A51" i="15"/>
  <c r="H507" i="12"/>
  <c r="I507" i="12"/>
  <c r="J507" i="12"/>
  <c r="K507" i="12"/>
  <c r="L507" i="12"/>
  <c r="G507" i="12"/>
  <c r="H406" i="12"/>
  <c r="I406" i="12"/>
  <c r="J406" i="12"/>
  <c r="K406" i="12"/>
  <c r="L406" i="12"/>
  <c r="G406" i="12"/>
  <c r="H305" i="12"/>
  <c r="I305" i="12"/>
  <c r="J305" i="12"/>
  <c r="J305" i="14" s="1"/>
  <c r="K305" i="12"/>
  <c r="L305" i="12"/>
  <c r="G305" i="12"/>
  <c r="H102" i="13"/>
  <c r="I102" i="13"/>
  <c r="J102" i="13"/>
  <c r="K102" i="13"/>
  <c r="L102" i="13"/>
  <c r="L203" i="13" s="1"/>
  <c r="F48" i="7" s="1"/>
  <c r="G102" i="13"/>
  <c r="D410" i="14"/>
  <c r="D411" i="14" s="1"/>
  <c r="D412" i="14" s="1"/>
  <c r="D413" i="14" s="1"/>
  <c r="D414" i="14" s="1"/>
  <c r="D415" i="14" s="1"/>
  <c r="D416" i="14" s="1"/>
  <c r="D417" i="14" s="1"/>
  <c r="D418" i="14" s="1"/>
  <c r="D419" i="14" s="1"/>
  <c r="D420" i="14" s="1"/>
  <c r="D421" i="14" s="1"/>
  <c r="D422" i="14" s="1"/>
  <c r="D423" i="14" s="1"/>
  <c r="D424" i="14" s="1"/>
  <c r="D425" i="14" s="1"/>
  <c r="D426" i="14" s="1"/>
  <c r="D427" i="14" s="1"/>
  <c r="D428" i="14" s="1"/>
  <c r="D429" i="14" s="1"/>
  <c r="D430" i="14" s="1"/>
  <c r="D431" i="14" s="1"/>
  <c r="D432" i="14" s="1"/>
  <c r="D433" i="14" s="1"/>
  <c r="D434" i="14" s="1"/>
  <c r="D435" i="14" s="1"/>
  <c r="D436" i="14" s="1"/>
  <c r="D437" i="14" s="1"/>
  <c r="D438" i="14" s="1"/>
  <c r="D439" i="14" s="1"/>
  <c r="D440" i="14" s="1"/>
  <c r="D441" i="14" s="1"/>
  <c r="D442" i="14" s="1"/>
  <c r="D443" i="14" s="1"/>
  <c r="D444" i="14" s="1"/>
  <c r="D445" i="14" s="1"/>
  <c r="D446" i="14" s="1"/>
  <c r="D447" i="14" s="1"/>
  <c r="D448" i="14" s="1"/>
  <c r="D449" i="14" s="1"/>
  <c r="D450" i="14" s="1"/>
  <c r="D451" i="14" s="1"/>
  <c r="D452" i="14" s="1"/>
  <c r="D453" i="14" s="1"/>
  <c r="D454" i="14" s="1"/>
  <c r="D455" i="14" s="1"/>
  <c r="D456" i="14" s="1"/>
  <c r="D457" i="14" s="1"/>
  <c r="D458" i="14" s="1"/>
  <c r="D459" i="14" s="1"/>
  <c r="D460" i="14" s="1"/>
  <c r="D461" i="14" s="1"/>
  <c r="D462" i="14" s="1"/>
  <c r="D463" i="14" s="1"/>
  <c r="D464" i="14" s="1"/>
  <c r="D465" i="14" s="1"/>
  <c r="D466" i="14" s="1"/>
  <c r="D467" i="14" s="1"/>
  <c r="D468" i="14" s="1"/>
  <c r="D469" i="14" s="1"/>
  <c r="D470" i="14" s="1"/>
  <c r="D471" i="14" s="1"/>
  <c r="D472" i="14" s="1"/>
  <c r="D473" i="14" s="1"/>
  <c r="D474" i="14" s="1"/>
  <c r="D475" i="14" s="1"/>
  <c r="D476" i="14" s="1"/>
  <c r="D477" i="14" s="1"/>
  <c r="D478" i="14" s="1"/>
  <c r="D479" i="14" s="1"/>
  <c r="D480" i="14" s="1"/>
  <c r="D481" i="14" s="1"/>
  <c r="D482" i="14" s="1"/>
  <c r="D483" i="14" s="1"/>
  <c r="D484" i="14" s="1"/>
  <c r="D485" i="14" s="1"/>
  <c r="D486" i="14" s="1"/>
  <c r="D487" i="14" s="1"/>
  <c r="D488" i="14" s="1"/>
  <c r="D489" i="14" s="1"/>
  <c r="D490" i="14" s="1"/>
  <c r="D491" i="14" s="1"/>
  <c r="D492" i="14" s="1"/>
  <c r="D493" i="14" s="1"/>
  <c r="D494" i="14" s="1"/>
  <c r="D495" i="14" s="1"/>
  <c r="D496" i="14" s="1"/>
  <c r="D497" i="14" s="1"/>
  <c r="D498" i="14" s="1"/>
  <c r="D499" i="14" s="1"/>
  <c r="D500" i="14" s="1"/>
  <c r="D501" i="14" s="1"/>
  <c r="D502" i="14" s="1"/>
  <c r="D503" i="14" s="1"/>
  <c r="D504" i="14" s="1"/>
  <c r="D505" i="14" s="1"/>
  <c r="D506" i="14" s="1"/>
  <c r="C410" i="14"/>
  <c r="C411" i="14" s="1"/>
  <c r="C412" i="14" s="1"/>
  <c r="C413" i="14" s="1"/>
  <c r="C414" i="14" s="1"/>
  <c r="C415" i="14" s="1"/>
  <c r="C416" i="14" s="1"/>
  <c r="C417" i="14" s="1"/>
  <c r="C418" i="14" s="1"/>
  <c r="C419" i="14" s="1"/>
  <c r="C420" i="14" s="1"/>
  <c r="C421" i="14" s="1"/>
  <c r="C422" i="14" s="1"/>
  <c r="C423" i="14" s="1"/>
  <c r="C424" i="14" s="1"/>
  <c r="C425" i="14" s="1"/>
  <c r="C426" i="14" s="1"/>
  <c r="C427" i="14" s="1"/>
  <c r="C428" i="14" s="1"/>
  <c r="C429" i="14" s="1"/>
  <c r="C430" i="14" s="1"/>
  <c r="C431" i="14" s="1"/>
  <c r="C432" i="14" s="1"/>
  <c r="C433" i="14" s="1"/>
  <c r="C434" i="14" s="1"/>
  <c r="C435" i="14" s="1"/>
  <c r="C436" i="14" s="1"/>
  <c r="C437" i="14" s="1"/>
  <c r="C438" i="14" s="1"/>
  <c r="C439" i="14" s="1"/>
  <c r="C440" i="14" s="1"/>
  <c r="C441" i="14" s="1"/>
  <c r="C442" i="14" s="1"/>
  <c r="C443" i="14" s="1"/>
  <c r="C444" i="14" s="1"/>
  <c r="C445" i="14" s="1"/>
  <c r="C446" i="14" s="1"/>
  <c r="C447" i="14" s="1"/>
  <c r="C448" i="14" s="1"/>
  <c r="C449" i="14" s="1"/>
  <c r="C450" i="14" s="1"/>
  <c r="C451" i="14" s="1"/>
  <c r="C452" i="14" s="1"/>
  <c r="C453" i="14" s="1"/>
  <c r="C454" i="14" s="1"/>
  <c r="C455" i="14" s="1"/>
  <c r="C456" i="14" s="1"/>
  <c r="C457" i="14" s="1"/>
  <c r="C458" i="14" s="1"/>
  <c r="C459" i="14" s="1"/>
  <c r="C460" i="14" s="1"/>
  <c r="C461" i="14" s="1"/>
  <c r="C462" i="14" s="1"/>
  <c r="C463" i="14" s="1"/>
  <c r="C464" i="14" s="1"/>
  <c r="C465" i="14" s="1"/>
  <c r="C466" i="14" s="1"/>
  <c r="C467" i="14" s="1"/>
  <c r="C468" i="14" s="1"/>
  <c r="C469" i="14" s="1"/>
  <c r="C470" i="14" s="1"/>
  <c r="C471" i="14" s="1"/>
  <c r="C472" i="14" s="1"/>
  <c r="C473" i="14" s="1"/>
  <c r="C474" i="14" s="1"/>
  <c r="C475" i="14" s="1"/>
  <c r="C476" i="14" s="1"/>
  <c r="C477" i="14" s="1"/>
  <c r="C478" i="14" s="1"/>
  <c r="C479" i="14" s="1"/>
  <c r="C480" i="14" s="1"/>
  <c r="C481" i="14" s="1"/>
  <c r="C482" i="14" s="1"/>
  <c r="C483" i="14" s="1"/>
  <c r="C484" i="14" s="1"/>
  <c r="C485" i="14" s="1"/>
  <c r="C486" i="14" s="1"/>
  <c r="C487" i="14" s="1"/>
  <c r="C488" i="14" s="1"/>
  <c r="C489" i="14" s="1"/>
  <c r="C490" i="14" s="1"/>
  <c r="C491" i="14" s="1"/>
  <c r="C492" i="14" s="1"/>
  <c r="C493" i="14" s="1"/>
  <c r="C494" i="14" s="1"/>
  <c r="C495" i="14" s="1"/>
  <c r="C496" i="14" s="1"/>
  <c r="C497" i="14" s="1"/>
  <c r="C498" i="14" s="1"/>
  <c r="C499" i="14" s="1"/>
  <c r="C500" i="14" s="1"/>
  <c r="C501" i="14" s="1"/>
  <c r="C502" i="14" s="1"/>
  <c r="C503" i="14" s="1"/>
  <c r="C504" i="14" s="1"/>
  <c r="C505" i="14" s="1"/>
  <c r="C506" i="14" s="1"/>
  <c r="B410" i="14"/>
  <c r="B411" i="14" s="1"/>
  <c r="B412" i="14" s="1"/>
  <c r="B413" i="14" s="1"/>
  <c r="B414" i="14" s="1"/>
  <c r="B415" i="14" s="1"/>
  <c r="B416" i="14" s="1"/>
  <c r="B417" i="14" s="1"/>
  <c r="B418" i="14" s="1"/>
  <c r="B419" i="14" s="1"/>
  <c r="B420" i="14" s="1"/>
  <c r="B421" i="14" s="1"/>
  <c r="B422" i="14" s="1"/>
  <c r="B423" i="14" s="1"/>
  <c r="B424" i="14" s="1"/>
  <c r="B425" i="14" s="1"/>
  <c r="B426" i="14" s="1"/>
  <c r="B427" i="14" s="1"/>
  <c r="B428" i="14" s="1"/>
  <c r="B429" i="14" s="1"/>
  <c r="B430" i="14" s="1"/>
  <c r="B431" i="14" s="1"/>
  <c r="B432" i="14" s="1"/>
  <c r="B433" i="14" s="1"/>
  <c r="B434" i="14" s="1"/>
  <c r="B435" i="14" s="1"/>
  <c r="B436" i="14" s="1"/>
  <c r="B437" i="14" s="1"/>
  <c r="B438" i="14" s="1"/>
  <c r="B439" i="14" s="1"/>
  <c r="B440" i="14" s="1"/>
  <c r="B441" i="14" s="1"/>
  <c r="B442" i="14" s="1"/>
  <c r="B443" i="14" s="1"/>
  <c r="B444" i="14" s="1"/>
  <c r="B445" i="14" s="1"/>
  <c r="B446" i="14" s="1"/>
  <c r="B447" i="14" s="1"/>
  <c r="B448" i="14" s="1"/>
  <c r="B449" i="14" s="1"/>
  <c r="B450" i="14" s="1"/>
  <c r="B451" i="14" s="1"/>
  <c r="B452" i="14" s="1"/>
  <c r="B453" i="14" s="1"/>
  <c r="B454" i="14" s="1"/>
  <c r="B455" i="14" s="1"/>
  <c r="B456" i="14" s="1"/>
  <c r="B457" i="14" s="1"/>
  <c r="B458" i="14" s="1"/>
  <c r="B459" i="14" s="1"/>
  <c r="B460" i="14" s="1"/>
  <c r="B461" i="14" s="1"/>
  <c r="B462" i="14" s="1"/>
  <c r="B463" i="14" s="1"/>
  <c r="B464" i="14" s="1"/>
  <c r="B465" i="14" s="1"/>
  <c r="B466" i="14" s="1"/>
  <c r="B467" i="14" s="1"/>
  <c r="B468" i="14" s="1"/>
  <c r="B469" i="14" s="1"/>
  <c r="B470" i="14" s="1"/>
  <c r="B471" i="14" s="1"/>
  <c r="B472" i="14" s="1"/>
  <c r="B473" i="14" s="1"/>
  <c r="B474" i="14" s="1"/>
  <c r="B475" i="14" s="1"/>
  <c r="B476" i="14" s="1"/>
  <c r="B477" i="14" s="1"/>
  <c r="B478" i="14" s="1"/>
  <c r="B479" i="14" s="1"/>
  <c r="B480" i="14" s="1"/>
  <c r="B481" i="14" s="1"/>
  <c r="B482" i="14" s="1"/>
  <c r="B483" i="14" s="1"/>
  <c r="B484" i="14" s="1"/>
  <c r="B485" i="14" s="1"/>
  <c r="B486" i="14" s="1"/>
  <c r="B487" i="14" s="1"/>
  <c r="B488" i="14" s="1"/>
  <c r="B489" i="14" s="1"/>
  <c r="B490" i="14" s="1"/>
  <c r="B491" i="14" s="1"/>
  <c r="B492" i="14" s="1"/>
  <c r="B493" i="14" s="1"/>
  <c r="B494" i="14" s="1"/>
  <c r="B495" i="14" s="1"/>
  <c r="B496" i="14" s="1"/>
  <c r="B497" i="14" s="1"/>
  <c r="B498" i="14" s="1"/>
  <c r="B499" i="14" s="1"/>
  <c r="B500" i="14" s="1"/>
  <c r="B501" i="14" s="1"/>
  <c r="B502" i="14" s="1"/>
  <c r="B503" i="14" s="1"/>
  <c r="B504" i="14" s="1"/>
  <c r="B505" i="14" s="1"/>
  <c r="B506" i="14" s="1"/>
  <c r="A411" i="14"/>
  <c r="A412" i="14" s="1"/>
  <c r="A413" i="14" s="1"/>
  <c r="A414" i="14" s="1"/>
  <c r="A415" i="14" s="1"/>
  <c r="A416" i="14" s="1"/>
  <c r="A417" i="14" s="1"/>
  <c r="A418" i="14" s="1"/>
  <c r="A419" i="14" s="1"/>
  <c r="A420" i="14" s="1"/>
  <c r="A421" i="14" s="1"/>
  <c r="A422" i="14" s="1"/>
  <c r="A423" i="14" s="1"/>
  <c r="A424" i="14" s="1"/>
  <c r="A425" i="14" s="1"/>
  <c r="A426" i="14" s="1"/>
  <c r="A427" i="14" s="1"/>
  <c r="A428" i="14" s="1"/>
  <c r="A429" i="14" s="1"/>
  <c r="A430" i="14" s="1"/>
  <c r="A431" i="14" s="1"/>
  <c r="A432" i="14" s="1"/>
  <c r="A433" i="14" s="1"/>
  <c r="A434" i="14" s="1"/>
  <c r="A435" i="14" s="1"/>
  <c r="A436" i="14" s="1"/>
  <c r="A437" i="14" s="1"/>
  <c r="A438" i="14" s="1"/>
  <c r="A439" i="14" s="1"/>
  <c r="A440" i="14" s="1"/>
  <c r="A441" i="14" s="1"/>
  <c r="A442" i="14" s="1"/>
  <c r="A443" i="14" s="1"/>
  <c r="A444" i="14" s="1"/>
  <c r="A445" i="14" s="1"/>
  <c r="A446" i="14" s="1"/>
  <c r="A447" i="14" s="1"/>
  <c r="A448" i="14" s="1"/>
  <c r="A449" i="14" s="1"/>
  <c r="A450" i="14" s="1"/>
  <c r="A451" i="14" s="1"/>
  <c r="A452" i="14" s="1"/>
  <c r="A453" i="14" s="1"/>
  <c r="A454" i="14" s="1"/>
  <c r="A455" i="14" s="1"/>
  <c r="A456" i="14" s="1"/>
  <c r="A457" i="14" s="1"/>
  <c r="A458" i="14" s="1"/>
  <c r="A459" i="14" s="1"/>
  <c r="A460" i="14" s="1"/>
  <c r="A461" i="14" s="1"/>
  <c r="A462" i="14" s="1"/>
  <c r="A463" i="14" s="1"/>
  <c r="A464" i="14" s="1"/>
  <c r="A465" i="14" s="1"/>
  <c r="A466" i="14" s="1"/>
  <c r="A467" i="14" s="1"/>
  <c r="A468" i="14" s="1"/>
  <c r="A469" i="14" s="1"/>
  <c r="A470" i="14" s="1"/>
  <c r="A471" i="14" s="1"/>
  <c r="A472" i="14" s="1"/>
  <c r="A473" i="14" s="1"/>
  <c r="A474" i="14" s="1"/>
  <c r="A475" i="14" s="1"/>
  <c r="A476" i="14" s="1"/>
  <c r="A477" i="14" s="1"/>
  <c r="A478" i="14" s="1"/>
  <c r="A479" i="14" s="1"/>
  <c r="A480" i="14" s="1"/>
  <c r="A481" i="14" s="1"/>
  <c r="A482" i="14" s="1"/>
  <c r="A483" i="14" s="1"/>
  <c r="A484" i="14" s="1"/>
  <c r="A485" i="14" s="1"/>
  <c r="A486" i="14" s="1"/>
  <c r="A487" i="14" s="1"/>
  <c r="A488" i="14" s="1"/>
  <c r="A489" i="14" s="1"/>
  <c r="A490" i="14" s="1"/>
  <c r="A491" i="14" s="1"/>
  <c r="A492" i="14" s="1"/>
  <c r="A493" i="14" s="1"/>
  <c r="A494" i="14" s="1"/>
  <c r="A495" i="14" s="1"/>
  <c r="A496" i="14" s="1"/>
  <c r="A497" i="14" s="1"/>
  <c r="A498" i="14" s="1"/>
  <c r="A499" i="14" s="1"/>
  <c r="A500" i="14" s="1"/>
  <c r="A501" i="14" s="1"/>
  <c r="A502" i="14" s="1"/>
  <c r="A503" i="14" s="1"/>
  <c r="A504" i="14" s="1"/>
  <c r="A505" i="14" s="1"/>
  <c r="A506" i="14" s="1"/>
  <c r="A507" i="14" s="1"/>
  <c r="D309" i="14"/>
  <c r="D310" i="14" s="1"/>
  <c r="D311" i="14" s="1"/>
  <c r="D312" i="14" s="1"/>
  <c r="D313" i="14" s="1"/>
  <c r="D314" i="14" s="1"/>
  <c r="D315" i="14" s="1"/>
  <c r="D316" i="14" s="1"/>
  <c r="D317" i="14" s="1"/>
  <c r="D318" i="14" s="1"/>
  <c r="D319" i="14" s="1"/>
  <c r="D320" i="14" s="1"/>
  <c r="D321" i="14" s="1"/>
  <c r="D322" i="14" s="1"/>
  <c r="D323" i="14" s="1"/>
  <c r="D324" i="14" s="1"/>
  <c r="D325" i="14" s="1"/>
  <c r="D326" i="14" s="1"/>
  <c r="D327" i="14" s="1"/>
  <c r="D328" i="14" s="1"/>
  <c r="D329" i="14" s="1"/>
  <c r="D330" i="14" s="1"/>
  <c r="D331" i="14" s="1"/>
  <c r="D332" i="14" s="1"/>
  <c r="D333" i="14" s="1"/>
  <c r="D334" i="14" s="1"/>
  <c r="D335" i="14" s="1"/>
  <c r="D336" i="14" s="1"/>
  <c r="D337" i="14" s="1"/>
  <c r="D338" i="14" s="1"/>
  <c r="D339" i="14" s="1"/>
  <c r="D340" i="14" s="1"/>
  <c r="D341" i="14" s="1"/>
  <c r="D342" i="14" s="1"/>
  <c r="D343" i="14" s="1"/>
  <c r="D344" i="14" s="1"/>
  <c r="D345" i="14" s="1"/>
  <c r="D346" i="14" s="1"/>
  <c r="D347" i="14" s="1"/>
  <c r="D348" i="14" s="1"/>
  <c r="D349" i="14" s="1"/>
  <c r="D350" i="14" s="1"/>
  <c r="D351" i="14" s="1"/>
  <c r="D352" i="14" s="1"/>
  <c r="D353" i="14" s="1"/>
  <c r="D354" i="14" s="1"/>
  <c r="D355" i="14" s="1"/>
  <c r="D356" i="14" s="1"/>
  <c r="D357" i="14" s="1"/>
  <c r="D358" i="14" s="1"/>
  <c r="D359" i="14" s="1"/>
  <c r="D360" i="14" s="1"/>
  <c r="D361" i="14" s="1"/>
  <c r="D362" i="14" s="1"/>
  <c r="D363" i="14" s="1"/>
  <c r="D364" i="14" s="1"/>
  <c r="D365" i="14" s="1"/>
  <c r="D366" i="14" s="1"/>
  <c r="D367" i="14" s="1"/>
  <c r="D368" i="14" s="1"/>
  <c r="D369" i="14" s="1"/>
  <c r="D370" i="14" s="1"/>
  <c r="D371" i="14" s="1"/>
  <c r="D372" i="14" s="1"/>
  <c r="D373" i="14" s="1"/>
  <c r="D374" i="14" s="1"/>
  <c r="D375" i="14" s="1"/>
  <c r="D376" i="14" s="1"/>
  <c r="D377" i="14" s="1"/>
  <c r="D378" i="14" s="1"/>
  <c r="D379" i="14" s="1"/>
  <c r="D380" i="14" s="1"/>
  <c r="D381" i="14" s="1"/>
  <c r="D382" i="14" s="1"/>
  <c r="D383" i="14" s="1"/>
  <c r="D384" i="14" s="1"/>
  <c r="D385" i="14" s="1"/>
  <c r="D386" i="14" s="1"/>
  <c r="D387" i="14" s="1"/>
  <c r="D388" i="14" s="1"/>
  <c r="D389" i="14" s="1"/>
  <c r="D390" i="14" s="1"/>
  <c r="D391" i="14" s="1"/>
  <c r="D392" i="14" s="1"/>
  <c r="D393" i="14" s="1"/>
  <c r="D394" i="14" s="1"/>
  <c r="D395" i="14" s="1"/>
  <c r="D396" i="14" s="1"/>
  <c r="D397" i="14" s="1"/>
  <c r="D398" i="14" s="1"/>
  <c r="D399" i="14" s="1"/>
  <c r="D400" i="14" s="1"/>
  <c r="D401" i="14" s="1"/>
  <c r="D402" i="14" s="1"/>
  <c r="D403" i="14" s="1"/>
  <c r="D404" i="14" s="1"/>
  <c r="D405" i="14" s="1"/>
  <c r="C309" i="14"/>
  <c r="C310" i="14" s="1"/>
  <c r="C311" i="14" s="1"/>
  <c r="C312" i="14" s="1"/>
  <c r="C313" i="14" s="1"/>
  <c r="C314" i="14" s="1"/>
  <c r="C315" i="14" s="1"/>
  <c r="C316" i="14" s="1"/>
  <c r="C317" i="14" s="1"/>
  <c r="C318" i="14" s="1"/>
  <c r="C319" i="14" s="1"/>
  <c r="C320" i="14" s="1"/>
  <c r="C321" i="14" s="1"/>
  <c r="C322" i="14" s="1"/>
  <c r="C323" i="14" s="1"/>
  <c r="C324" i="14" s="1"/>
  <c r="C325" i="14" s="1"/>
  <c r="C326" i="14" s="1"/>
  <c r="C327" i="14" s="1"/>
  <c r="C328" i="14" s="1"/>
  <c r="C329" i="14" s="1"/>
  <c r="C330" i="14" s="1"/>
  <c r="C331" i="14" s="1"/>
  <c r="C332" i="14" s="1"/>
  <c r="C333" i="14" s="1"/>
  <c r="C334" i="14" s="1"/>
  <c r="C335" i="14" s="1"/>
  <c r="C336" i="14" s="1"/>
  <c r="C337" i="14" s="1"/>
  <c r="C338" i="14" s="1"/>
  <c r="C339" i="14" s="1"/>
  <c r="C340" i="14" s="1"/>
  <c r="C341" i="14" s="1"/>
  <c r="C342" i="14" s="1"/>
  <c r="C343" i="14" s="1"/>
  <c r="C344" i="14" s="1"/>
  <c r="C345" i="14" s="1"/>
  <c r="C346" i="14" s="1"/>
  <c r="C347" i="14" s="1"/>
  <c r="C348" i="14" s="1"/>
  <c r="C349" i="14" s="1"/>
  <c r="C350" i="14" s="1"/>
  <c r="C351" i="14" s="1"/>
  <c r="C352" i="14" s="1"/>
  <c r="C353" i="14" s="1"/>
  <c r="C354" i="14" s="1"/>
  <c r="C355" i="14" s="1"/>
  <c r="C356" i="14" s="1"/>
  <c r="C357" i="14" s="1"/>
  <c r="C358" i="14" s="1"/>
  <c r="C359" i="14" s="1"/>
  <c r="C360" i="14" s="1"/>
  <c r="C361" i="14" s="1"/>
  <c r="C362" i="14" s="1"/>
  <c r="C363" i="14" s="1"/>
  <c r="C364" i="14" s="1"/>
  <c r="C365" i="14" s="1"/>
  <c r="C366" i="14" s="1"/>
  <c r="C367" i="14" s="1"/>
  <c r="C368" i="14" s="1"/>
  <c r="C369" i="14" s="1"/>
  <c r="C370" i="14" s="1"/>
  <c r="C371" i="14" s="1"/>
  <c r="C372" i="14" s="1"/>
  <c r="C373" i="14" s="1"/>
  <c r="C374" i="14" s="1"/>
  <c r="C375" i="14" s="1"/>
  <c r="C376" i="14" s="1"/>
  <c r="C377" i="14" s="1"/>
  <c r="C378" i="14" s="1"/>
  <c r="C379" i="14" s="1"/>
  <c r="C380" i="14" s="1"/>
  <c r="C381" i="14" s="1"/>
  <c r="C382" i="14" s="1"/>
  <c r="C383" i="14" s="1"/>
  <c r="C384" i="14" s="1"/>
  <c r="C385" i="14" s="1"/>
  <c r="C386" i="14" s="1"/>
  <c r="C387" i="14" s="1"/>
  <c r="C388" i="14" s="1"/>
  <c r="C389" i="14" s="1"/>
  <c r="C390" i="14" s="1"/>
  <c r="C391" i="14" s="1"/>
  <c r="C392" i="14" s="1"/>
  <c r="C393" i="14" s="1"/>
  <c r="C394" i="14" s="1"/>
  <c r="C395" i="14" s="1"/>
  <c r="C396" i="14" s="1"/>
  <c r="C397" i="14" s="1"/>
  <c r="C398" i="14" s="1"/>
  <c r="C399" i="14" s="1"/>
  <c r="C400" i="14" s="1"/>
  <c r="C401" i="14" s="1"/>
  <c r="C402" i="14" s="1"/>
  <c r="C403" i="14" s="1"/>
  <c r="C404" i="14" s="1"/>
  <c r="C405" i="14" s="1"/>
  <c r="B309" i="14"/>
  <c r="B310" i="14" s="1"/>
  <c r="B311" i="14" s="1"/>
  <c r="B312" i="14" s="1"/>
  <c r="B313" i="14" s="1"/>
  <c r="B314" i="14" s="1"/>
  <c r="B315" i="14" s="1"/>
  <c r="B316" i="14" s="1"/>
  <c r="B317" i="14" s="1"/>
  <c r="B318" i="14" s="1"/>
  <c r="B319" i="14" s="1"/>
  <c r="B320" i="14" s="1"/>
  <c r="B321" i="14" s="1"/>
  <c r="B322" i="14" s="1"/>
  <c r="B323" i="14" s="1"/>
  <c r="B324" i="14" s="1"/>
  <c r="B325" i="14" s="1"/>
  <c r="B326" i="14" s="1"/>
  <c r="B327" i="14" s="1"/>
  <c r="B328" i="14" s="1"/>
  <c r="B329" i="14" s="1"/>
  <c r="B330" i="14" s="1"/>
  <c r="B331" i="14" s="1"/>
  <c r="B332" i="14" s="1"/>
  <c r="B333" i="14" s="1"/>
  <c r="B334" i="14" s="1"/>
  <c r="B335" i="14" s="1"/>
  <c r="B336" i="14" s="1"/>
  <c r="B337" i="14" s="1"/>
  <c r="B338" i="14" s="1"/>
  <c r="B339" i="14" s="1"/>
  <c r="B340" i="14" s="1"/>
  <c r="B341" i="14" s="1"/>
  <c r="B342" i="14" s="1"/>
  <c r="B343" i="14" s="1"/>
  <c r="B344" i="14" s="1"/>
  <c r="B345" i="14" s="1"/>
  <c r="B346" i="14" s="1"/>
  <c r="B347" i="14" s="1"/>
  <c r="B348" i="14" s="1"/>
  <c r="B349" i="14" s="1"/>
  <c r="B350" i="14" s="1"/>
  <c r="B351" i="14" s="1"/>
  <c r="B352" i="14" s="1"/>
  <c r="B353" i="14" s="1"/>
  <c r="B354" i="14" s="1"/>
  <c r="B355" i="14" s="1"/>
  <c r="B356" i="14" s="1"/>
  <c r="B357" i="14" s="1"/>
  <c r="B358" i="14" s="1"/>
  <c r="B359" i="14" s="1"/>
  <c r="B360" i="14" s="1"/>
  <c r="B361" i="14" s="1"/>
  <c r="B362" i="14" s="1"/>
  <c r="B363" i="14" s="1"/>
  <c r="B364" i="14" s="1"/>
  <c r="B365" i="14" s="1"/>
  <c r="B366" i="14" s="1"/>
  <c r="B367" i="14" s="1"/>
  <c r="B368" i="14" s="1"/>
  <c r="B369" i="14" s="1"/>
  <c r="B370" i="14" s="1"/>
  <c r="B371" i="14" s="1"/>
  <c r="B372" i="14" s="1"/>
  <c r="B373" i="14" s="1"/>
  <c r="B374" i="14" s="1"/>
  <c r="B375" i="14" s="1"/>
  <c r="B376" i="14" s="1"/>
  <c r="B377" i="14" s="1"/>
  <c r="B378" i="14" s="1"/>
  <c r="B379" i="14" s="1"/>
  <c r="B380" i="14" s="1"/>
  <c r="B381" i="14" s="1"/>
  <c r="B382" i="14" s="1"/>
  <c r="B383" i="14" s="1"/>
  <c r="B384" i="14" s="1"/>
  <c r="B385" i="14" s="1"/>
  <c r="B386" i="14" s="1"/>
  <c r="B387" i="14" s="1"/>
  <c r="B388" i="14" s="1"/>
  <c r="B389" i="14" s="1"/>
  <c r="B390" i="14" s="1"/>
  <c r="B391" i="14" s="1"/>
  <c r="B392" i="14" s="1"/>
  <c r="B393" i="14" s="1"/>
  <c r="B394" i="14" s="1"/>
  <c r="B395" i="14" s="1"/>
  <c r="B396" i="14" s="1"/>
  <c r="B397" i="14" s="1"/>
  <c r="B398" i="14" s="1"/>
  <c r="B399" i="14" s="1"/>
  <c r="B400" i="14" s="1"/>
  <c r="B401" i="14" s="1"/>
  <c r="B402" i="14" s="1"/>
  <c r="B403" i="14" s="1"/>
  <c r="B404" i="14" s="1"/>
  <c r="B405" i="14" s="1"/>
  <c r="A310" i="14"/>
  <c r="A311" i="14" s="1"/>
  <c r="A312" i="14" s="1"/>
  <c r="A313" i="14" s="1"/>
  <c r="A314" i="14" s="1"/>
  <c r="A315" i="14" s="1"/>
  <c r="A316" i="14" s="1"/>
  <c r="A317" i="14" s="1"/>
  <c r="A318" i="14" s="1"/>
  <c r="A319" i="14" s="1"/>
  <c r="A320" i="14" s="1"/>
  <c r="A321" i="14" s="1"/>
  <c r="A322" i="14" s="1"/>
  <c r="A323" i="14" s="1"/>
  <c r="A324" i="14" s="1"/>
  <c r="A325" i="14" s="1"/>
  <c r="A326" i="14" s="1"/>
  <c r="A327" i="14" s="1"/>
  <c r="A328" i="14" s="1"/>
  <c r="A329" i="14" s="1"/>
  <c r="A330" i="14" s="1"/>
  <c r="A331" i="14" s="1"/>
  <c r="A332" i="14" s="1"/>
  <c r="A333" i="14" s="1"/>
  <c r="A334" i="14" s="1"/>
  <c r="A335" i="14" s="1"/>
  <c r="A336" i="14" s="1"/>
  <c r="A337" i="14" s="1"/>
  <c r="A338" i="14" s="1"/>
  <c r="A339" i="14" s="1"/>
  <c r="A340" i="14" s="1"/>
  <c r="A341" i="14" s="1"/>
  <c r="A342" i="14" s="1"/>
  <c r="A343" i="14" s="1"/>
  <c r="A344" i="14" s="1"/>
  <c r="A345" i="14" s="1"/>
  <c r="A346" i="14" s="1"/>
  <c r="A347" i="14" s="1"/>
  <c r="A348" i="14" s="1"/>
  <c r="A349" i="14" s="1"/>
  <c r="A350" i="14" s="1"/>
  <c r="A351" i="14" s="1"/>
  <c r="A352" i="14" s="1"/>
  <c r="A353" i="14" s="1"/>
  <c r="A354" i="14" s="1"/>
  <c r="A355" i="14" s="1"/>
  <c r="A356" i="14" s="1"/>
  <c r="A357" i="14" s="1"/>
  <c r="A358" i="14" s="1"/>
  <c r="A359" i="14" s="1"/>
  <c r="A360" i="14" s="1"/>
  <c r="A361" i="14" s="1"/>
  <c r="A362" i="14" s="1"/>
  <c r="A363" i="14" s="1"/>
  <c r="A364" i="14" s="1"/>
  <c r="A365" i="14" s="1"/>
  <c r="A366" i="14" s="1"/>
  <c r="A367" i="14" s="1"/>
  <c r="A368" i="14" s="1"/>
  <c r="A369" i="14" s="1"/>
  <c r="A370" i="14" s="1"/>
  <c r="A371" i="14" s="1"/>
  <c r="A372" i="14" s="1"/>
  <c r="A373" i="14" s="1"/>
  <c r="A374" i="14" s="1"/>
  <c r="A375" i="14" s="1"/>
  <c r="A376" i="14" s="1"/>
  <c r="A377" i="14" s="1"/>
  <c r="A378" i="14" s="1"/>
  <c r="A379" i="14" s="1"/>
  <c r="A380" i="14" s="1"/>
  <c r="A381" i="14" s="1"/>
  <c r="A382" i="14" s="1"/>
  <c r="A383" i="14" s="1"/>
  <c r="A384" i="14" s="1"/>
  <c r="A385" i="14" s="1"/>
  <c r="A386" i="14" s="1"/>
  <c r="A387" i="14" s="1"/>
  <c r="A388" i="14" s="1"/>
  <c r="A389" i="14" s="1"/>
  <c r="A390" i="14" s="1"/>
  <c r="A391" i="14" s="1"/>
  <c r="A392" i="14" s="1"/>
  <c r="A393" i="14" s="1"/>
  <c r="A394" i="14" s="1"/>
  <c r="A395" i="14" s="1"/>
  <c r="A396" i="14" s="1"/>
  <c r="A397" i="14" s="1"/>
  <c r="A398" i="14" s="1"/>
  <c r="A399" i="14" s="1"/>
  <c r="A400" i="14" s="1"/>
  <c r="A401" i="14" s="1"/>
  <c r="A402" i="14" s="1"/>
  <c r="A403" i="14" s="1"/>
  <c r="A404" i="14" s="1"/>
  <c r="A405" i="14" s="1"/>
  <c r="A406" i="14" s="1"/>
  <c r="D208" i="14"/>
  <c r="D209" i="14" s="1"/>
  <c r="D210" i="14" s="1"/>
  <c r="D211" i="14" s="1"/>
  <c r="D212" i="14" s="1"/>
  <c r="D213" i="14" s="1"/>
  <c r="D214" i="14" s="1"/>
  <c r="D215" i="14" s="1"/>
  <c r="D216" i="14" s="1"/>
  <c r="D217" i="14" s="1"/>
  <c r="D218" i="14" s="1"/>
  <c r="D219" i="14" s="1"/>
  <c r="D220" i="14" s="1"/>
  <c r="D221" i="14" s="1"/>
  <c r="D222" i="14" s="1"/>
  <c r="D223" i="14" s="1"/>
  <c r="D224" i="14" s="1"/>
  <c r="D225" i="14" s="1"/>
  <c r="D226" i="14" s="1"/>
  <c r="D227" i="14" s="1"/>
  <c r="D228" i="14" s="1"/>
  <c r="D229" i="14" s="1"/>
  <c r="D230" i="14" s="1"/>
  <c r="D231" i="14" s="1"/>
  <c r="D232" i="14" s="1"/>
  <c r="D233" i="14" s="1"/>
  <c r="D234" i="14" s="1"/>
  <c r="D235" i="14" s="1"/>
  <c r="D236" i="14" s="1"/>
  <c r="D237" i="14" s="1"/>
  <c r="D238" i="14" s="1"/>
  <c r="D239" i="14" s="1"/>
  <c r="D240" i="14" s="1"/>
  <c r="D241" i="14" s="1"/>
  <c r="D242" i="14" s="1"/>
  <c r="D243" i="14" s="1"/>
  <c r="D244" i="14" s="1"/>
  <c r="D245" i="14" s="1"/>
  <c r="D246" i="14" s="1"/>
  <c r="D247" i="14" s="1"/>
  <c r="D248" i="14" s="1"/>
  <c r="D249" i="14" s="1"/>
  <c r="D250" i="14" s="1"/>
  <c r="D251" i="14" s="1"/>
  <c r="D252" i="14" s="1"/>
  <c r="D253" i="14" s="1"/>
  <c r="D254" i="14" s="1"/>
  <c r="D255" i="14" s="1"/>
  <c r="D256" i="14" s="1"/>
  <c r="D257" i="14" s="1"/>
  <c r="D258" i="14" s="1"/>
  <c r="D259" i="14" s="1"/>
  <c r="D260" i="14" s="1"/>
  <c r="D261" i="14" s="1"/>
  <c r="D262" i="14" s="1"/>
  <c r="D263" i="14" s="1"/>
  <c r="D264" i="14" s="1"/>
  <c r="D265" i="14" s="1"/>
  <c r="D266" i="14" s="1"/>
  <c r="D267" i="14" s="1"/>
  <c r="D268" i="14" s="1"/>
  <c r="D269" i="14" s="1"/>
  <c r="D270" i="14" s="1"/>
  <c r="D271" i="14" s="1"/>
  <c r="D272" i="14" s="1"/>
  <c r="D273" i="14" s="1"/>
  <c r="D274" i="14" s="1"/>
  <c r="D275" i="14" s="1"/>
  <c r="D276" i="14" s="1"/>
  <c r="D277" i="14" s="1"/>
  <c r="D278" i="14" s="1"/>
  <c r="D279" i="14" s="1"/>
  <c r="D280" i="14" s="1"/>
  <c r="D281" i="14" s="1"/>
  <c r="D282" i="14" s="1"/>
  <c r="D283" i="14" s="1"/>
  <c r="D284" i="14" s="1"/>
  <c r="D285" i="14" s="1"/>
  <c r="D286" i="14" s="1"/>
  <c r="D287" i="14" s="1"/>
  <c r="D288" i="14" s="1"/>
  <c r="D289" i="14" s="1"/>
  <c r="D290" i="14" s="1"/>
  <c r="D291" i="14" s="1"/>
  <c r="D292" i="14" s="1"/>
  <c r="D293" i="14" s="1"/>
  <c r="D294" i="14" s="1"/>
  <c r="D295" i="14" s="1"/>
  <c r="D296" i="14" s="1"/>
  <c r="D297" i="14" s="1"/>
  <c r="D298" i="14" s="1"/>
  <c r="D299" i="14" s="1"/>
  <c r="D300" i="14" s="1"/>
  <c r="D301" i="14" s="1"/>
  <c r="D302" i="14" s="1"/>
  <c r="D303" i="14" s="1"/>
  <c r="D304" i="14" s="1"/>
  <c r="C208" i="14"/>
  <c r="C209" i="14" s="1"/>
  <c r="C210" i="14" s="1"/>
  <c r="C211" i="14" s="1"/>
  <c r="C212" i="14" s="1"/>
  <c r="C213" i="14" s="1"/>
  <c r="C214" i="14" s="1"/>
  <c r="C215" i="14" s="1"/>
  <c r="C216" i="14" s="1"/>
  <c r="C217" i="14" s="1"/>
  <c r="C218" i="14" s="1"/>
  <c r="C219" i="14" s="1"/>
  <c r="C220" i="14" s="1"/>
  <c r="C221" i="14" s="1"/>
  <c r="C222" i="14" s="1"/>
  <c r="C223" i="14" s="1"/>
  <c r="C224" i="14" s="1"/>
  <c r="C225" i="14" s="1"/>
  <c r="C226" i="14" s="1"/>
  <c r="C227" i="14" s="1"/>
  <c r="C228" i="14" s="1"/>
  <c r="C229" i="14" s="1"/>
  <c r="C230" i="14" s="1"/>
  <c r="C231" i="14" s="1"/>
  <c r="C232" i="14" s="1"/>
  <c r="C233" i="14" s="1"/>
  <c r="C234" i="14" s="1"/>
  <c r="C235" i="14" s="1"/>
  <c r="C236" i="14" s="1"/>
  <c r="C237" i="14" s="1"/>
  <c r="C238" i="14" s="1"/>
  <c r="C239" i="14" s="1"/>
  <c r="C240" i="14" s="1"/>
  <c r="C241" i="14" s="1"/>
  <c r="C242" i="14" s="1"/>
  <c r="C243" i="14" s="1"/>
  <c r="C244" i="14" s="1"/>
  <c r="C245" i="14" s="1"/>
  <c r="C246" i="14" s="1"/>
  <c r="C247" i="14" s="1"/>
  <c r="C248" i="14" s="1"/>
  <c r="C249" i="14" s="1"/>
  <c r="C250" i="14" s="1"/>
  <c r="C251" i="14" s="1"/>
  <c r="C252" i="14" s="1"/>
  <c r="C253" i="14" s="1"/>
  <c r="C254" i="14" s="1"/>
  <c r="C255" i="14" s="1"/>
  <c r="C256" i="14" s="1"/>
  <c r="C257" i="14" s="1"/>
  <c r="C258" i="14" s="1"/>
  <c r="C259" i="14" s="1"/>
  <c r="C260" i="14" s="1"/>
  <c r="C261" i="14" s="1"/>
  <c r="C262" i="14" s="1"/>
  <c r="C263" i="14" s="1"/>
  <c r="C264" i="14" s="1"/>
  <c r="C265" i="14" s="1"/>
  <c r="C266" i="14" s="1"/>
  <c r="C267" i="14" s="1"/>
  <c r="C268" i="14" s="1"/>
  <c r="C269" i="14" s="1"/>
  <c r="C270" i="14" s="1"/>
  <c r="C271" i="14" s="1"/>
  <c r="C272" i="14" s="1"/>
  <c r="C273" i="14" s="1"/>
  <c r="C274" i="14" s="1"/>
  <c r="C275" i="14" s="1"/>
  <c r="C276" i="14" s="1"/>
  <c r="C277" i="14" s="1"/>
  <c r="C278" i="14" s="1"/>
  <c r="C279" i="14" s="1"/>
  <c r="C280" i="14" s="1"/>
  <c r="C281" i="14" s="1"/>
  <c r="C282" i="14" s="1"/>
  <c r="C283" i="14" s="1"/>
  <c r="C284" i="14" s="1"/>
  <c r="C285" i="14" s="1"/>
  <c r="C286" i="14" s="1"/>
  <c r="C287" i="14" s="1"/>
  <c r="C288" i="14" s="1"/>
  <c r="C289" i="14" s="1"/>
  <c r="C290" i="14" s="1"/>
  <c r="C291" i="14" s="1"/>
  <c r="C292" i="14" s="1"/>
  <c r="C293" i="14" s="1"/>
  <c r="C294" i="14" s="1"/>
  <c r="C295" i="14" s="1"/>
  <c r="C296" i="14" s="1"/>
  <c r="C297" i="14" s="1"/>
  <c r="C298" i="14" s="1"/>
  <c r="C299" i="14" s="1"/>
  <c r="C300" i="14" s="1"/>
  <c r="C301" i="14" s="1"/>
  <c r="C302" i="14" s="1"/>
  <c r="C303" i="14" s="1"/>
  <c r="C304" i="14" s="1"/>
  <c r="B208" i="14"/>
  <c r="B209" i="14" s="1"/>
  <c r="B210" i="14" s="1"/>
  <c r="B211" i="14" s="1"/>
  <c r="B212" i="14" s="1"/>
  <c r="B213" i="14" s="1"/>
  <c r="B214" i="14" s="1"/>
  <c r="B215" i="14" s="1"/>
  <c r="B216" i="14" s="1"/>
  <c r="B217" i="14" s="1"/>
  <c r="B218" i="14" s="1"/>
  <c r="B219" i="14" s="1"/>
  <c r="B220" i="14" s="1"/>
  <c r="B221" i="14" s="1"/>
  <c r="B222" i="14" s="1"/>
  <c r="B223" i="14" s="1"/>
  <c r="B224" i="14" s="1"/>
  <c r="B225" i="14" s="1"/>
  <c r="B226" i="14" s="1"/>
  <c r="B227" i="14" s="1"/>
  <c r="B228" i="14" s="1"/>
  <c r="B229" i="14" s="1"/>
  <c r="B230" i="14" s="1"/>
  <c r="B231" i="14" s="1"/>
  <c r="B232" i="14" s="1"/>
  <c r="B233" i="14" s="1"/>
  <c r="B234" i="14" s="1"/>
  <c r="B235" i="14" s="1"/>
  <c r="B236" i="14" s="1"/>
  <c r="B237" i="14" s="1"/>
  <c r="B238" i="14" s="1"/>
  <c r="B239" i="14" s="1"/>
  <c r="B240" i="14" s="1"/>
  <c r="B241" i="14" s="1"/>
  <c r="B242" i="14" s="1"/>
  <c r="B243" i="14" s="1"/>
  <c r="B244" i="14" s="1"/>
  <c r="B245" i="14" s="1"/>
  <c r="B246" i="14" s="1"/>
  <c r="B247" i="14" s="1"/>
  <c r="B248" i="14" s="1"/>
  <c r="B249" i="14" s="1"/>
  <c r="B250" i="14" s="1"/>
  <c r="B251" i="14" s="1"/>
  <c r="B252" i="14" s="1"/>
  <c r="B253" i="14" s="1"/>
  <c r="B254" i="14" s="1"/>
  <c r="B255" i="14" s="1"/>
  <c r="B256" i="14" s="1"/>
  <c r="B257" i="14" s="1"/>
  <c r="B258" i="14" s="1"/>
  <c r="B259" i="14" s="1"/>
  <c r="B260" i="14" s="1"/>
  <c r="B261" i="14" s="1"/>
  <c r="B262" i="14" s="1"/>
  <c r="B263" i="14" s="1"/>
  <c r="B264" i="14" s="1"/>
  <c r="B265" i="14" s="1"/>
  <c r="B266" i="14" s="1"/>
  <c r="B267" i="14" s="1"/>
  <c r="B268" i="14" s="1"/>
  <c r="B269" i="14" s="1"/>
  <c r="B270" i="14" s="1"/>
  <c r="B271" i="14" s="1"/>
  <c r="B272" i="14" s="1"/>
  <c r="B273" i="14" s="1"/>
  <c r="B274" i="14" s="1"/>
  <c r="B275" i="14" s="1"/>
  <c r="B276" i="14" s="1"/>
  <c r="B277" i="14" s="1"/>
  <c r="B278" i="14" s="1"/>
  <c r="B279" i="14" s="1"/>
  <c r="B280" i="14" s="1"/>
  <c r="B281" i="14" s="1"/>
  <c r="B282" i="14" s="1"/>
  <c r="B283" i="14" s="1"/>
  <c r="B284" i="14" s="1"/>
  <c r="B285" i="14" s="1"/>
  <c r="B286" i="14" s="1"/>
  <c r="B287" i="14" s="1"/>
  <c r="B288" i="14" s="1"/>
  <c r="B289" i="14" s="1"/>
  <c r="B290" i="14" s="1"/>
  <c r="B291" i="14" s="1"/>
  <c r="B292" i="14" s="1"/>
  <c r="B293" i="14" s="1"/>
  <c r="B294" i="14" s="1"/>
  <c r="B295" i="14" s="1"/>
  <c r="B296" i="14" s="1"/>
  <c r="B297" i="14" s="1"/>
  <c r="B298" i="14" s="1"/>
  <c r="B299" i="14" s="1"/>
  <c r="B300" i="14" s="1"/>
  <c r="B301" i="14" s="1"/>
  <c r="B302" i="14" s="1"/>
  <c r="B303" i="14" s="1"/>
  <c r="B304" i="14" s="1"/>
  <c r="A209" i="14"/>
  <c r="A210" i="14" s="1"/>
  <c r="A211" i="14" s="1"/>
  <c r="A212" i="14" s="1"/>
  <c r="A213" i="14" s="1"/>
  <c r="A214" i="14" s="1"/>
  <c r="A215" i="14" s="1"/>
  <c r="A216" i="14" s="1"/>
  <c r="A217" i="14" s="1"/>
  <c r="A218" i="14" s="1"/>
  <c r="A219" i="14" s="1"/>
  <c r="A220" i="14" s="1"/>
  <c r="A221" i="14" s="1"/>
  <c r="A222" i="14" s="1"/>
  <c r="A223" i="14" s="1"/>
  <c r="A224" i="14" s="1"/>
  <c r="A225" i="14" s="1"/>
  <c r="A226" i="14" s="1"/>
  <c r="A227" i="14" s="1"/>
  <c r="A228" i="14" s="1"/>
  <c r="A229" i="14" s="1"/>
  <c r="A230" i="14" s="1"/>
  <c r="A231" i="14" s="1"/>
  <c r="A232" i="14" s="1"/>
  <c r="A233" i="14" s="1"/>
  <c r="A234" i="14" s="1"/>
  <c r="A235" i="14" s="1"/>
  <c r="A236" i="14" s="1"/>
  <c r="A237" i="14" s="1"/>
  <c r="A238" i="14" s="1"/>
  <c r="A239" i="14" s="1"/>
  <c r="A240" i="14" s="1"/>
  <c r="A241" i="14" s="1"/>
  <c r="A242" i="14" s="1"/>
  <c r="A243" i="14" s="1"/>
  <c r="A244" i="14" s="1"/>
  <c r="A245" i="14" s="1"/>
  <c r="A246" i="14" s="1"/>
  <c r="A247" i="14" s="1"/>
  <c r="A248" i="14" s="1"/>
  <c r="A249" i="14" s="1"/>
  <c r="A250" i="14" s="1"/>
  <c r="A251" i="14" s="1"/>
  <c r="A252" i="14" s="1"/>
  <c r="A253" i="14" s="1"/>
  <c r="A254" i="14" s="1"/>
  <c r="A255" i="14" s="1"/>
  <c r="A256" i="14" s="1"/>
  <c r="A257" i="14" s="1"/>
  <c r="A258" i="14" s="1"/>
  <c r="A259" i="14" s="1"/>
  <c r="A260" i="14" s="1"/>
  <c r="A261" i="14" s="1"/>
  <c r="A262" i="14" s="1"/>
  <c r="A263" i="14" s="1"/>
  <c r="A264" i="14" s="1"/>
  <c r="A265" i="14" s="1"/>
  <c r="A266" i="14" s="1"/>
  <c r="A267" i="14" s="1"/>
  <c r="A268" i="14" s="1"/>
  <c r="A269" i="14" s="1"/>
  <c r="A270" i="14" s="1"/>
  <c r="A271" i="14" s="1"/>
  <c r="A272" i="14" s="1"/>
  <c r="A273" i="14" s="1"/>
  <c r="A274" i="14" s="1"/>
  <c r="A275" i="14" s="1"/>
  <c r="A276" i="14" s="1"/>
  <c r="A277" i="14" s="1"/>
  <c r="A278" i="14" s="1"/>
  <c r="A279" i="14" s="1"/>
  <c r="A280" i="14" s="1"/>
  <c r="A281" i="14" s="1"/>
  <c r="A282" i="14" s="1"/>
  <c r="A283" i="14" s="1"/>
  <c r="A284" i="14" s="1"/>
  <c r="A285" i="14" s="1"/>
  <c r="A286" i="14" s="1"/>
  <c r="A287" i="14" s="1"/>
  <c r="A288" i="14" s="1"/>
  <c r="A289" i="14" s="1"/>
  <c r="A290" i="14" s="1"/>
  <c r="A291" i="14" s="1"/>
  <c r="A292" i="14" s="1"/>
  <c r="A293" i="14" s="1"/>
  <c r="A294" i="14" s="1"/>
  <c r="A295" i="14" s="1"/>
  <c r="A296" i="14" s="1"/>
  <c r="A297" i="14" s="1"/>
  <c r="A298" i="14" s="1"/>
  <c r="A299" i="14" s="1"/>
  <c r="A300" i="14" s="1"/>
  <c r="A301" i="14" s="1"/>
  <c r="A302" i="14" s="1"/>
  <c r="A303" i="14" s="1"/>
  <c r="A304" i="14" s="1"/>
  <c r="A305" i="14" s="1"/>
  <c r="M101" i="13"/>
  <c r="M202" i="13" s="1"/>
  <c r="M100" i="13"/>
  <c r="M201" i="13" s="1"/>
  <c r="M99" i="13"/>
  <c r="M200" i="13" s="1"/>
  <c r="M98" i="13"/>
  <c r="M199" i="13" s="1"/>
  <c r="M97" i="13"/>
  <c r="M198" i="13" s="1"/>
  <c r="M96" i="13"/>
  <c r="M197" i="13" s="1"/>
  <c r="M95" i="13"/>
  <c r="M196" i="13" s="1"/>
  <c r="M94" i="13"/>
  <c r="M195" i="13" s="1"/>
  <c r="M93" i="13"/>
  <c r="M194" i="13" s="1"/>
  <c r="M92" i="13"/>
  <c r="M193" i="13" s="1"/>
  <c r="M91" i="13"/>
  <c r="M192" i="13" s="1"/>
  <c r="M90" i="13"/>
  <c r="M191" i="13" s="1"/>
  <c r="M89" i="13"/>
  <c r="M190" i="13" s="1"/>
  <c r="M88" i="13"/>
  <c r="M189" i="13" s="1"/>
  <c r="M87" i="13"/>
  <c r="M188" i="13" s="1"/>
  <c r="M86" i="13"/>
  <c r="M187" i="13" s="1"/>
  <c r="M85" i="13"/>
  <c r="M186" i="13" s="1"/>
  <c r="M84" i="13"/>
  <c r="M185" i="13" s="1"/>
  <c r="M83" i="13"/>
  <c r="M184" i="13" s="1"/>
  <c r="M82" i="13"/>
  <c r="M183" i="13" s="1"/>
  <c r="M81" i="13"/>
  <c r="M182" i="13" s="1"/>
  <c r="M80" i="13"/>
  <c r="M181" i="13" s="1"/>
  <c r="M79" i="13"/>
  <c r="M180" i="13" s="1"/>
  <c r="M78" i="13"/>
  <c r="M179" i="13" s="1"/>
  <c r="M77" i="13"/>
  <c r="M178" i="13" s="1"/>
  <c r="M76" i="13"/>
  <c r="M177" i="13" s="1"/>
  <c r="M75" i="13"/>
  <c r="M176" i="13" s="1"/>
  <c r="M74" i="13"/>
  <c r="M175" i="13" s="1"/>
  <c r="M73" i="13"/>
  <c r="M174" i="13" s="1"/>
  <c r="M72" i="13"/>
  <c r="M173" i="13" s="1"/>
  <c r="M71" i="13"/>
  <c r="M172" i="13" s="1"/>
  <c r="M70" i="13"/>
  <c r="M171" i="13" s="1"/>
  <c r="M69" i="13"/>
  <c r="M170" i="13" s="1"/>
  <c r="M68" i="13"/>
  <c r="M169" i="13" s="1"/>
  <c r="M67" i="13"/>
  <c r="M168" i="13" s="1"/>
  <c r="M66" i="13"/>
  <c r="M167" i="13" s="1"/>
  <c r="M65" i="13"/>
  <c r="M166" i="13" s="1"/>
  <c r="M64" i="13"/>
  <c r="M165" i="13" s="1"/>
  <c r="M63" i="13"/>
  <c r="M164" i="13" s="1"/>
  <c r="M62" i="13"/>
  <c r="M163" i="13" s="1"/>
  <c r="M61" i="13"/>
  <c r="M162" i="13" s="1"/>
  <c r="M60" i="13"/>
  <c r="M161" i="13" s="1"/>
  <c r="M59" i="13"/>
  <c r="M160" i="13" s="1"/>
  <c r="M58" i="13"/>
  <c r="M159" i="13" s="1"/>
  <c r="M57" i="13"/>
  <c r="M158" i="13" s="1"/>
  <c r="M56" i="13"/>
  <c r="M157" i="13" s="1"/>
  <c r="M55" i="13"/>
  <c r="M156" i="13" s="1"/>
  <c r="M54" i="13"/>
  <c r="M155" i="13" s="1"/>
  <c r="M53" i="13"/>
  <c r="M154" i="13" s="1"/>
  <c r="M52" i="13"/>
  <c r="M153" i="13" s="1"/>
  <c r="M51" i="13"/>
  <c r="M152" i="13" s="1"/>
  <c r="M50" i="13"/>
  <c r="M151" i="13" s="1"/>
  <c r="M49" i="13"/>
  <c r="M150" i="13" s="1"/>
  <c r="M48" i="13"/>
  <c r="M149" i="13" s="1"/>
  <c r="M47" i="13"/>
  <c r="M148" i="13" s="1"/>
  <c r="M46" i="13"/>
  <c r="M147" i="13" s="1"/>
  <c r="M45" i="13"/>
  <c r="M146" i="13" s="1"/>
  <c r="M44" i="13"/>
  <c r="M145" i="13" s="1"/>
  <c r="M43" i="13"/>
  <c r="M144" i="13" s="1"/>
  <c r="M42" i="13"/>
  <c r="M143" i="13" s="1"/>
  <c r="M41" i="13"/>
  <c r="M142" i="13" s="1"/>
  <c r="M40" i="13"/>
  <c r="M141" i="13" s="1"/>
  <c r="M39" i="13"/>
  <c r="M140" i="13" s="1"/>
  <c r="M38" i="13"/>
  <c r="M139" i="13" s="1"/>
  <c r="M37" i="13"/>
  <c r="M138" i="13" s="1"/>
  <c r="M36" i="13"/>
  <c r="M137" i="13" s="1"/>
  <c r="M35" i="13"/>
  <c r="M136" i="13" s="1"/>
  <c r="M34" i="13"/>
  <c r="M135" i="13" s="1"/>
  <c r="M33" i="13"/>
  <c r="M134" i="13" s="1"/>
  <c r="M32" i="13"/>
  <c r="M133" i="13" s="1"/>
  <c r="M31" i="13"/>
  <c r="M132" i="13" s="1"/>
  <c r="M30" i="13"/>
  <c r="M131" i="13" s="1"/>
  <c r="M29" i="13"/>
  <c r="M130" i="13" s="1"/>
  <c r="M28" i="13"/>
  <c r="M129" i="13" s="1"/>
  <c r="M27" i="13"/>
  <c r="M128" i="13" s="1"/>
  <c r="M26" i="13"/>
  <c r="M127" i="13" s="1"/>
  <c r="M25" i="13"/>
  <c r="M126" i="13" s="1"/>
  <c r="M24" i="13"/>
  <c r="M125" i="13" s="1"/>
  <c r="M23" i="13"/>
  <c r="M124" i="13" s="1"/>
  <c r="M22" i="13"/>
  <c r="M123" i="13" s="1"/>
  <c r="M21" i="13"/>
  <c r="M122" i="13" s="1"/>
  <c r="M20" i="13"/>
  <c r="M121" i="13" s="1"/>
  <c r="M19" i="13"/>
  <c r="M120" i="13" s="1"/>
  <c r="M18" i="13"/>
  <c r="M119" i="13" s="1"/>
  <c r="M17" i="13"/>
  <c r="M118" i="13" s="1"/>
  <c r="M16" i="13"/>
  <c r="M117" i="13" s="1"/>
  <c r="M15" i="13"/>
  <c r="M116" i="13" s="1"/>
  <c r="M14" i="13"/>
  <c r="M115" i="13" s="1"/>
  <c r="M13" i="13"/>
  <c r="M114" i="13" s="1"/>
  <c r="F15" i="7" s="1"/>
  <c r="F33" i="7" s="1"/>
  <c r="M12" i="13"/>
  <c r="M113" i="13" s="1"/>
  <c r="M11" i="13"/>
  <c r="M112" i="13" s="1"/>
  <c r="M10" i="13"/>
  <c r="M111" i="13" s="1"/>
  <c r="M9" i="13"/>
  <c r="M110" i="13" s="1"/>
  <c r="M8" i="13"/>
  <c r="M109" i="13" s="1"/>
  <c r="M7" i="13"/>
  <c r="M108" i="13" s="1"/>
  <c r="M6" i="13"/>
  <c r="M107" i="13" s="1"/>
  <c r="M5" i="13"/>
  <c r="M106" i="13" s="1"/>
  <c r="M4" i="13"/>
  <c r="M105" i="13" s="1"/>
  <c r="M506" i="12"/>
  <c r="M505" i="12"/>
  <c r="M504" i="12"/>
  <c r="M503" i="12"/>
  <c r="M502" i="12"/>
  <c r="M501" i="12"/>
  <c r="M500" i="12"/>
  <c r="M499" i="12"/>
  <c r="M498" i="12"/>
  <c r="M497" i="12"/>
  <c r="M496" i="12"/>
  <c r="M495" i="12"/>
  <c r="M494" i="12"/>
  <c r="M493" i="12"/>
  <c r="M492" i="12"/>
  <c r="M491" i="12"/>
  <c r="M490" i="12"/>
  <c r="M489" i="12"/>
  <c r="M488" i="12"/>
  <c r="M487" i="12"/>
  <c r="M486" i="12"/>
  <c r="M485" i="12"/>
  <c r="M484" i="12"/>
  <c r="M483" i="12"/>
  <c r="M482" i="12"/>
  <c r="M481" i="12"/>
  <c r="M480" i="12"/>
  <c r="M479" i="12"/>
  <c r="M478" i="12"/>
  <c r="M477" i="12"/>
  <c r="M476" i="12"/>
  <c r="M475" i="12"/>
  <c r="M474" i="12"/>
  <c r="M473" i="12"/>
  <c r="M472" i="12"/>
  <c r="M471" i="12"/>
  <c r="M470" i="12"/>
  <c r="M469" i="12"/>
  <c r="M468" i="12"/>
  <c r="M467" i="12"/>
  <c r="M466" i="12"/>
  <c r="M465" i="12"/>
  <c r="M464" i="12"/>
  <c r="M463" i="12"/>
  <c r="M462" i="12"/>
  <c r="M461" i="12"/>
  <c r="M460" i="12"/>
  <c r="M459" i="12"/>
  <c r="M458" i="12"/>
  <c r="M457" i="12"/>
  <c r="M456" i="12"/>
  <c r="M455" i="12"/>
  <c r="M454" i="12"/>
  <c r="M453" i="12"/>
  <c r="M452" i="12"/>
  <c r="M451" i="12"/>
  <c r="M450" i="12"/>
  <c r="M449" i="12"/>
  <c r="M448" i="12"/>
  <c r="M447" i="12"/>
  <c r="M446" i="12"/>
  <c r="M445" i="12"/>
  <c r="M444" i="12"/>
  <c r="M443" i="12"/>
  <c r="M442" i="12"/>
  <c r="M441" i="12"/>
  <c r="M440" i="12"/>
  <c r="M439" i="12"/>
  <c r="M438" i="12"/>
  <c r="M437" i="12"/>
  <c r="M436" i="12"/>
  <c r="M435" i="12"/>
  <c r="M434" i="12"/>
  <c r="M433" i="12"/>
  <c r="M432" i="12"/>
  <c r="M431" i="12"/>
  <c r="M430" i="12"/>
  <c r="M429" i="12"/>
  <c r="M428" i="12"/>
  <c r="M427" i="12"/>
  <c r="M426" i="12"/>
  <c r="M425" i="12"/>
  <c r="M424" i="12"/>
  <c r="M423" i="12"/>
  <c r="M422" i="12"/>
  <c r="M421" i="12"/>
  <c r="M420" i="12"/>
  <c r="M419" i="12"/>
  <c r="M418" i="12"/>
  <c r="M417" i="12"/>
  <c r="M416" i="12"/>
  <c r="M415" i="12"/>
  <c r="M414" i="12"/>
  <c r="M413" i="12"/>
  <c r="M412" i="12"/>
  <c r="M411" i="12"/>
  <c r="M410" i="12"/>
  <c r="M409" i="12"/>
  <c r="M405" i="12"/>
  <c r="M404" i="12"/>
  <c r="M403" i="12"/>
  <c r="M402" i="12"/>
  <c r="M401" i="12"/>
  <c r="M400" i="12"/>
  <c r="M399" i="12"/>
  <c r="M398" i="12"/>
  <c r="M397" i="12"/>
  <c r="M396" i="12"/>
  <c r="M395" i="12"/>
  <c r="M394" i="12"/>
  <c r="M393" i="12"/>
  <c r="M392" i="12"/>
  <c r="M391" i="12"/>
  <c r="M390" i="12"/>
  <c r="M389" i="12"/>
  <c r="M388" i="12"/>
  <c r="M387" i="12"/>
  <c r="M386" i="12"/>
  <c r="M385" i="12"/>
  <c r="M384" i="12"/>
  <c r="M383" i="12"/>
  <c r="M382" i="12"/>
  <c r="M381" i="12"/>
  <c r="M380" i="12"/>
  <c r="M379" i="12"/>
  <c r="M378" i="12"/>
  <c r="M377" i="12"/>
  <c r="M376" i="12"/>
  <c r="M375" i="12"/>
  <c r="M374" i="12"/>
  <c r="M373" i="12"/>
  <c r="M372" i="12"/>
  <c r="M371" i="12"/>
  <c r="M370" i="12"/>
  <c r="M369" i="12"/>
  <c r="M368" i="12"/>
  <c r="M367" i="12"/>
  <c r="M366" i="12"/>
  <c r="M365" i="12"/>
  <c r="M364" i="12"/>
  <c r="M363" i="12"/>
  <c r="M362" i="12"/>
  <c r="M361" i="12"/>
  <c r="M360" i="12"/>
  <c r="M359" i="12"/>
  <c r="M358" i="12"/>
  <c r="M357" i="12"/>
  <c r="M356" i="12"/>
  <c r="M355" i="12"/>
  <c r="M354" i="12"/>
  <c r="M353" i="12"/>
  <c r="M352" i="12"/>
  <c r="M351" i="12"/>
  <c r="M350" i="12"/>
  <c r="M349" i="12"/>
  <c r="M348" i="12"/>
  <c r="M347" i="12"/>
  <c r="M346" i="12"/>
  <c r="M345" i="12"/>
  <c r="M344" i="12"/>
  <c r="M343" i="12"/>
  <c r="M342" i="12"/>
  <c r="M341" i="12"/>
  <c r="M340" i="12"/>
  <c r="M339" i="12"/>
  <c r="M338" i="12"/>
  <c r="M337" i="12"/>
  <c r="M336" i="12"/>
  <c r="M335" i="12"/>
  <c r="M334" i="12"/>
  <c r="M333" i="12"/>
  <c r="M332" i="12"/>
  <c r="M331" i="12"/>
  <c r="M330" i="12"/>
  <c r="M329" i="12"/>
  <c r="M328" i="12"/>
  <c r="M327" i="12"/>
  <c r="M326" i="12"/>
  <c r="M325" i="12"/>
  <c r="M324" i="12"/>
  <c r="M323" i="12"/>
  <c r="M322" i="12"/>
  <c r="M321" i="12"/>
  <c r="M320" i="12"/>
  <c r="M319" i="12"/>
  <c r="M318" i="12"/>
  <c r="M317" i="12"/>
  <c r="M316" i="12"/>
  <c r="M315" i="12"/>
  <c r="M314" i="12"/>
  <c r="M313" i="12"/>
  <c r="M312" i="12"/>
  <c r="M311" i="12"/>
  <c r="M310" i="12"/>
  <c r="M309" i="12"/>
  <c r="M308" i="12"/>
  <c r="M304" i="12"/>
  <c r="M303" i="12"/>
  <c r="M302" i="12"/>
  <c r="M301" i="12"/>
  <c r="M300" i="12"/>
  <c r="M300" i="14" s="1"/>
  <c r="M299" i="12"/>
  <c r="M298" i="12"/>
  <c r="M297" i="12"/>
  <c r="M296" i="12"/>
  <c r="M295" i="12"/>
  <c r="M294" i="12"/>
  <c r="M293" i="12"/>
  <c r="M292" i="12"/>
  <c r="M292" i="14" s="1"/>
  <c r="M291" i="12"/>
  <c r="M290" i="12"/>
  <c r="M289" i="12"/>
  <c r="M288" i="12"/>
  <c r="M287" i="12"/>
  <c r="M286" i="12"/>
  <c r="M285" i="12"/>
  <c r="M284" i="12"/>
  <c r="M284" i="14" s="1"/>
  <c r="M283" i="12"/>
  <c r="M282" i="12"/>
  <c r="M281" i="12"/>
  <c r="M280" i="12"/>
  <c r="M279" i="12"/>
  <c r="M278" i="12"/>
  <c r="M277" i="12"/>
  <c r="M276" i="12"/>
  <c r="M276" i="14" s="1"/>
  <c r="M275" i="12"/>
  <c r="M274" i="12"/>
  <c r="M273" i="12"/>
  <c r="M272" i="12"/>
  <c r="M271" i="12"/>
  <c r="M270" i="12"/>
  <c r="M269" i="12"/>
  <c r="M268" i="12"/>
  <c r="M268" i="14" s="1"/>
  <c r="M267" i="12"/>
  <c r="M266" i="12"/>
  <c r="M265" i="12"/>
  <c r="M264" i="12"/>
  <c r="M263" i="12"/>
  <c r="M262" i="12"/>
  <c r="M261" i="12"/>
  <c r="M260" i="12"/>
  <c r="M260" i="14" s="1"/>
  <c r="M259" i="12"/>
  <c r="M258" i="12"/>
  <c r="M257" i="12"/>
  <c r="M256" i="12"/>
  <c r="M255" i="12"/>
  <c r="M254" i="12"/>
  <c r="M253" i="12"/>
  <c r="M252" i="12"/>
  <c r="M252" i="14" s="1"/>
  <c r="M251" i="12"/>
  <c r="M250" i="12"/>
  <c r="M249" i="12"/>
  <c r="M248" i="12"/>
  <c r="M247" i="12"/>
  <c r="M246" i="12"/>
  <c r="M245" i="12"/>
  <c r="M244" i="12"/>
  <c r="M244" i="14" s="1"/>
  <c r="M243" i="12"/>
  <c r="M242" i="12"/>
  <c r="M241" i="12"/>
  <c r="M240" i="12"/>
  <c r="M239" i="12"/>
  <c r="M238" i="12"/>
  <c r="M237" i="12"/>
  <c r="M236" i="12"/>
  <c r="M236" i="14" s="1"/>
  <c r="M235" i="12"/>
  <c r="M234" i="12"/>
  <c r="M233" i="12"/>
  <c r="M232" i="12"/>
  <c r="M231" i="12"/>
  <c r="M230" i="12"/>
  <c r="M229" i="12"/>
  <c r="M228" i="12"/>
  <c r="M228" i="14" s="1"/>
  <c r="M227" i="12"/>
  <c r="M226" i="12"/>
  <c r="M225" i="12"/>
  <c r="M224" i="12"/>
  <c r="M223" i="12"/>
  <c r="M222" i="12"/>
  <c r="M221" i="12"/>
  <c r="M220" i="12"/>
  <c r="M220" i="14" s="1"/>
  <c r="M219" i="12"/>
  <c r="M218" i="12"/>
  <c r="M217" i="12"/>
  <c r="M216" i="12"/>
  <c r="M215" i="12"/>
  <c r="M214" i="12"/>
  <c r="M213" i="12"/>
  <c r="M212" i="12"/>
  <c r="M212" i="14" s="1"/>
  <c r="M211" i="12"/>
  <c r="M210" i="12"/>
  <c r="M209" i="12"/>
  <c r="M208" i="12"/>
  <c r="M207" i="12"/>
  <c r="C16" i="6"/>
  <c r="B17" i="6"/>
  <c r="B16" i="6"/>
  <c r="C7" i="6"/>
  <c r="B8" i="6"/>
  <c r="B7" i="6"/>
  <c r="H505" i="10"/>
  <c r="C17" i="6" s="1"/>
  <c r="H506" i="10"/>
  <c r="E308" i="11"/>
  <c r="F308" i="11"/>
  <c r="G308" i="11"/>
  <c r="H308" i="11"/>
  <c r="I308" i="11"/>
  <c r="J308" i="11"/>
  <c r="K308" i="11"/>
  <c r="E309" i="11"/>
  <c r="F309" i="11"/>
  <c r="G309" i="11"/>
  <c r="H309" i="11"/>
  <c r="I309" i="11"/>
  <c r="J309" i="11"/>
  <c r="K309" i="11"/>
  <c r="E310" i="11"/>
  <c r="F310" i="11"/>
  <c r="G310" i="11"/>
  <c r="H310" i="11"/>
  <c r="I310" i="11"/>
  <c r="J310" i="11"/>
  <c r="K310" i="11"/>
  <c r="E311" i="11"/>
  <c r="F311" i="11"/>
  <c r="G311" i="11"/>
  <c r="H311" i="11"/>
  <c r="I311" i="11"/>
  <c r="J311" i="11"/>
  <c r="K311" i="11"/>
  <c r="E312" i="11"/>
  <c r="F312" i="11"/>
  <c r="G312" i="11"/>
  <c r="H312" i="11"/>
  <c r="I312" i="11"/>
  <c r="J312" i="11"/>
  <c r="K312" i="11"/>
  <c r="E313" i="11"/>
  <c r="F313" i="11"/>
  <c r="G313" i="11"/>
  <c r="H313" i="11"/>
  <c r="I313" i="11"/>
  <c r="J313" i="11"/>
  <c r="K313" i="11"/>
  <c r="E314" i="11"/>
  <c r="F314" i="11"/>
  <c r="G314" i="11"/>
  <c r="H314" i="11"/>
  <c r="I314" i="11"/>
  <c r="J314" i="11"/>
  <c r="K314" i="11"/>
  <c r="E315" i="11"/>
  <c r="F315" i="11"/>
  <c r="G315" i="11"/>
  <c r="H315" i="11"/>
  <c r="I315" i="11"/>
  <c r="J315" i="11"/>
  <c r="K315" i="11"/>
  <c r="E316" i="11"/>
  <c r="F316" i="11"/>
  <c r="G316" i="11"/>
  <c r="H316" i="11"/>
  <c r="I316" i="11"/>
  <c r="J316" i="11"/>
  <c r="K316" i="11"/>
  <c r="E317" i="11"/>
  <c r="F317" i="11"/>
  <c r="G317" i="11"/>
  <c r="H317" i="11"/>
  <c r="I317" i="11"/>
  <c r="J317" i="11"/>
  <c r="K317" i="11"/>
  <c r="E318" i="11"/>
  <c r="F318" i="11"/>
  <c r="G318" i="11"/>
  <c r="H318" i="11"/>
  <c r="I318" i="11"/>
  <c r="J318" i="11"/>
  <c r="K318" i="11"/>
  <c r="E319" i="11"/>
  <c r="F319" i="11"/>
  <c r="G319" i="11"/>
  <c r="H319" i="11"/>
  <c r="I319" i="11"/>
  <c r="J319" i="11"/>
  <c r="K319" i="11"/>
  <c r="E320" i="11"/>
  <c r="F320" i="11"/>
  <c r="G320" i="11"/>
  <c r="H320" i="11"/>
  <c r="I320" i="11"/>
  <c r="J320" i="11"/>
  <c r="K320" i="11"/>
  <c r="E321" i="11"/>
  <c r="F321" i="11"/>
  <c r="G321" i="11"/>
  <c r="H321" i="11"/>
  <c r="I321" i="11"/>
  <c r="J321" i="11"/>
  <c r="K321" i="11"/>
  <c r="E322" i="11"/>
  <c r="F322" i="11"/>
  <c r="G322" i="11"/>
  <c r="H322" i="11"/>
  <c r="I322" i="11"/>
  <c r="J322" i="11"/>
  <c r="K322" i="11"/>
  <c r="E323" i="11"/>
  <c r="F323" i="11"/>
  <c r="G323" i="11"/>
  <c r="H323" i="11"/>
  <c r="I323" i="11"/>
  <c r="J323" i="11"/>
  <c r="K323" i="11"/>
  <c r="E324" i="11"/>
  <c r="F324" i="11"/>
  <c r="G324" i="11"/>
  <c r="H324" i="11"/>
  <c r="I324" i="11"/>
  <c r="J324" i="11"/>
  <c r="K324" i="11"/>
  <c r="E325" i="11"/>
  <c r="F325" i="11"/>
  <c r="G325" i="11"/>
  <c r="H325" i="11"/>
  <c r="I325" i="11"/>
  <c r="J325" i="11"/>
  <c r="K325" i="11"/>
  <c r="E326" i="11"/>
  <c r="F326" i="11"/>
  <c r="G326" i="11"/>
  <c r="H326" i="11"/>
  <c r="I326" i="11"/>
  <c r="J326" i="11"/>
  <c r="K326" i="11"/>
  <c r="E327" i="11"/>
  <c r="F327" i="11"/>
  <c r="G327" i="11"/>
  <c r="H327" i="11"/>
  <c r="I327" i="11"/>
  <c r="J327" i="11"/>
  <c r="K327" i="11"/>
  <c r="E328" i="11"/>
  <c r="F328" i="11"/>
  <c r="G328" i="11"/>
  <c r="H328" i="11"/>
  <c r="I328" i="11"/>
  <c r="J328" i="11"/>
  <c r="K328" i="11"/>
  <c r="E329" i="11"/>
  <c r="F329" i="11"/>
  <c r="G329" i="11"/>
  <c r="H329" i="11"/>
  <c r="I329" i="11"/>
  <c r="J329" i="11"/>
  <c r="K329" i="11"/>
  <c r="E330" i="11"/>
  <c r="F330" i="11"/>
  <c r="G330" i="11"/>
  <c r="H330" i="11"/>
  <c r="I330" i="11"/>
  <c r="J330" i="11"/>
  <c r="K330" i="11"/>
  <c r="E331" i="11"/>
  <c r="F331" i="11"/>
  <c r="G331" i="11"/>
  <c r="H331" i="11"/>
  <c r="I331" i="11"/>
  <c r="J331" i="11"/>
  <c r="K331" i="11"/>
  <c r="E332" i="11"/>
  <c r="F332" i="11"/>
  <c r="G332" i="11"/>
  <c r="H332" i="11"/>
  <c r="I332" i="11"/>
  <c r="J332" i="11"/>
  <c r="K332" i="11"/>
  <c r="E333" i="11"/>
  <c r="F333" i="11"/>
  <c r="G333" i="11"/>
  <c r="H333" i="11"/>
  <c r="I333" i="11"/>
  <c r="J333" i="11"/>
  <c r="K333" i="11"/>
  <c r="E334" i="11"/>
  <c r="F334" i="11"/>
  <c r="G334" i="11"/>
  <c r="H334" i="11"/>
  <c r="I334" i="11"/>
  <c r="J334" i="11"/>
  <c r="K334" i="11"/>
  <c r="E335" i="11"/>
  <c r="F335" i="11"/>
  <c r="G335" i="11"/>
  <c r="H335" i="11"/>
  <c r="I335" i="11"/>
  <c r="J335" i="11"/>
  <c r="K335" i="11"/>
  <c r="E336" i="11"/>
  <c r="F336" i="11"/>
  <c r="G336" i="11"/>
  <c r="H336" i="11"/>
  <c r="I336" i="11"/>
  <c r="J336" i="11"/>
  <c r="K336" i="11"/>
  <c r="E337" i="11"/>
  <c r="F337" i="11"/>
  <c r="G337" i="11"/>
  <c r="H337" i="11"/>
  <c r="I337" i="11"/>
  <c r="J337" i="11"/>
  <c r="K337" i="11"/>
  <c r="E338" i="11"/>
  <c r="F338" i="11"/>
  <c r="G338" i="11"/>
  <c r="H338" i="11"/>
  <c r="I338" i="11"/>
  <c r="J338" i="11"/>
  <c r="K338" i="11"/>
  <c r="E339" i="11"/>
  <c r="F339" i="11"/>
  <c r="G339" i="11"/>
  <c r="H339" i="11"/>
  <c r="I339" i="11"/>
  <c r="J339" i="11"/>
  <c r="K339" i="11"/>
  <c r="E340" i="11"/>
  <c r="F340" i="11"/>
  <c r="G340" i="11"/>
  <c r="H340" i="11"/>
  <c r="I340" i="11"/>
  <c r="J340" i="11"/>
  <c r="K340" i="11"/>
  <c r="E341" i="11"/>
  <c r="F341" i="11"/>
  <c r="G341" i="11"/>
  <c r="H341" i="11"/>
  <c r="I341" i="11"/>
  <c r="J341" i="11"/>
  <c r="K341" i="11"/>
  <c r="E342" i="11"/>
  <c r="F342" i="11"/>
  <c r="G342" i="11"/>
  <c r="H342" i="11"/>
  <c r="I342" i="11"/>
  <c r="J342" i="11"/>
  <c r="K342" i="11"/>
  <c r="E343" i="11"/>
  <c r="F343" i="11"/>
  <c r="G343" i="11"/>
  <c r="H343" i="11"/>
  <c r="I343" i="11"/>
  <c r="J343" i="11"/>
  <c r="K343" i="11"/>
  <c r="E344" i="11"/>
  <c r="F344" i="11"/>
  <c r="G344" i="11"/>
  <c r="H344" i="11"/>
  <c r="I344" i="11"/>
  <c r="J344" i="11"/>
  <c r="K344" i="11"/>
  <c r="E345" i="11"/>
  <c r="F345" i="11"/>
  <c r="G345" i="11"/>
  <c r="H345" i="11"/>
  <c r="I345" i="11"/>
  <c r="J345" i="11"/>
  <c r="K345" i="11"/>
  <c r="E346" i="11"/>
  <c r="F346" i="11"/>
  <c r="G346" i="11"/>
  <c r="H346" i="11"/>
  <c r="I346" i="11"/>
  <c r="J346" i="11"/>
  <c r="K346" i="11"/>
  <c r="E347" i="11"/>
  <c r="F347" i="11"/>
  <c r="G347" i="11"/>
  <c r="H347" i="11"/>
  <c r="I347" i="11"/>
  <c r="J347" i="11"/>
  <c r="K347" i="11"/>
  <c r="E348" i="11"/>
  <c r="F348" i="11"/>
  <c r="G348" i="11"/>
  <c r="H348" i="11"/>
  <c r="I348" i="11"/>
  <c r="J348" i="11"/>
  <c r="K348" i="11"/>
  <c r="E349" i="11"/>
  <c r="F349" i="11"/>
  <c r="G349" i="11"/>
  <c r="H349" i="11"/>
  <c r="I349" i="11"/>
  <c r="J349" i="11"/>
  <c r="K349" i="11"/>
  <c r="E350" i="11"/>
  <c r="F350" i="11"/>
  <c r="G350" i="11"/>
  <c r="H350" i="11"/>
  <c r="I350" i="11"/>
  <c r="J350" i="11"/>
  <c r="K350" i="11"/>
  <c r="E351" i="11"/>
  <c r="F351" i="11"/>
  <c r="G351" i="11"/>
  <c r="H351" i="11"/>
  <c r="I351" i="11"/>
  <c r="J351" i="11"/>
  <c r="K351" i="11"/>
  <c r="E352" i="11"/>
  <c r="F352" i="11"/>
  <c r="G352" i="11"/>
  <c r="H352" i="11"/>
  <c r="I352" i="11"/>
  <c r="J352" i="11"/>
  <c r="K352" i="11"/>
  <c r="E353" i="11"/>
  <c r="F353" i="11"/>
  <c r="G353" i="11"/>
  <c r="H353" i="11"/>
  <c r="I353" i="11"/>
  <c r="J353" i="11"/>
  <c r="K353" i="11"/>
  <c r="E354" i="11"/>
  <c r="F354" i="11"/>
  <c r="G354" i="11"/>
  <c r="H354" i="11"/>
  <c r="I354" i="11"/>
  <c r="J354" i="11"/>
  <c r="K354" i="11"/>
  <c r="E355" i="11"/>
  <c r="F355" i="11"/>
  <c r="G355" i="11"/>
  <c r="H355" i="11"/>
  <c r="I355" i="11"/>
  <c r="J355" i="11"/>
  <c r="K355" i="11"/>
  <c r="E356" i="11"/>
  <c r="F356" i="11"/>
  <c r="G356" i="11"/>
  <c r="H356" i="11"/>
  <c r="I356" i="11"/>
  <c r="J356" i="11"/>
  <c r="K356" i="11"/>
  <c r="E357" i="11"/>
  <c r="F357" i="11"/>
  <c r="G357" i="11"/>
  <c r="H357" i="11"/>
  <c r="I357" i="11"/>
  <c r="J357" i="11"/>
  <c r="K357" i="11"/>
  <c r="E358" i="11"/>
  <c r="F358" i="11"/>
  <c r="G358" i="11"/>
  <c r="H358" i="11"/>
  <c r="I358" i="11"/>
  <c r="J358" i="11"/>
  <c r="K358" i="11"/>
  <c r="E359" i="11"/>
  <c r="F359" i="11"/>
  <c r="G359" i="11"/>
  <c r="H359" i="11"/>
  <c r="I359" i="11"/>
  <c r="J359" i="11"/>
  <c r="K359" i="11"/>
  <c r="E360" i="11"/>
  <c r="F360" i="11"/>
  <c r="G360" i="11"/>
  <c r="H360" i="11"/>
  <c r="I360" i="11"/>
  <c r="J360" i="11"/>
  <c r="K360" i="11"/>
  <c r="E361" i="11"/>
  <c r="F361" i="11"/>
  <c r="G361" i="11"/>
  <c r="H361" i="11"/>
  <c r="I361" i="11"/>
  <c r="J361" i="11"/>
  <c r="K361" i="11"/>
  <c r="E362" i="11"/>
  <c r="F362" i="11"/>
  <c r="G362" i="11"/>
  <c r="H362" i="11"/>
  <c r="I362" i="11"/>
  <c r="J362" i="11"/>
  <c r="K362" i="11"/>
  <c r="E363" i="11"/>
  <c r="F363" i="11"/>
  <c r="G363" i="11"/>
  <c r="H363" i="11"/>
  <c r="I363" i="11"/>
  <c r="J363" i="11"/>
  <c r="K363" i="11"/>
  <c r="E364" i="11"/>
  <c r="F364" i="11"/>
  <c r="G364" i="11"/>
  <c r="H364" i="11"/>
  <c r="I364" i="11"/>
  <c r="J364" i="11"/>
  <c r="K364" i="11"/>
  <c r="E365" i="11"/>
  <c r="F365" i="11"/>
  <c r="G365" i="11"/>
  <c r="H365" i="11"/>
  <c r="I365" i="11"/>
  <c r="J365" i="11"/>
  <c r="K365" i="11"/>
  <c r="E366" i="11"/>
  <c r="F366" i="11"/>
  <c r="G366" i="11"/>
  <c r="H366" i="11"/>
  <c r="I366" i="11"/>
  <c r="J366" i="11"/>
  <c r="K366" i="11"/>
  <c r="E367" i="11"/>
  <c r="F367" i="11"/>
  <c r="G367" i="11"/>
  <c r="H367" i="11"/>
  <c r="I367" i="11"/>
  <c r="J367" i="11"/>
  <c r="K367" i="11"/>
  <c r="E368" i="11"/>
  <c r="F368" i="11"/>
  <c r="G368" i="11"/>
  <c r="H368" i="11"/>
  <c r="I368" i="11"/>
  <c r="J368" i="11"/>
  <c r="K368" i="11"/>
  <c r="E369" i="11"/>
  <c r="F369" i="11"/>
  <c r="G369" i="11"/>
  <c r="H369" i="11"/>
  <c r="I369" i="11"/>
  <c r="J369" i="11"/>
  <c r="K369" i="11"/>
  <c r="E370" i="11"/>
  <c r="F370" i="11"/>
  <c r="G370" i="11"/>
  <c r="H370" i="11"/>
  <c r="I370" i="11"/>
  <c r="J370" i="11"/>
  <c r="K370" i="11"/>
  <c r="E371" i="11"/>
  <c r="F371" i="11"/>
  <c r="G371" i="11"/>
  <c r="H371" i="11"/>
  <c r="I371" i="11"/>
  <c r="J371" i="11"/>
  <c r="K371" i="11"/>
  <c r="E372" i="11"/>
  <c r="F372" i="11"/>
  <c r="G372" i="11"/>
  <c r="H372" i="11"/>
  <c r="I372" i="11"/>
  <c r="J372" i="11"/>
  <c r="K372" i="11"/>
  <c r="E373" i="11"/>
  <c r="F373" i="11"/>
  <c r="G373" i="11"/>
  <c r="H373" i="11"/>
  <c r="I373" i="11"/>
  <c r="J373" i="11"/>
  <c r="K373" i="11"/>
  <c r="E374" i="11"/>
  <c r="F374" i="11"/>
  <c r="G374" i="11"/>
  <c r="H374" i="11"/>
  <c r="I374" i="11"/>
  <c r="J374" i="11"/>
  <c r="K374" i="11"/>
  <c r="E375" i="11"/>
  <c r="F375" i="11"/>
  <c r="G375" i="11"/>
  <c r="H375" i="11"/>
  <c r="I375" i="11"/>
  <c r="J375" i="11"/>
  <c r="K375" i="11"/>
  <c r="E376" i="11"/>
  <c r="F376" i="11"/>
  <c r="G376" i="11"/>
  <c r="H376" i="11"/>
  <c r="I376" i="11"/>
  <c r="J376" i="11"/>
  <c r="K376" i="11"/>
  <c r="E377" i="11"/>
  <c r="F377" i="11"/>
  <c r="G377" i="11"/>
  <c r="H377" i="11"/>
  <c r="I377" i="11"/>
  <c r="J377" i="11"/>
  <c r="K377" i="11"/>
  <c r="E378" i="11"/>
  <c r="F378" i="11"/>
  <c r="G378" i="11"/>
  <c r="H378" i="11"/>
  <c r="I378" i="11"/>
  <c r="J378" i="11"/>
  <c r="K378" i="11"/>
  <c r="E379" i="11"/>
  <c r="F379" i="11"/>
  <c r="G379" i="11"/>
  <c r="H379" i="11"/>
  <c r="I379" i="11"/>
  <c r="J379" i="11"/>
  <c r="K379" i="11"/>
  <c r="E380" i="11"/>
  <c r="F380" i="11"/>
  <c r="G380" i="11"/>
  <c r="H380" i="11"/>
  <c r="I380" i="11"/>
  <c r="J380" i="11"/>
  <c r="K380" i="11"/>
  <c r="E381" i="11"/>
  <c r="F381" i="11"/>
  <c r="G381" i="11"/>
  <c r="H381" i="11"/>
  <c r="I381" i="11"/>
  <c r="J381" i="11"/>
  <c r="K381" i="11"/>
  <c r="E382" i="11"/>
  <c r="F382" i="11"/>
  <c r="G382" i="11"/>
  <c r="H382" i="11"/>
  <c r="I382" i="11"/>
  <c r="J382" i="11"/>
  <c r="K382" i="11"/>
  <c r="E383" i="11"/>
  <c r="F383" i="11"/>
  <c r="G383" i="11"/>
  <c r="H383" i="11"/>
  <c r="I383" i="11"/>
  <c r="J383" i="11"/>
  <c r="K383" i="11"/>
  <c r="E384" i="11"/>
  <c r="F384" i="11"/>
  <c r="G384" i="11"/>
  <c r="H384" i="11"/>
  <c r="I384" i="11"/>
  <c r="J384" i="11"/>
  <c r="K384" i="11"/>
  <c r="E385" i="11"/>
  <c r="F385" i="11"/>
  <c r="G385" i="11"/>
  <c r="H385" i="11"/>
  <c r="I385" i="11"/>
  <c r="J385" i="11"/>
  <c r="K385" i="11"/>
  <c r="E386" i="11"/>
  <c r="F386" i="11"/>
  <c r="G386" i="11"/>
  <c r="H386" i="11"/>
  <c r="I386" i="11"/>
  <c r="J386" i="11"/>
  <c r="K386" i="11"/>
  <c r="E387" i="11"/>
  <c r="F387" i="11"/>
  <c r="G387" i="11"/>
  <c r="H387" i="11"/>
  <c r="I387" i="11"/>
  <c r="J387" i="11"/>
  <c r="K387" i="11"/>
  <c r="E388" i="11"/>
  <c r="F388" i="11"/>
  <c r="G388" i="11"/>
  <c r="H388" i="11"/>
  <c r="I388" i="11"/>
  <c r="J388" i="11"/>
  <c r="K388" i="11"/>
  <c r="E389" i="11"/>
  <c r="F389" i="11"/>
  <c r="G389" i="11"/>
  <c r="H389" i="11"/>
  <c r="I389" i="11"/>
  <c r="J389" i="11"/>
  <c r="K389" i="11"/>
  <c r="E390" i="11"/>
  <c r="F390" i="11"/>
  <c r="G390" i="11"/>
  <c r="H390" i="11"/>
  <c r="I390" i="11"/>
  <c r="J390" i="11"/>
  <c r="K390" i="11"/>
  <c r="E391" i="11"/>
  <c r="F391" i="11"/>
  <c r="G391" i="11"/>
  <c r="H391" i="11"/>
  <c r="I391" i="11"/>
  <c r="J391" i="11"/>
  <c r="K391" i="11"/>
  <c r="E392" i="11"/>
  <c r="F392" i="11"/>
  <c r="G392" i="11"/>
  <c r="H392" i="11"/>
  <c r="I392" i="11"/>
  <c r="J392" i="11"/>
  <c r="K392" i="11"/>
  <c r="E393" i="11"/>
  <c r="F393" i="11"/>
  <c r="G393" i="11"/>
  <c r="H393" i="11"/>
  <c r="I393" i="11"/>
  <c r="J393" i="11"/>
  <c r="K393" i="11"/>
  <c r="E394" i="11"/>
  <c r="F394" i="11"/>
  <c r="G394" i="11"/>
  <c r="H394" i="11"/>
  <c r="I394" i="11"/>
  <c r="J394" i="11"/>
  <c r="K394" i="11"/>
  <c r="E395" i="11"/>
  <c r="F395" i="11"/>
  <c r="G395" i="11"/>
  <c r="H395" i="11"/>
  <c r="I395" i="11"/>
  <c r="J395" i="11"/>
  <c r="K395" i="11"/>
  <c r="E396" i="11"/>
  <c r="F396" i="11"/>
  <c r="G396" i="11"/>
  <c r="H396" i="11"/>
  <c r="I396" i="11"/>
  <c r="J396" i="11"/>
  <c r="K396" i="11"/>
  <c r="E397" i="11"/>
  <c r="F397" i="11"/>
  <c r="G397" i="11"/>
  <c r="H397" i="11"/>
  <c r="I397" i="11"/>
  <c r="J397" i="11"/>
  <c r="K397" i="11"/>
  <c r="E398" i="11"/>
  <c r="F398" i="11"/>
  <c r="G398" i="11"/>
  <c r="H398" i="11"/>
  <c r="I398" i="11"/>
  <c r="J398" i="11"/>
  <c r="K398" i="11"/>
  <c r="E399" i="11"/>
  <c r="F399" i="11"/>
  <c r="G399" i="11"/>
  <c r="H399" i="11"/>
  <c r="I399" i="11"/>
  <c r="J399" i="11"/>
  <c r="K399" i="11"/>
  <c r="E400" i="11"/>
  <c r="F400" i="11"/>
  <c r="G400" i="11"/>
  <c r="H400" i="11"/>
  <c r="I400" i="11"/>
  <c r="J400" i="11"/>
  <c r="K400" i="11"/>
  <c r="E401" i="11"/>
  <c r="F401" i="11"/>
  <c r="G401" i="11"/>
  <c r="H401" i="11"/>
  <c r="I401" i="11"/>
  <c r="J401" i="11"/>
  <c r="K401" i="11"/>
  <c r="E402" i="11"/>
  <c r="F402" i="11"/>
  <c r="G402" i="11"/>
  <c r="H402" i="11"/>
  <c r="I402" i="11"/>
  <c r="J402" i="11"/>
  <c r="K402" i="11"/>
  <c r="E403" i="11"/>
  <c r="F403" i="11"/>
  <c r="G403" i="11"/>
  <c r="H403" i="11"/>
  <c r="I403" i="11"/>
  <c r="J403" i="11"/>
  <c r="K403" i="11"/>
  <c r="E404" i="11"/>
  <c r="F404" i="11"/>
  <c r="G404" i="11"/>
  <c r="H404" i="11"/>
  <c r="I404" i="11"/>
  <c r="J404" i="11"/>
  <c r="K404" i="11"/>
  <c r="E405" i="11"/>
  <c r="F405" i="11"/>
  <c r="G405" i="11"/>
  <c r="H405" i="11"/>
  <c r="I405" i="11"/>
  <c r="J405" i="11"/>
  <c r="K405" i="11"/>
  <c r="F307" i="11"/>
  <c r="G307" i="11"/>
  <c r="H307" i="11"/>
  <c r="I307" i="11"/>
  <c r="J307" i="11"/>
  <c r="K307" i="11"/>
  <c r="E307" i="11"/>
  <c r="A309" i="11"/>
  <c r="A310" i="11" s="1"/>
  <c r="A311" i="11" s="1"/>
  <c r="A312" i="11" s="1"/>
  <c r="A313" i="11" s="1"/>
  <c r="A314" i="11" s="1"/>
  <c r="A315" i="11" s="1"/>
  <c r="A316" i="11" s="1"/>
  <c r="A317" i="11" s="1"/>
  <c r="A318" i="11" s="1"/>
  <c r="A319" i="11" s="1"/>
  <c r="A320" i="11" s="1"/>
  <c r="A321" i="11" s="1"/>
  <c r="A322" i="11" s="1"/>
  <c r="A323" i="11" s="1"/>
  <c r="A324" i="11" s="1"/>
  <c r="A325" i="11" s="1"/>
  <c r="A326" i="11" s="1"/>
  <c r="A327" i="11" s="1"/>
  <c r="A328" i="11" s="1"/>
  <c r="A329" i="11" s="1"/>
  <c r="A330" i="11" s="1"/>
  <c r="A331" i="11" s="1"/>
  <c r="A332" i="11" s="1"/>
  <c r="A333" i="11" s="1"/>
  <c r="A334" i="11" s="1"/>
  <c r="A335" i="11" s="1"/>
  <c r="A336" i="11" s="1"/>
  <c r="A337" i="11" s="1"/>
  <c r="A338" i="11" s="1"/>
  <c r="A339" i="11" s="1"/>
  <c r="A340" i="11" s="1"/>
  <c r="A341" i="11" s="1"/>
  <c r="A342" i="11" s="1"/>
  <c r="A343" i="11" s="1"/>
  <c r="A344" i="11" s="1"/>
  <c r="A345" i="11" s="1"/>
  <c r="A346" i="11" s="1"/>
  <c r="A347" i="11" s="1"/>
  <c r="A348" i="11" s="1"/>
  <c r="A349" i="11" s="1"/>
  <c r="A350" i="11" s="1"/>
  <c r="A351" i="11" s="1"/>
  <c r="A352" i="11" s="1"/>
  <c r="A353" i="11" s="1"/>
  <c r="A354" i="11" s="1"/>
  <c r="A355" i="11" s="1"/>
  <c r="A356" i="11" s="1"/>
  <c r="A357" i="11" s="1"/>
  <c r="A358" i="11" s="1"/>
  <c r="A359" i="11" s="1"/>
  <c r="A360" i="11" s="1"/>
  <c r="A361" i="11" s="1"/>
  <c r="A362" i="11" s="1"/>
  <c r="A363" i="11" s="1"/>
  <c r="A364" i="11" s="1"/>
  <c r="A365" i="11" s="1"/>
  <c r="A366" i="11" s="1"/>
  <c r="A367" i="11" s="1"/>
  <c r="A368" i="11" s="1"/>
  <c r="A369" i="11" s="1"/>
  <c r="A370" i="11" s="1"/>
  <c r="A371" i="11" s="1"/>
  <c r="A372" i="11" s="1"/>
  <c r="A373" i="11" s="1"/>
  <c r="A374" i="11" s="1"/>
  <c r="A375" i="11" s="1"/>
  <c r="A376" i="11" s="1"/>
  <c r="A377" i="11" s="1"/>
  <c r="A378" i="11" s="1"/>
  <c r="A379" i="11" s="1"/>
  <c r="A380" i="11" s="1"/>
  <c r="A381" i="11" s="1"/>
  <c r="A382" i="11" s="1"/>
  <c r="A383" i="11" s="1"/>
  <c r="A384" i="11" s="1"/>
  <c r="A385" i="11" s="1"/>
  <c r="A386" i="11" s="1"/>
  <c r="A387" i="11" s="1"/>
  <c r="A388" i="11" s="1"/>
  <c r="A389" i="11" s="1"/>
  <c r="A390" i="11" s="1"/>
  <c r="A391" i="11" s="1"/>
  <c r="A392" i="11" s="1"/>
  <c r="A393" i="11" s="1"/>
  <c r="A394" i="11" s="1"/>
  <c r="A395" i="11" s="1"/>
  <c r="A396" i="11" s="1"/>
  <c r="A397" i="11" s="1"/>
  <c r="A398" i="11" s="1"/>
  <c r="A399" i="11" s="1"/>
  <c r="A400" i="11" s="1"/>
  <c r="A401" i="11" s="1"/>
  <c r="A402" i="11" s="1"/>
  <c r="A403" i="11" s="1"/>
  <c r="A404" i="11" s="1"/>
  <c r="A405" i="11" s="1"/>
  <c r="B309" i="11"/>
  <c r="B310" i="11" s="1"/>
  <c r="B311" i="11" s="1"/>
  <c r="B312" i="11" s="1"/>
  <c r="B313" i="11" s="1"/>
  <c r="B314" i="11" s="1"/>
  <c r="B315" i="11" s="1"/>
  <c r="B316" i="11" s="1"/>
  <c r="B317" i="11" s="1"/>
  <c r="B318" i="11" s="1"/>
  <c r="B319" i="11" s="1"/>
  <c r="B320" i="11" s="1"/>
  <c r="B321" i="11" s="1"/>
  <c r="B322" i="11" s="1"/>
  <c r="B323" i="11" s="1"/>
  <c r="B324" i="11" s="1"/>
  <c r="B325" i="11" s="1"/>
  <c r="B326" i="11" s="1"/>
  <c r="B327" i="11" s="1"/>
  <c r="B328" i="11" s="1"/>
  <c r="B329" i="11" s="1"/>
  <c r="B330" i="11" s="1"/>
  <c r="B331" i="11" s="1"/>
  <c r="B332" i="11" s="1"/>
  <c r="B333" i="11" s="1"/>
  <c r="B334" i="11" s="1"/>
  <c r="B335" i="11" s="1"/>
  <c r="B336" i="11" s="1"/>
  <c r="B337" i="11" s="1"/>
  <c r="B338" i="11" s="1"/>
  <c r="B339" i="11" s="1"/>
  <c r="B340" i="11" s="1"/>
  <c r="B341" i="11" s="1"/>
  <c r="B342" i="11" s="1"/>
  <c r="B343" i="11" s="1"/>
  <c r="B344" i="11" s="1"/>
  <c r="B345" i="11" s="1"/>
  <c r="B346" i="11" s="1"/>
  <c r="B347" i="11" s="1"/>
  <c r="B348" i="11" s="1"/>
  <c r="B349" i="11" s="1"/>
  <c r="B350" i="11" s="1"/>
  <c r="B351" i="11" s="1"/>
  <c r="B352" i="11" s="1"/>
  <c r="B353" i="11" s="1"/>
  <c r="B354" i="11" s="1"/>
  <c r="B355" i="11" s="1"/>
  <c r="B356" i="11" s="1"/>
  <c r="B357" i="11" s="1"/>
  <c r="B358" i="11" s="1"/>
  <c r="B359" i="11" s="1"/>
  <c r="B360" i="11" s="1"/>
  <c r="B361" i="11" s="1"/>
  <c r="B362" i="11" s="1"/>
  <c r="B363" i="11" s="1"/>
  <c r="B364" i="11" s="1"/>
  <c r="B365" i="11" s="1"/>
  <c r="B366" i="11" s="1"/>
  <c r="B367" i="11" s="1"/>
  <c r="B368" i="11" s="1"/>
  <c r="B369" i="11" s="1"/>
  <c r="B370" i="11" s="1"/>
  <c r="B371" i="11" s="1"/>
  <c r="B372" i="11" s="1"/>
  <c r="B373" i="11" s="1"/>
  <c r="B374" i="11" s="1"/>
  <c r="B375" i="11" s="1"/>
  <c r="B376" i="11" s="1"/>
  <c r="B377" i="11" s="1"/>
  <c r="B378" i="11" s="1"/>
  <c r="B379" i="11" s="1"/>
  <c r="B380" i="11" s="1"/>
  <c r="B381" i="11" s="1"/>
  <c r="B382" i="11" s="1"/>
  <c r="B383" i="11" s="1"/>
  <c r="B384" i="11" s="1"/>
  <c r="B385" i="11" s="1"/>
  <c r="B386" i="11" s="1"/>
  <c r="B387" i="11" s="1"/>
  <c r="B388" i="11" s="1"/>
  <c r="B389" i="11" s="1"/>
  <c r="B390" i="11" s="1"/>
  <c r="B391" i="11" s="1"/>
  <c r="B392" i="11" s="1"/>
  <c r="B393" i="11" s="1"/>
  <c r="B394" i="11" s="1"/>
  <c r="B395" i="11" s="1"/>
  <c r="B396" i="11" s="1"/>
  <c r="B397" i="11" s="1"/>
  <c r="B398" i="11" s="1"/>
  <c r="B399" i="11" s="1"/>
  <c r="B400" i="11" s="1"/>
  <c r="B401" i="11" s="1"/>
  <c r="B402" i="11" s="1"/>
  <c r="B403" i="11" s="1"/>
  <c r="B404" i="11" s="1"/>
  <c r="B405" i="11" s="1"/>
  <c r="B308" i="11"/>
  <c r="A308" i="11"/>
  <c r="K304" i="11"/>
  <c r="J304" i="11"/>
  <c r="K303" i="11"/>
  <c r="J303" i="11"/>
  <c r="K302" i="11"/>
  <c r="J302" i="11"/>
  <c r="K301" i="11"/>
  <c r="J301" i="11"/>
  <c r="K300" i="11"/>
  <c r="J300" i="11"/>
  <c r="K299" i="11"/>
  <c r="J299" i="11"/>
  <c r="K298" i="11"/>
  <c r="J298" i="11"/>
  <c r="K297" i="11"/>
  <c r="J297" i="11"/>
  <c r="K296" i="11"/>
  <c r="J296" i="11"/>
  <c r="K295" i="11"/>
  <c r="J295" i="11"/>
  <c r="K294" i="11"/>
  <c r="J294" i="11"/>
  <c r="K293" i="11"/>
  <c r="J293" i="11"/>
  <c r="K292" i="11"/>
  <c r="J292" i="11"/>
  <c r="K291" i="11"/>
  <c r="J291" i="11"/>
  <c r="K290" i="11"/>
  <c r="J290" i="11"/>
  <c r="K289" i="11"/>
  <c r="J289" i="11"/>
  <c r="K288" i="11"/>
  <c r="J288" i="11"/>
  <c r="K287" i="11"/>
  <c r="J287" i="11"/>
  <c r="K286" i="11"/>
  <c r="J286" i="11"/>
  <c r="K285" i="11"/>
  <c r="J285" i="11"/>
  <c r="K284" i="11"/>
  <c r="J284" i="11"/>
  <c r="K283" i="11"/>
  <c r="J283" i="11"/>
  <c r="K282" i="11"/>
  <c r="J282" i="11"/>
  <c r="K281" i="11"/>
  <c r="J281" i="11"/>
  <c r="K280" i="11"/>
  <c r="J280" i="11"/>
  <c r="K279" i="11"/>
  <c r="J279" i="11"/>
  <c r="K278" i="11"/>
  <c r="J278" i="11"/>
  <c r="K277" i="11"/>
  <c r="J277" i="11"/>
  <c r="K276" i="11"/>
  <c r="J276" i="11"/>
  <c r="K275" i="11"/>
  <c r="J275" i="11"/>
  <c r="K274" i="11"/>
  <c r="J274" i="11"/>
  <c r="K273" i="11"/>
  <c r="J273" i="11"/>
  <c r="K272" i="11"/>
  <c r="J272" i="11"/>
  <c r="K271" i="11"/>
  <c r="J271" i="11"/>
  <c r="K270" i="11"/>
  <c r="J270" i="11"/>
  <c r="K269" i="11"/>
  <c r="J269" i="11"/>
  <c r="K268" i="11"/>
  <c r="J268" i="11"/>
  <c r="K267" i="11"/>
  <c r="J267" i="11"/>
  <c r="K266" i="11"/>
  <c r="J266" i="11"/>
  <c r="K265" i="11"/>
  <c r="J265" i="11"/>
  <c r="K264" i="11"/>
  <c r="J264" i="11"/>
  <c r="K263" i="11"/>
  <c r="J263" i="11"/>
  <c r="K262" i="11"/>
  <c r="J262" i="11"/>
  <c r="K261" i="11"/>
  <c r="J261" i="11"/>
  <c r="K260" i="11"/>
  <c r="J260" i="11"/>
  <c r="K259" i="11"/>
  <c r="J259" i="11"/>
  <c r="K258" i="11"/>
  <c r="J258" i="11"/>
  <c r="K257" i="11"/>
  <c r="J257" i="11"/>
  <c r="K256" i="11"/>
  <c r="J256" i="11"/>
  <c r="K255" i="11"/>
  <c r="J255" i="11"/>
  <c r="K254" i="11"/>
  <c r="J254" i="11"/>
  <c r="K253" i="11"/>
  <c r="J253" i="11"/>
  <c r="K252" i="11"/>
  <c r="J252" i="11"/>
  <c r="K251" i="11"/>
  <c r="J251" i="11"/>
  <c r="K250" i="11"/>
  <c r="J250" i="11"/>
  <c r="K249" i="11"/>
  <c r="J249" i="11"/>
  <c r="K248" i="11"/>
  <c r="J248" i="11"/>
  <c r="K247" i="11"/>
  <c r="J247" i="11"/>
  <c r="K246" i="11"/>
  <c r="J246" i="11"/>
  <c r="K245" i="11"/>
  <c r="J245" i="11"/>
  <c r="K244" i="11"/>
  <c r="J244" i="11"/>
  <c r="K243" i="11"/>
  <c r="J243" i="11"/>
  <c r="K242" i="11"/>
  <c r="J242" i="11"/>
  <c r="K241" i="11"/>
  <c r="J241" i="11"/>
  <c r="K240" i="11"/>
  <c r="J240" i="11"/>
  <c r="K239" i="11"/>
  <c r="J239" i="11"/>
  <c r="K238" i="11"/>
  <c r="J238" i="11"/>
  <c r="K237" i="11"/>
  <c r="J237" i="11"/>
  <c r="K236" i="11"/>
  <c r="J236" i="11"/>
  <c r="K235" i="11"/>
  <c r="J235" i="11"/>
  <c r="K234" i="11"/>
  <c r="J234" i="11"/>
  <c r="K233" i="11"/>
  <c r="J233" i="11"/>
  <c r="K232" i="11"/>
  <c r="J232" i="11"/>
  <c r="K231" i="11"/>
  <c r="J231" i="11"/>
  <c r="K230" i="11"/>
  <c r="J230" i="11"/>
  <c r="K229" i="11"/>
  <c r="J229" i="11"/>
  <c r="K228" i="11"/>
  <c r="J228" i="11"/>
  <c r="K227" i="11"/>
  <c r="J227" i="11"/>
  <c r="K226" i="11"/>
  <c r="J226" i="11"/>
  <c r="K225" i="11"/>
  <c r="J225" i="11"/>
  <c r="K224" i="11"/>
  <c r="J224" i="11"/>
  <c r="K223" i="11"/>
  <c r="J223" i="11"/>
  <c r="K222" i="11"/>
  <c r="J222" i="11"/>
  <c r="K221" i="11"/>
  <c r="J221" i="11"/>
  <c r="K220" i="11"/>
  <c r="J220" i="11"/>
  <c r="K219" i="11"/>
  <c r="J219" i="11"/>
  <c r="K218" i="11"/>
  <c r="J218" i="11"/>
  <c r="K217" i="11"/>
  <c r="J217" i="11"/>
  <c r="K216" i="11"/>
  <c r="J216" i="11"/>
  <c r="K215" i="11"/>
  <c r="J215" i="11"/>
  <c r="K214" i="11"/>
  <c r="J214" i="11"/>
  <c r="K213" i="11"/>
  <c r="J213" i="11"/>
  <c r="K212" i="11"/>
  <c r="J212" i="11"/>
  <c r="K211" i="11"/>
  <c r="J211" i="11"/>
  <c r="K210" i="11"/>
  <c r="J210" i="11"/>
  <c r="K209" i="11"/>
  <c r="J209" i="11"/>
  <c r="K208" i="11"/>
  <c r="J208" i="11"/>
  <c r="K207" i="11"/>
  <c r="J207" i="11"/>
  <c r="B207" i="11"/>
  <c r="B208" i="11" s="1"/>
  <c r="B209" i="11" s="1"/>
  <c r="B210" i="11" s="1"/>
  <c r="B211" i="11" s="1"/>
  <c r="B212" i="11" s="1"/>
  <c r="B213" i="11" s="1"/>
  <c r="B214" i="11" s="1"/>
  <c r="B215" i="11" s="1"/>
  <c r="B216" i="11" s="1"/>
  <c r="B217" i="11" s="1"/>
  <c r="B218" i="11" s="1"/>
  <c r="B219" i="11" s="1"/>
  <c r="B220" i="11" s="1"/>
  <c r="B221" i="11" s="1"/>
  <c r="B222" i="11" s="1"/>
  <c r="B223" i="11" s="1"/>
  <c r="B224" i="11" s="1"/>
  <c r="B225" i="11" s="1"/>
  <c r="B226" i="11" s="1"/>
  <c r="B227" i="11" s="1"/>
  <c r="B228" i="11" s="1"/>
  <c r="B229" i="11" s="1"/>
  <c r="B230" i="11" s="1"/>
  <c r="B231" i="11" s="1"/>
  <c r="B232" i="11" s="1"/>
  <c r="B233" i="11" s="1"/>
  <c r="B234" i="11" s="1"/>
  <c r="B235" i="11" s="1"/>
  <c r="B236" i="11" s="1"/>
  <c r="B237" i="11" s="1"/>
  <c r="B238" i="11" s="1"/>
  <c r="B239" i="11" s="1"/>
  <c r="B240" i="11" s="1"/>
  <c r="B241" i="11" s="1"/>
  <c r="B242" i="11" s="1"/>
  <c r="B243" i="11" s="1"/>
  <c r="B244" i="11" s="1"/>
  <c r="B245" i="11" s="1"/>
  <c r="B246" i="11" s="1"/>
  <c r="B247" i="11" s="1"/>
  <c r="B248" i="11" s="1"/>
  <c r="B249" i="11" s="1"/>
  <c r="B250" i="11" s="1"/>
  <c r="B251" i="11" s="1"/>
  <c r="B252" i="11" s="1"/>
  <c r="B253" i="11" s="1"/>
  <c r="B254" i="11" s="1"/>
  <c r="B255" i="11" s="1"/>
  <c r="B256" i="11" s="1"/>
  <c r="B257" i="11" s="1"/>
  <c r="B258" i="11" s="1"/>
  <c r="B259" i="11" s="1"/>
  <c r="B260" i="11" s="1"/>
  <c r="B261" i="11" s="1"/>
  <c r="B262" i="11" s="1"/>
  <c r="B263" i="11" s="1"/>
  <c r="B264" i="11" s="1"/>
  <c r="B265" i="11" s="1"/>
  <c r="B266" i="11" s="1"/>
  <c r="B267" i="11" s="1"/>
  <c r="B268" i="11" s="1"/>
  <c r="B269" i="11" s="1"/>
  <c r="B270" i="11" s="1"/>
  <c r="B271" i="11" s="1"/>
  <c r="B272" i="11" s="1"/>
  <c r="B273" i="11" s="1"/>
  <c r="B274" i="11" s="1"/>
  <c r="B275" i="11" s="1"/>
  <c r="B276" i="11" s="1"/>
  <c r="B277" i="11" s="1"/>
  <c r="B278" i="11" s="1"/>
  <c r="B279" i="11" s="1"/>
  <c r="B280" i="11" s="1"/>
  <c r="B281" i="11" s="1"/>
  <c r="B282" i="11" s="1"/>
  <c r="B283" i="11" s="1"/>
  <c r="B284" i="11" s="1"/>
  <c r="B285" i="11" s="1"/>
  <c r="B286" i="11" s="1"/>
  <c r="B287" i="11" s="1"/>
  <c r="B288" i="11" s="1"/>
  <c r="B289" i="11" s="1"/>
  <c r="B290" i="11" s="1"/>
  <c r="B291" i="11" s="1"/>
  <c r="B292" i="11" s="1"/>
  <c r="B293" i="11" s="1"/>
  <c r="B294" i="11" s="1"/>
  <c r="B295" i="11" s="1"/>
  <c r="B296" i="11" s="1"/>
  <c r="B297" i="11" s="1"/>
  <c r="B298" i="11" s="1"/>
  <c r="B299" i="11" s="1"/>
  <c r="B300" i="11" s="1"/>
  <c r="B301" i="11" s="1"/>
  <c r="B302" i="11" s="1"/>
  <c r="B303" i="11" s="1"/>
  <c r="B304" i="11" s="1"/>
  <c r="A207" i="11"/>
  <c r="A208" i="11" s="1"/>
  <c r="A209" i="11" s="1"/>
  <c r="A210" i="11" s="1"/>
  <c r="A211" i="11" s="1"/>
  <c r="A212" i="11" s="1"/>
  <c r="A213" i="11" s="1"/>
  <c r="A214" i="11" s="1"/>
  <c r="A215" i="11" s="1"/>
  <c r="A216" i="11" s="1"/>
  <c r="A217" i="11" s="1"/>
  <c r="A218" i="11" s="1"/>
  <c r="A219" i="11" s="1"/>
  <c r="A220" i="11" s="1"/>
  <c r="A221" i="11" s="1"/>
  <c r="A222" i="11" s="1"/>
  <c r="A223" i="11" s="1"/>
  <c r="A224" i="11" s="1"/>
  <c r="A225" i="11" s="1"/>
  <c r="A226" i="11" s="1"/>
  <c r="A227" i="11" s="1"/>
  <c r="A228" i="11" s="1"/>
  <c r="A229" i="11" s="1"/>
  <c r="A230" i="11" s="1"/>
  <c r="A231" i="11" s="1"/>
  <c r="A232" i="11" s="1"/>
  <c r="A233" i="11" s="1"/>
  <c r="A234" i="11" s="1"/>
  <c r="A235" i="11" s="1"/>
  <c r="A236" i="11" s="1"/>
  <c r="A237" i="11" s="1"/>
  <c r="A238" i="11" s="1"/>
  <c r="A239" i="11" s="1"/>
  <c r="A240" i="11" s="1"/>
  <c r="A241" i="11" s="1"/>
  <c r="A242" i="11" s="1"/>
  <c r="A243" i="11" s="1"/>
  <c r="A244" i="11" s="1"/>
  <c r="A245" i="11" s="1"/>
  <c r="A246" i="11" s="1"/>
  <c r="A247" i="11" s="1"/>
  <c r="A248" i="11" s="1"/>
  <c r="A249" i="11" s="1"/>
  <c r="A250" i="11" s="1"/>
  <c r="A251" i="11" s="1"/>
  <c r="A252" i="11" s="1"/>
  <c r="A253" i="11" s="1"/>
  <c r="A254" i="11" s="1"/>
  <c r="A255" i="11" s="1"/>
  <c r="A256" i="11" s="1"/>
  <c r="A257" i="11" s="1"/>
  <c r="A258" i="11" s="1"/>
  <c r="A259" i="11" s="1"/>
  <c r="A260" i="11" s="1"/>
  <c r="A261" i="11" s="1"/>
  <c r="A262" i="11" s="1"/>
  <c r="A263" i="11" s="1"/>
  <c r="A264" i="11" s="1"/>
  <c r="A265" i="11" s="1"/>
  <c r="A266" i="11" s="1"/>
  <c r="A267" i="11" s="1"/>
  <c r="A268" i="11" s="1"/>
  <c r="A269" i="11" s="1"/>
  <c r="A270" i="11" s="1"/>
  <c r="A271" i="11" s="1"/>
  <c r="A272" i="11" s="1"/>
  <c r="A273" i="11" s="1"/>
  <c r="A274" i="11" s="1"/>
  <c r="A275" i="11" s="1"/>
  <c r="A276" i="11" s="1"/>
  <c r="A277" i="11" s="1"/>
  <c r="A278" i="11" s="1"/>
  <c r="A279" i="11" s="1"/>
  <c r="A280" i="11" s="1"/>
  <c r="A281" i="11" s="1"/>
  <c r="A282" i="11" s="1"/>
  <c r="A283" i="11" s="1"/>
  <c r="A284" i="11" s="1"/>
  <c r="A285" i="11" s="1"/>
  <c r="A286" i="11" s="1"/>
  <c r="A287" i="11" s="1"/>
  <c r="A288" i="11" s="1"/>
  <c r="A289" i="11" s="1"/>
  <c r="A290" i="11" s="1"/>
  <c r="A291" i="11" s="1"/>
  <c r="A292" i="11" s="1"/>
  <c r="A293" i="11" s="1"/>
  <c r="A294" i="11" s="1"/>
  <c r="A295" i="11" s="1"/>
  <c r="A296" i="11" s="1"/>
  <c r="A297" i="11" s="1"/>
  <c r="A298" i="11" s="1"/>
  <c r="A299" i="11" s="1"/>
  <c r="A300" i="11" s="1"/>
  <c r="A301" i="11" s="1"/>
  <c r="A302" i="11" s="1"/>
  <c r="A303" i="11" s="1"/>
  <c r="A304" i="11" s="1"/>
  <c r="K206" i="11"/>
  <c r="J206" i="11"/>
  <c r="K203" i="11"/>
  <c r="J203" i="11"/>
  <c r="K202" i="11"/>
  <c r="J202" i="11"/>
  <c r="K201" i="11"/>
  <c r="J201" i="11"/>
  <c r="K200" i="11"/>
  <c r="J200" i="11"/>
  <c r="K199" i="11"/>
  <c r="J199" i="11"/>
  <c r="K198" i="11"/>
  <c r="J198" i="11"/>
  <c r="K197" i="11"/>
  <c r="J197" i="11"/>
  <c r="K196" i="11"/>
  <c r="J196" i="11"/>
  <c r="K195" i="11"/>
  <c r="J195" i="11"/>
  <c r="K194" i="11"/>
  <c r="J194" i="11"/>
  <c r="K193" i="11"/>
  <c r="J193" i="11"/>
  <c r="K192" i="11"/>
  <c r="J192" i="11"/>
  <c r="K191" i="11"/>
  <c r="J191" i="11"/>
  <c r="K190" i="11"/>
  <c r="J190" i="11"/>
  <c r="K189" i="11"/>
  <c r="J189" i="11"/>
  <c r="K188" i="11"/>
  <c r="J188" i="11"/>
  <c r="K187" i="11"/>
  <c r="J187" i="11"/>
  <c r="K186" i="11"/>
  <c r="J186" i="11"/>
  <c r="K185" i="11"/>
  <c r="J185" i="11"/>
  <c r="K184" i="11"/>
  <c r="J184" i="11"/>
  <c r="K183" i="11"/>
  <c r="J183" i="11"/>
  <c r="K182" i="11"/>
  <c r="J182" i="11"/>
  <c r="K181" i="11"/>
  <c r="J181" i="11"/>
  <c r="K180" i="11"/>
  <c r="J180" i="11"/>
  <c r="K179" i="11"/>
  <c r="J179" i="11"/>
  <c r="K178" i="11"/>
  <c r="J178" i="11"/>
  <c r="K177" i="11"/>
  <c r="J177" i="11"/>
  <c r="K176" i="11"/>
  <c r="J176" i="11"/>
  <c r="K175" i="11"/>
  <c r="J175" i="11"/>
  <c r="K174" i="11"/>
  <c r="J174" i="11"/>
  <c r="K173" i="11"/>
  <c r="J173" i="11"/>
  <c r="K172" i="11"/>
  <c r="J172" i="11"/>
  <c r="K171" i="11"/>
  <c r="J171" i="11"/>
  <c r="K170" i="11"/>
  <c r="J170" i="11"/>
  <c r="K169" i="11"/>
  <c r="J169" i="11"/>
  <c r="K168" i="11"/>
  <c r="J168" i="11"/>
  <c r="K167" i="11"/>
  <c r="J167" i="11"/>
  <c r="K166" i="11"/>
  <c r="J166" i="11"/>
  <c r="K165" i="11"/>
  <c r="J165" i="11"/>
  <c r="K164" i="11"/>
  <c r="J164" i="11"/>
  <c r="K163" i="11"/>
  <c r="J163" i="11"/>
  <c r="K162" i="11"/>
  <c r="J162" i="11"/>
  <c r="K161" i="11"/>
  <c r="J161" i="11"/>
  <c r="K160" i="11"/>
  <c r="J160" i="11"/>
  <c r="K159" i="11"/>
  <c r="J159" i="11"/>
  <c r="K158" i="11"/>
  <c r="J158" i="11"/>
  <c r="K157" i="11"/>
  <c r="J157" i="11"/>
  <c r="K156" i="11"/>
  <c r="J156" i="11"/>
  <c r="K155" i="11"/>
  <c r="J155" i="11"/>
  <c r="K154" i="11"/>
  <c r="J154" i="11"/>
  <c r="K153" i="11"/>
  <c r="J153" i="11"/>
  <c r="K152" i="11"/>
  <c r="J152" i="11"/>
  <c r="K151" i="11"/>
  <c r="J151" i="11"/>
  <c r="K150" i="11"/>
  <c r="J150" i="11"/>
  <c r="K149" i="11"/>
  <c r="J149" i="11"/>
  <c r="K148" i="11"/>
  <c r="J148" i="11"/>
  <c r="K147" i="11"/>
  <c r="J147" i="11"/>
  <c r="K146" i="11"/>
  <c r="J146" i="11"/>
  <c r="K145" i="11"/>
  <c r="J145" i="11"/>
  <c r="K144" i="11"/>
  <c r="J144" i="11"/>
  <c r="K143" i="11"/>
  <c r="J143" i="11"/>
  <c r="K142" i="11"/>
  <c r="J142" i="11"/>
  <c r="K141" i="11"/>
  <c r="J141" i="11"/>
  <c r="K140" i="11"/>
  <c r="J140" i="11"/>
  <c r="K139" i="11"/>
  <c r="J139" i="11"/>
  <c r="K138" i="11"/>
  <c r="J138" i="11"/>
  <c r="K137" i="11"/>
  <c r="J137" i="11"/>
  <c r="K136" i="11"/>
  <c r="J136" i="11"/>
  <c r="K135" i="11"/>
  <c r="J135" i="11"/>
  <c r="K134" i="11"/>
  <c r="J134" i="11"/>
  <c r="K133" i="11"/>
  <c r="J133" i="11"/>
  <c r="K132" i="11"/>
  <c r="J132" i="11"/>
  <c r="K131" i="11"/>
  <c r="J131" i="11"/>
  <c r="K130" i="11"/>
  <c r="J130" i="11"/>
  <c r="K129" i="11"/>
  <c r="J129" i="11"/>
  <c r="K128" i="11"/>
  <c r="J128" i="11"/>
  <c r="K127" i="11"/>
  <c r="J127" i="11"/>
  <c r="K126" i="11"/>
  <c r="J126" i="11"/>
  <c r="K125" i="11"/>
  <c r="J125" i="11"/>
  <c r="K124" i="11"/>
  <c r="J124" i="11"/>
  <c r="K123" i="11"/>
  <c r="J123" i="11"/>
  <c r="K122" i="11"/>
  <c r="J122" i="11"/>
  <c r="K121" i="11"/>
  <c r="J121" i="11"/>
  <c r="K120" i="11"/>
  <c r="J120" i="11"/>
  <c r="K119" i="11"/>
  <c r="J119" i="11"/>
  <c r="K118" i="11"/>
  <c r="J118" i="11"/>
  <c r="K117" i="11"/>
  <c r="J117" i="11"/>
  <c r="K116" i="11"/>
  <c r="J116" i="11"/>
  <c r="K115" i="11"/>
  <c r="J115" i="11"/>
  <c r="K114" i="11"/>
  <c r="J114" i="11"/>
  <c r="K113" i="11"/>
  <c r="J113" i="11"/>
  <c r="K112" i="11"/>
  <c r="J112" i="11"/>
  <c r="K111" i="11"/>
  <c r="J111" i="11"/>
  <c r="K110" i="11"/>
  <c r="J110" i="11"/>
  <c r="K109" i="11"/>
  <c r="J109" i="11"/>
  <c r="K108" i="11"/>
  <c r="J108" i="11"/>
  <c r="K107" i="11"/>
  <c r="J107" i="11"/>
  <c r="K106" i="11"/>
  <c r="J106" i="11"/>
  <c r="B106" i="11"/>
  <c r="B107" i="11" s="1"/>
  <c r="B108" i="11" s="1"/>
  <c r="B109" i="11" s="1"/>
  <c r="B110" i="11" s="1"/>
  <c r="B111" i="11" s="1"/>
  <c r="B112" i="11" s="1"/>
  <c r="B113" i="11" s="1"/>
  <c r="B114" i="11" s="1"/>
  <c r="B115" i="11" s="1"/>
  <c r="B116" i="11" s="1"/>
  <c r="B117" i="11" s="1"/>
  <c r="B118" i="11" s="1"/>
  <c r="B119" i="11" s="1"/>
  <c r="B120" i="11" s="1"/>
  <c r="B121" i="11" s="1"/>
  <c r="B122" i="11" s="1"/>
  <c r="B123" i="11" s="1"/>
  <c r="B124" i="11" s="1"/>
  <c r="B125" i="11" s="1"/>
  <c r="B126" i="11" s="1"/>
  <c r="B127" i="11" s="1"/>
  <c r="B128" i="11" s="1"/>
  <c r="B129" i="11" s="1"/>
  <c r="B130" i="11" s="1"/>
  <c r="B131" i="11" s="1"/>
  <c r="B132" i="11" s="1"/>
  <c r="B133" i="11" s="1"/>
  <c r="B134" i="11" s="1"/>
  <c r="B135" i="11" s="1"/>
  <c r="B136" i="11" s="1"/>
  <c r="B137" i="11" s="1"/>
  <c r="B138" i="11" s="1"/>
  <c r="B139" i="11" s="1"/>
  <c r="B140" i="11" s="1"/>
  <c r="B141" i="11" s="1"/>
  <c r="B142" i="11" s="1"/>
  <c r="B143" i="11" s="1"/>
  <c r="B144" i="11" s="1"/>
  <c r="B145" i="11" s="1"/>
  <c r="B146" i="11" s="1"/>
  <c r="B147" i="11" s="1"/>
  <c r="B148" i="11" s="1"/>
  <c r="B149" i="11" s="1"/>
  <c r="B150" i="11" s="1"/>
  <c r="B151" i="11" s="1"/>
  <c r="B152" i="11" s="1"/>
  <c r="B153" i="11" s="1"/>
  <c r="B154" i="11" s="1"/>
  <c r="B155" i="11" s="1"/>
  <c r="B156" i="11" s="1"/>
  <c r="B157" i="11" s="1"/>
  <c r="B158" i="11" s="1"/>
  <c r="B159" i="11" s="1"/>
  <c r="B160" i="11" s="1"/>
  <c r="B161" i="11" s="1"/>
  <c r="B162" i="11" s="1"/>
  <c r="B163" i="11" s="1"/>
  <c r="B164" i="11" s="1"/>
  <c r="B165" i="11" s="1"/>
  <c r="B166" i="11" s="1"/>
  <c r="B167" i="11" s="1"/>
  <c r="B168" i="11" s="1"/>
  <c r="B169" i="11" s="1"/>
  <c r="B170" i="11" s="1"/>
  <c r="B171" i="11" s="1"/>
  <c r="B172" i="11" s="1"/>
  <c r="B173" i="11" s="1"/>
  <c r="B174" i="11" s="1"/>
  <c r="B175" i="11" s="1"/>
  <c r="B176" i="11" s="1"/>
  <c r="B177" i="11" s="1"/>
  <c r="B178" i="11" s="1"/>
  <c r="B179" i="11" s="1"/>
  <c r="B180" i="11" s="1"/>
  <c r="B181" i="11" s="1"/>
  <c r="B182" i="11" s="1"/>
  <c r="B183" i="11" s="1"/>
  <c r="B184" i="11" s="1"/>
  <c r="B185" i="11" s="1"/>
  <c r="B186" i="11" s="1"/>
  <c r="B187" i="11" s="1"/>
  <c r="B188" i="11" s="1"/>
  <c r="B189" i="11" s="1"/>
  <c r="B190" i="11" s="1"/>
  <c r="B191" i="11" s="1"/>
  <c r="B192" i="11" s="1"/>
  <c r="B193" i="11" s="1"/>
  <c r="B194" i="11" s="1"/>
  <c r="B195" i="11" s="1"/>
  <c r="B196" i="11" s="1"/>
  <c r="B197" i="11" s="1"/>
  <c r="B198" i="11" s="1"/>
  <c r="B199" i="11" s="1"/>
  <c r="B200" i="11" s="1"/>
  <c r="B201" i="11" s="1"/>
  <c r="B202" i="11" s="1"/>
  <c r="B203" i="11" s="1"/>
  <c r="A106" i="11"/>
  <c r="A107" i="11" s="1"/>
  <c r="A108" i="11" s="1"/>
  <c r="A109" i="11" s="1"/>
  <c r="A110" i="11" s="1"/>
  <c r="A111" i="11" s="1"/>
  <c r="A112" i="11" s="1"/>
  <c r="A113" i="11" s="1"/>
  <c r="A114" i="11" s="1"/>
  <c r="A115" i="11" s="1"/>
  <c r="A116" i="11" s="1"/>
  <c r="A117" i="11" s="1"/>
  <c r="A118" i="11" s="1"/>
  <c r="A119" i="11" s="1"/>
  <c r="A120" i="11" s="1"/>
  <c r="A121" i="11" s="1"/>
  <c r="A122" i="11" s="1"/>
  <c r="A123" i="11" s="1"/>
  <c r="A124" i="11" s="1"/>
  <c r="A125" i="11" s="1"/>
  <c r="A126" i="11" s="1"/>
  <c r="A127" i="11" s="1"/>
  <c r="A128" i="11" s="1"/>
  <c r="A129" i="11" s="1"/>
  <c r="A130" i="11" s="1"/>
  <c r="A131" i="11" s="1"/>
  <c r="A132" i="11" s="1"/>
  <c r="A133" i="11" s="1"/>
  <c r="A134" i="11" s="1"/>
  <c r="A135" i="11" s="1"/>
  <c r="A136" i="11" s="1"/>
  <c r="A137" i="11" s="1"/>
  <c r="A138" i="11" s="1"/>
  <c r="A139" i="11" s="1"/>
  <c r="A140" i="11" s="1"/>
  <c r="A141" i="11" s="1"/>
  <c r="A142" i="11" s="1"/>
  <c r="A143" i="11" s="1"/>
  <c r="A144" i="11" s="1"/>
  <c r="A145" i="11" s="1"/>
  <c r="A146" i="11" s="1"/>
  <c r="A147" i="11" s="1"/>
  <c r="A148" i="11" s="1"/>
  <c r="A149" i="11" s="1"/>
  <c r="A150" i="11" s="1"/>
  <c r="A151" i="11" s="1"/>
  <c r="A152" i="11" s="1"/>
  <c r="A153" i="11" s="1"/>
  <c r="A154" i="11" s="1"/>
  <c r="A155" i="11" s="1"/>
  <c r="A156" i="11" s="1"/>
  <c r="A157" i="11" s="1"/>
  <c r="A158" i="11" s="1"/>
  <c r="A159" i="11" s="1"/>
  <c r="A160" i="11" s="1"/>
  <c r="A161" i="11" s="1"/>
  <c r="A162" i="11" s="1"/>
  <c r="A163" i="11" s="1"/>
  <c r="A164" i="11" s="1"/>
  <c r="A165" i="11" s="1"/>
  <c r="A166" i="11" s="1"/>
  <c r="A167" i="11" s="1"/>
  <c r="A168" i="11" s="1"/>
  <c r="A169" i="11" s="1"/>
  <c r="A170" i="11" s="1"/>
  <c r="A171" i="11" s="1"/>
  <c r="A172" i="11" s="1"/>
  <c r="A173" i="11" s="1"/>
  <c r="A174" i="11" s="1"/>
  <c r="A175" i="11" s="1"/>
  <c r="A176" i="11" s="1"/>
  <c r="A177" i="11" s="1"/>
  <c r="A178" i="11" s="1"/>
  <c r="A179" i="11" s="1"/>
  <c r="A180" i="11" s="1"/>
  <c r="A181" i="11" s="1"/>
  <c r="A182" i="11" s="1"/>
  <c r="A183" i="11" s="1"/>
  <c r="A184" i="11" s="1"/>
  <c r="A185" i="11" s="1"/>
  <c r="A186" i="11" s="1"/>
  <c r="A187" i="11" s="1"/>
  <c r="A188" i="11" s="1"/>
  <c r="A189" i="11" s="1"/>
  <c r="A190" i="11" s="1"/>
  <c r="A191" i="11" s="1"/>
  <c r="A192" i="11" s="1"/>
  <c r="A193" i="11" s="1"/>
  <c r="A194" i="11" s="1"/>
  <c r="A195" i="11" s="1"/>
  <c r="A196" i="11" s="1"/>
  <c r="A197" i="11" s="1"/>
  <c r="A198" i="11" s="1"/>
  <c r="A199" i="11" s="1"/>
  <c r="A200" i="11" s="1"/>
  <c r="A201" i="11" s="1"/>
  <c r="A202" i="11" s="1"/>
  <c r="A203" i="11" s="1"/>
  <c r="K105" i="11"/>
  <c r="J105" i="11"/>
  <c r="K102" i="11"/>
  <c r="J102" i="11"/>
  <c r="K101" i="11"/>
  <c r="J101" i="11"/>
  <c r="K100" i="11"/>
  <c r="J100" i="11"/>
  <c r="K99" i="11"/>
  <c r="J99" i="11"/>
  <c r="K98" i="11"/>
  <c r="J98" i="11"/>
  <c r="K97" i="11"/>
  <c r="J97" i="11"/>
  <c r="K96" i="11"/>
  <c r="J96" i="11"/>
  <c r="K95" i="11"/>
  <c r="J95" i="11"/>
  <c r="K94" i="11"/>
  <c r="J94" i="11"/>
  <c r="K93" i="11"/>
  <c r="J93" i="11"/>
  <c r="K92" i="11"/>
  <c r="J92" i="11"/>
  <c r="K91" i="11"/>
  <c r="J91" i="11"/>
  <c r="K90" i="11"/>
  <c r="J90" i="11"/>
  <c r="K89" i="11"/>
  <c r="J89" i="11"/>
  <c r="K88" i="11"/>
  <c r="J88" i="11"/>
  <c r="K87" i="11"/>
  <c r="J87" i="11"/>
  <c r="K86" i="11"/>
  <c r="J86" i="11"/>
  <c r="K85" i="11"/>
  <c r="J85" i="11"/>
  <c r="K84" i="11"/>
  <c r="J84" i="11"/>
  <c r="K83" i="11"/>
  <c r="J83" i="11"/>
  <c r="K82" i="11"/>
  <c r="J82" i="11"/>
  <c r="K81" i="11"/>
  <c r="J81" i="11"/>
  <c r="K80" i="11"/>
  <c r="J80" i="11"/>
  <c r="K79" i="11"/>
  <c r="J79" i="11"/>
  <c r="K78" i="11"/>
  <c r="J78" i="11"/>
  <c r="K77" i="11"/>
  <c r="J77" i="11"/>
  <c r="K76" i="11"/>
  <c r="J76" i="11"/>
  <c r="K75" i="11"/>
  <c r="J75" i="11"/>
  <c r="K74" i="11"/>
  <c r="J74" i="11"/>
  <c r="K73" i="11"/>
  <c r="J73" i="11"/>
  <c r="K72" i="11"/>
  <c r="J72" i="11"/>
  <c r="K71" i="11"/>
  <c r="J71" i="11"/>
  <c r="K70" i="11"/>
  <c r="J70" i="11"/>
  <c r="K69" i="11"/>
  <c r="J69" i="11"/>
  <c r="K68" i="11"/>
  <c r="J68" i="11"/>
  <c r="K67" i="11"/>
  <c r="J67" i="11"/>
  <c r="K66" i="11"/>
  <c r="J66" i="11"/>
  <c r="K65" i="11"/>
  <c r="J65" i="11"/>
  <c r="K64" i="11"/>
  <c r="J64" i="11"/>
  <c r="K63" i="11"/>
  <c r="J63" i="11"/>
  <c r="K62" i="11"/>
  <c r="J62" i="11"/>
  <c r="K61" i="11"/>
  <c r="J61" i="11"/>
  <c r="K60" i="11"/>
  <c r="J60" i="11"/>
  <c r="K59" i="11"/>
  <c r="J59" i="11"/>
  <c r="K58" i="11"/>
  <c r="J58" i="11"/>
  <c r="K57" i="11"/>
  <c r="J57" i="11"/>
  <c r="K56" i="11"/>
  <c r="J56" i="11"/>
  <c r="K55" i="11"/>
  <c r="J55" i="11"/>
  <c r="K54" i="11"/>
  <c r="J54" i="11"/>
  <c r="K53" i="11"/>
  <c r="J53" i="11"/>
  <c r="K52" i="11"/>
  <c r="J52" i="11"/>
  <c r="K51" i="11"/>
  <c r="J51" i="11"/>
  <c r="K50" i="11"/>
  <c r="J50" i="11"/>
  <c r="K49" i="11"/>
  <c r="J49" i="11"/>
  <c r="K48" i="11"/>
  <c r="J48" i="11"/>
  <c r="K47" i="11"/>
  <c r="J47" i="11"/>
  <c r="K46" i="11"/>
  <c r="J46" i="11"/>
  <c r="K45" i="11"/>
  <c r="J45" i="11"/>
  <c r="K44" i="11"/>
  <c r="J44" i="11"/>
  <c r="K43" i="11"/>
  <c r="J43" i="11"/>
  <c r="K42" i="11"/>
  <c r="J42" i="11"/>
  <c r="K41" i="11"/>
  <c r="J41" i="11"/>
  <c r="K40" i="11"/>
  <c r="J40" i="11"/>
  <c r="K39" i="11"/>
  <c r="J39" i="11"/>
  <c r="K38" i="11"/>
  <c r="J38" i="11"/>
  <c r="K37" i="11"/>
  <c r="J37" i="11"/>
  <c r="K36" i="11"/>
  <c r="J36" i="11"/>
  <c r="K35" i="11"/>
  <c r="J35" i="11"/>
  <c r="K34" i="11"/>
  <c r="J34" i="11"/>
  <c r="K33" i="11"/>
  <c r="J33" i="11"/>
  <c r="K32" i="11"/>
  <c r="J32" i="11"/>
  <c r="K31" i="11"/>
  <c r="J31" i="11"/>
  <c r="K30" i="11"/>
  <c r="J30" i="11"/>
  <c r="K29" i="11"/>
  <c r="J29" i="11"/>
  <c r="K28" i="11"/>
  <c r="J28" i="11"/>
  <c r="K27" i="11"/>
  <c r="J27" i="11"/>
  <c r="K26" i="11"/>
  <c r="J26" i="11"/>
  <c r="K25" i="11"/>
  <c r="J25" i="11"/>
  <c r="K24" i="11"/>
  <c r="J24" i="11"/>
  <c r="K23" i="11"/>
  <c r="J23" i="11"/>
  <c r="K22" i="11"/>
  <c r="J22" i="11"/>
  <c r="K21" i="11"/>
  <c r="J21" i="11"/>
  <c r="K20" i="11"/>
  <c r="J20" i="11"/>
  <c r="K19" i="11"/>
  <c r="J19" i="11"/>
  <c r="K18" i="11"/>
  <c r="J18" i="11"/>
  <c r="K17" i="11"/>
  <c r="J17" i="11"/>
  <c r="K16" i="11"/>
  <c r="J16" i="11"/>
  <c r="K15" i="11"/>
  <c r="J15" i="11"/>
  <c r="K14" i="11"/>
  <c r="J14" i="11"/>
  <c r="K13" i="11"/>
  <c r="J13" i="11"/>
  <c r="K12" i="11"/>
  <c r="J12" i="11"/>
  <c r="K11" i="11"/>
  <c r="J11" i="11"/>
  <c r="K10" i="11"/>
  <c r="J10" i="11"/>
  <c r="K9" i="11"/>
  <c r="J9" i="11"/>
  <c r="K8" i="11"/>
  <c r="J8" i="11"/>
  <c r="K7" i="11"/>
  <c r="J7" i="11"/>
  <c r="K6" i="11"/>
  <c r="J6" i="11"/>
  <c r="K5" i="11"/>
  <c r="J5" i="11"/>
  <c r="B5" i="11"/>
  <c r="B6" i="11" s="1"/>
  <c r="B7" i="11" s="1"/>
  <c r="B8" i="11" s="1"/>
  <c r="B9" i="11" s="1"/>
  <c r="B10" i="11" s="1"/>
  <c r="B11" i="11" s="1"/>
  <c r="B12" i="11" s="1"/>
  <c r="B13" i="11" s="1"/>
  <c r="B14" i="11" s="1"/>
  <c r="B15" i="11" s="1"/>
  <c r="B16" i="11" s="1"/>
  <c r="B17" i="11" s="1"/>
  <c r="B18" i="11" s="1"/>
  <c r="B19" i="11" s="1"/>
  <c r="B20" i="11" s="1"/>
  <c r="B21" i="11" s="1"/>
  <c r="B22" i="11" s="1"/>
  <c r="B23" i="11" s="1"/>
  <c r="B24" i="11" s="1"/>
  <c r="B25" i="11" s="1"/>
  <c r="B26" i="11" s="1"/>
  <c r="B27" i="11" s="1"/>
  <c r="B28" i="11" s="1"/>
  <c r="B29" i="11" s="1"/>
  <c r="B30" i="11" s="1"/>
  <c r="B31" i="11" s="1"/>
  <c r="B32" i="11" s="1"/>
  <c r="B33" i="11" s="1"/>
  <c r="B34" i="11" s="1"/>
  <c r="B35" i="11" s="1"/>
  <c r="B36" i="11" s="1"/>
  <c r="B37" i="11" s="1"/>
  <c r="B38" i="11" s="1"/>
  <c r="B39" i="11" s="1"/>
  <c r="B40" i="11" s="1"/>
  <c r="B41" i="11" s="1"/>
  <c r="B42" i="11" s="1"/>
  <c r="B43" i="11" s="1"/>
  <c r="B44" i="11" s="1"/>
  <c r="B45" i="11" s="1"/>
  <c r="B46" i="11" s="1"/>
  <c r="B47" i="11" s="1"/>
  <c r="B48" i="11" s="1"/>
  <c r="B49" i="11" s="1"/>
  <c r="B50" i="11" s="1"/>
  <c r="B51" i="11" s="1"/>
  <c r="B52" i="11" s="1"/>
  <c r="B53" i="11" s="1"/>
  <c r="B54" i="11" s="1"/>
  <c r="B55" i="11" s="1"/>
  <c r="B56" i="11" s="1"/>
  <c r="B57" i="11" s="1"/>
  <c r="B58" i="11" s="1"/>
  <c r="B59" i="11" s="1"/>
  <c r="B60" i="11" s="1"/>
  <c r="B61" i="11" s="1"/>
  <c r="B62" i="11" s="1"/>
  <c r="B63" i="11" s="1"/>
  <c r="B64" i="11" s="1"/>
  <c r="B65" i="11" s="1"/>
  <c r="B66" i="11" s="1"/>
  <c r="B67" i="11" s="1"/>
  <c r="B68" i="11" s="1"/>
  <c r="B69" i="11" s="1"/>
  <c r="B70" i="11" s="1"/>
  <c r="B71" i="11" s="1"/>
  <c r="B72" i="11" s="1"/>
  <c r="B73" i="11" s="1"/>
  <c r="B74" i="11" s="1"/>
  <c r="B75" i="11" s="1"/>
  <c r="B76" i="11" s="1"/>
  <c r="B77" i="11" s="1"/>
  <c r="B78" i="11" s="1"/>
  <c r="B79" i="11" s="1"/>
  <c r="B80" i="11" s="1"/>
  <c r="B81" i="11" s="1"/>
  <c r="B82" i="11" s="1"/>
  <c r="B83" i="11" s="1"/>
  <c r="B84" i="11" s="1"/>
  <c r="B85" i="11" s="1"/>
  <c r="B86" i="11" s="1"/>
  <c r="B87" i="11" s="1"/>
  <c r="B88" i="11" s="1"/>
  <c r="B89" i="11" s="1"/>
  <c r="B90" i="11" s="1"/>
  <c r="B91" i="11" s="1"/>
  <c r="B92" i="11" s="1"/>
  <c r="B93" i="11" s="1"/>
  <c r="B94" i="11" s="1"/>
  <c r="B95" i="11" s="1"/>
  <c r="B96" i="11" s="1"/>
  <c r="B97" i="11" s="1"/>
  <c r="B98" i="11" s="1"/>
  <c r="B99" i="11" s="1"/>
  <c r="B100" i="11" s="1"/>
  <c r="B101" i="11" s="1"/>
  <c r="B102" i="11" s="1"/>
  <c r="A5" i="11"/>
  <c r="A6" i="11" s="1"/>
  <c r="A7" i="11" s="1"/>
  <c r="A8" i="11" s="1"/>
  <c r="A9" i="11" s="1"/>
  <c r="A10" i="11" s="1"/>
  <c r="A11" i="11" s="1"/>
  <c r="A12" i="11" s="1"/>
  <c r="A13" i="11" s="1"/>
  <c r="A14" i="11" s="1"/>
  <c r="A15" i="11" s="1"/>
  <c r="A16" i="11" s="1"/>
  <c r="A17" i="11" s="1"/>
  <c r="A18" i="11" s="1"/>
  <c r="A19" i="11" s="1"/>
  <c r="A20" i="11" s="1"/>
  <c r="A21" i="11" s="1"/>
  <c r="A22" i="11" s="1"/>
  <c r="A23" i="11" s="1"/>
  <c r="A24" i="11" s="1"/>
  <c r="A25" i="11" s="1"/>
  <c r="A26" i="11" s="1"/>
  <c r="A27" i="11" s="1"/>
  <c r="A28" i="11" s="1"/>
  <c r="A29" i="11" s="1"/>
  <c r="A30" i="11" s="1"/>
  <c r="A31" i="11" s="1"/>
  <c r="A32" i="11" s="1"/>
  <c r="A33" i="11" s="1"/>
  <c r="A34" i="11" s="1"/>
  <c r="A35" i="11" s="1"/>
  <c r="A36" i="11" s="1"/>
  <c r="A37" i="11" s="1"/>
  <c r="A38" i="11" s="1"/>
  <c r="A39" i="11" s="1"/>
  <c r="A40" i="11" s="1"/>
  <c r="A41" i="11" s="1"/>
  <c r="A42" i="11" s="1"/>
  <c r="A43" i="11" s="1"/>
  <c r="A44" i="11" s="1"/>
  <c r="A45" i="11" s="1"/>
  <c r="A46" i="11" s="1"/>
  <c r="A47" i="11" s="1"/>
  <c r="A48" i="11" s="1"/>
  <c r="A49" i="11" s="1"/>
  <c r="A50" i="11" s="1"/>
  <c r="A51" i="11" s="1"/>
  <c r="A52" i="11" s="1"/>
  <c r="A53" i="11" s="1"/>
  <c r="A54" i="11" s="1"/>
  <c r="A55" i="11" s="1"/>
  <c r="A56" i="11" s="1"/>
  <c r="A57" i="11" s="1"/>
  <c r="A58" i="11" s="1"/>
  <c r="A59" i="11" s="1"/>
  <c r="A60" i="11" s="1"/>
  <c r="A61" i="11" s="1"/>
  <c r="A62" i="11" s="1"/>
  <c r="A63" i="11" s="1"/>
  <c r="A64" i="11" s="1"/>
  <c r="A65" i="11" s="1"/>
  <c r="A66" i="11" s="1"/>
  <c r="A67" i="11" s="1"/>
  <c r="A68" i="11" s="1"/>
  <c r="A69" i="11" s="1"/>
  <c r="A70" i="11" s="1"/>
  <c r="A71" i="11" s="1"/>
  <c r="A72" i="11" s="1"/>
  <c r="A73" i="11" s="1"/>
  <c r="A74" i="11" s="1"/>
  <c r="A75" i="11" s="1"/>
  <c r="A76" i="11" s="1"/>
  <c r="A77" i="11" s="1"/>
  <c r="A78" i="11" s="1"/>
  <c r="A79" i="11" s="1"/>
  <c r="A80" i="11" s="1"/>
  <c r="A81" i="11" s="1"/>
  <c r="A82" i="11" s="1"/>
  <c r="A83" i="11" s="1"/>
  <c r="A84" i="11" s="1"/>
  <c r="A85" i="11" s="1"/>
  <c r="A86" i="11" s="1"/>
  <c r="A87" i="11" s="1"/>
  <c r="A88" i="11" s="1"/>
  <c r="A89" i="11" s="1"/>
  <c r="A90" i="11" s="1"/>
  <c r="A91" i="11" s="1"/>
  <c r="A92" i="11" s="1"/>
  <c r="A93" i="11" s="1"/>
  <c r="A94" i="11" s="1"/>
  <c r="A95" i="11" s="1"/>
  <c r="A96" i="11" s="1"/>
  <c r="A97" i="11" s="1"/>
  <c r="A98" i="11" s="1"/>
  <c r="A99" i="11" s="1"/>
  <c r="A100" i="11" s="1"/>
  <c r="A101" i="11" s="1"/>
  <c r="A102" i="11" s="1"/>
  <c r="K4" i="11"/>
  <c r="J4" i="11"/>
  <c r="H502" i="10"/>
  <c r="H501" i="10"/>
  <c r="H498" i="10"/>
  <c r="H497" i="10"/>
  <c r="H496" i="10"/>
  <c r="H494" i="10"/>
  <c r="H493" i="10"/>
  <c r="H492" i="10"/>
  <c r="H491" i="10"/>
  <c r="H490" i="10"/>
  <c r="H489" i="10"/>
  <c r="H487" i="10"/>
  <c r="H485" i="10"/>
  <c r="H483" i="10"/>
  <c r="H482" i="10"/>
  <c r="H481" i="10"/>
  <c r="H480" i="10"/>
  <c r="H479" i="10"/>
  <c r="H477" i="10"/>
  <c r="H474" i="10"/>
  <c r="H473" i="10"/>
  <c r="H471" i="10"/>
  <c r="H469" i="10"/>
  <c r="H468" i="10"/>
  <c r="H467" i="10"/>
  <c r="H464" i="10"/>
  <c r="H463" i="10"/>
  <c r="H462" i="10"/>
  <c r="H461" i="10"/>
  <c r="H459" i="10"/>
  <c r="H457" i="10"/>
  <c r="H456" i="10"/>
  <c r="H454" i="10"/>
  <c r="H453" i="10"/>
  <c r="H452" i="10"/>
  <c r="H451" i="10"/>
  <c r="H450" i="10"/>
  <c r="H449" i="10"/>
  <c r="H448" i="10"/>
  <c r="H447" i="10"/>
  <c r="H443" i="10"/>
  <c r="H439" i="10"/>
  <c r="H438" i="10"/>
  <c r="H437" i="10"/>
  <c r="H435" i="10"/>
  <c r="H434" i="10"/>
  <c r="H431" i="10"/>
  <c r="H430" i="10"/>
  <c r="H429" i="10"/>
  <c r="H428" i="10"/>
  <c r="H427" i="10"/>
  <c r="H425" i="10"/>
  <c r="H420" i="10"/>
  <c r="H419" i="10"/>
  <c r="H416" i="10"/>
  <c r="H415" i="10"/>
  <c r="H414" i="10"/>
  <c r="H413" i="10"/>
  <c r="H412" i="10"/>
  <c r="H410" i="10"/>
  <c r="H409" i="10"/>
  <c r="H406" i="10"/>
  <c r="A406" i="10"/>
  <c r="A407" i="10" s="1"/>
  <c r="A408" i="10" s="1"/>
  <c r="A409" i="10" s="1"/>
  <c r="A410" i="10" s="1"/>
  <c r="A411" i="10" s="1"/>
  <c r="A412" i="10" s="1"/>
  <c r="A413" i="10" s="1"/>
  <c r="A414" i="10" s="1"/>
  <c r="A415" i="10" s="1"/>
  <c r="A416" i="10" s="1"/>
  <c r="A417" i="10" s="1"/>
  <c r="A418" i="10" s="1"/>
  <c r="A419" i="10" s="1"/>
  <c r="A420" i="10" s="1"/>
  <c r="A421" i="10" s="1"/>
  <c r="A422" i="10" s="1"/>
  <c r="A423" i="10" s="1"/>
  <c r="A424" i="10" s="1"/>
  <c r="A425" i="10" s="1"/>
  <c r="A426" i="10" s="1"/>
  <c r="A427" i="10" s="1"/>
  <c r="A428" i="10" s="1"/>
  <c r="A429" i="10" s="1"/>
  <c r="A430" i="10" s="1"/>
  <c r="A431" i="10" s="1"/>
  <c r="A432" i="10" s="1"/>
  <c r="A433" i="10" s="1"/>
  <c r="A434" i="10" s="1"/>
  <c r="A435" i="10" s="1"/>
  <c r="A436" i="10" s="1"/>
  <c r="A437" i="10" s="1"/>
  <c r="A438" i="10" s="1"/>
  <c r="A439" i="10" s="1"/>
  <c r="A440" i="10" s="1"/>
  <c r="A441" i="10" s="1"/>
  <c r="A442" i="10" s="1"/>
  <c r="A443" i="10" s="1"/>
  <c r="A444" i="10" s="1"/>
  <c r="A445" i="10" s="1"/>
  <c r="A446" i="10" s="1"/>
  <c r="A447" i="10" s="1"/>
  <c r="A448" i="10" s="1"/>
  <c r="A449" i="10" s="1"/>
  <c r="A450" i="10" s="1"/>
  <c r="A451" i="10" s="1"/>
  <c r="A452" i="10" s="1"/>
  <c r="A453" i="10" s="1"/>
  <c r="A454" i="10" s="1"/>
  <c r="A455" i="10" s="1"/>
  <c r="A456" i="10" s="1"/>
  <c r="A457" i="10" s="1"/>
  <c r="A458" i="10" s="1"/>
  <c r="A459" i="10" s="1"/>
  <c r="A460" i="10" s="1"/>
  <c r="A461" i="10" s="1"/>
  <c r="A462" i="10" s="1"/>
  <c r="A463" i="10" s="1"/>
  <c r="A464" i="10" s="1"/>
  <c r="A465" i="10" s="1"/>
  <c r="A466" i="10" s="1"/>
  <c r="A467" i="10" s="1"/>
  <c r="A468" i="10" s="1"/>
  <c r="A469" i="10" s="1"/>
  <c r="A470" i="10" s="1"/>
  <c r="A471" i="10" s="1"/>
  <c r="A472" i="10" s="1"/>
  <c r="A473" i="10" s="1"/>
  <c r="A474" i="10" s="1"/>
  <c r="A475" i="10" s="1"/>
  <c r="A476" i="10" s="1"/>
  <c r="A477" i="10" s="1"/>
  <c r="A478" i="10" s="1"/>
  <c r="A479" i="10" s="1"/>
  <c r="A480" i="10" s="1"/>
  <c r="A481" i="10" s="1"/>
  <c r="A482" i="10" s="1"/>
  <c r="A483" i="10" s="1"/>
  <c r="A484" i="10" s="1"/>
  <c r="A485" i="10" s="1"/>
  <c r="A486" i="10" s="1"/>
  <c r="A487" i="10" s="1"/>
  <c r="A488" i="10" s="1"/>
  <c r="A489" i="10" s="1"/>
  <c r="A490" i="10" s="1"/>
  <c r="A491" i="10" s="1"/>
  <c r="A492" i="10" s="1"/>
  <c r="A493" i="10" s="1"/>
  <c r="A494" i="10" s="1"/>
  <c r="A495" i="10" s="1"/>
  <c r="A496" i="10" s="1"/>
  <c r="A497" i="10" s="1"/>
  <c r="A498" i="10" s="1"/>
  <c r="A499" i="10" s="1"/>
  <c r="A500" i="10" s="1"/>
  <c r="A501" i="10" s="1"/>
  <c r="A502" i="10" s="1"/>
  <c r="H405" i="10"/>
  <c r="H402" i="10"/>
  <c r="H401" i="10"/>
  <c r="H400" i="10"/>
  <c r="H399" i="10"/>
  <c r="H398" i="10"/>
  <c r="H397" i="10"/>
  <c r="H396" i="10"/>
  <c r="H395" i="10"/>
  <c r="H394" i="10"/>
  <c r="H393" i="10"/>
  <c r="H392" i="10"/>
  <c r="H391" i="10"/>
  <c r="H390" i="10"/>
  <c r="H389" i="10"/>
  <c r="H388" i="10"/>
  <c r="H387" i="10"/>
  <c r="H386" i="10"/>
  <c r="H385" i="10"/>
  <c r="H384" i="10"/>
  <c r="H383" i="10"/>
  <c r="H382" i="10"/>
  <c r="H381" i="10"/>
  <c r="H380" i="10"/>
  <c r="H379" i="10"/>
  <c r="H378" i="10"/>
  <c r="H377" i="10"/>
  <c r="H376" i="10"/>
  <c r="H375" i="10"/>
  <c r="H374" i="10"/>
  <c r="H373" i="10"/>
  <c r="H372" i="10"/>
  <c r="H371" i="10"/>
  <c r="H370" i="10"/>
  <c r="H369" i="10"/>
  <c r="H368" i="10"/>
  <c r="H367" i="10"/>
  <c r="H366" i="10"/>
  <c r="H365" i="10"/>
  <c r="H364" i="10"/>
  <c r="H363" i="10"/>
  <c r="H362" i="10"/>
  <c r="H361" i="10"/>
  <c r="H360" i="10"/>
  <c r="H359" i="10"/>
  <c r="H358" i="10"/>
  <c r="H357" i="10"/>
  <c r="H356" i="10"/>
  <c r="H355" i="10"/>
  <c r="H354" i="10"/>
  <c r="H353" i="10"/>
  <c r="H352" i="10"/>
  <c r="H351" i="10"/>
  <c r="H350" i="10"/>
  <c r="H349" i="10"/>
  <c r="H348" i="10"/>
  <c r="H347" i="10"/>
  <c r="H346" i="10"/>
  <c r="H345" i="10"/>
  <c r="H344" i="10"/>
  <c r="H343" i="10"/>
  <c r="H342" i="10"/>
  <c r="H341" i="10"/>
  <c r="H340" i="10"/>
  <c r="H339" i="10"/>
  <c r="H338" i="10"/>
  <c r="H337" i="10"/>
  <c r="H336" i="10"/>
  <c r="H335" i="10"/>
  <c r="H334" i="10"/>
  <c r="H333" i="10"/>
  <c r="H332" i="10"/>
  <c r="H331" i="10"/>
  <c r="H330" i="10"/>
  <c r="H329" i="10"/>
  <c r="H328" i="10"/>
  <c r="H327" i="10"/>
  <c r="H326" i="10"/>
  <c r="H325" i="10"/>
  <c r="H324" i="10"/>
  <c r="H323" i="10"/>
  <c r="H322" i="10"/>
  <c r="H321" i="10"/>
  <c r="H320" i="10"/>
  <c r="H319" i="10"/>
  <c r="H318" i="10"/>
  <c r="H317" i="10"/>
  <c r="H316" i="10"/>
  <c r="H315" i="10"/>
  <c r="H314" i="10"/>
  <c r="H313" i="10"/>
  <c r="H312" i="10"/>
  <c r="H311" i="10"/>
  <c r="H310" i="10"/>
  <c r="H309" i="10"/>
  <c r="H308" i="10"/>
  <c r="H307" i="10"/>
  <c r="H306" i="10"/>
  <c r="A306" i="10"/>
  <c r="A307" i="10" s="1"/>
  <c r="A308" i="10" s="1"/>
  <c r="A309" i="10" s="1"/>
  <c r="A310" i="10" s="1"/>
  <c r="A311" i="10" s="1"/>
  <c r="A312" i="10" s="1"/>
  <c r="A313" i="10" s="1"/>
  <c r="A314" i="10" s="1"/>
  <c r="A315" i="10" s="1"/>
  <c r="A316" i="10" s="1"/>
  <c r="A317" i="10" s="1"/>
  <c r="A318" i="10" s="1"/>
  <c r="A319" i="10" s="1"/>
  <c r="A320" i="10" s="1"/>
  <c r="A321" i="10" s="1"/>
  <c r="A322" i="10" s="1"/>
  <c r="A323" i="10" s="1"/>
  <c r="A324" i="10" s="1"/>
  <c r="A325" i="10" s="1"/>
  <c r="A326" i="10" s="1"/>
  <c r="A327" i="10" s="1"/>
  <c r="A328" i="10" s="1"/>
  <c r="A329" i="10" s="1"/>
  <c r="A330" i="10" s="1"/>
  <c r="A331" i="10" s="1"/>
  <c r="A332" i="10" s="1"/>
  <c r="A333" i="10" s="1"/>
  <c r="A334" i="10" s="1"/>
  <c r="A335" i="10" s="1"/>
  <c r="A336" i="10" s="1"/>
  <c r="A337" i="10" s="1"/>
  <c r="A338" i="10" s="1"/>
  <c r="A339" i="10" s="1"/>
  <c r="A340" i="10" s="1"/>
  <c r="A341" i="10" s="1"/>
  <c r="A342" i="10" s="1"/>
  <c r="A343" i="10" s="1"/>
  <c r="A344" i="10" s="1"/>
  <c r="A345" i="10" s="1"/>
  <c r="A346" i="10" s="1"/>
  <c r="A347" i="10" s="1"/>
  <c r="A348" i="10" s="1"/>
  <c r="A349" i="10" s="1"/>
  <c r="A350" i="10" s="1"/>
  <c r="A351" i="10" s="1"/>
  <c r="A352" i="10" s="1"/>
  <c r="A353" i="10" s="1"/>
  <c r="A354" i="10" s="1"/>
  <c r="A355" i="10" s="1"/>
  <c r="A356" i="10" s="1"/>
  <c r="A357" i="10" s="1"/>
  <c r="A358" i="10" s="1"/>
  <c r="A359" i="10" s="1"/>
  <c r="A360" i="10" s="1"/>
  <c r="A361" i="10" s="1"/>
  <c r="A362" i="10" s="1"/>
  <c r="A363" i="10" s="1"/>
  <c r="A364" i="10" s="1"/>
  <c r="A365" i="10" s="1"/>
  <c r="A366" i="10" s="1"/>
  <c r="A367" i="10" s="1"/>
  <c r="A368" i="10" s="1"/>
  <c r="A369" i="10" s="1"/>
  <c r="A370" i="10" s="1"/>
  <c r="A371" i="10" s="1"/>
  <c r="A372" i="10" s="1"/>
  <c r="A373" i="10" s="1"/>
  <c r="A374" i="10" s="1"/>
  <c r="A375" i="10" s="1"/>
  <c r="A376" i="10" s="1"/>
  <c r="A377" i="10" s="1"/>
  <c r="A378" i="10" s="1"/>
  <c r="A379" i="10" s="1"/>
  <c r="A380" i="10" s="1"/>
  <c r="A381" i="10" s="1"/>
  <c r="A382" i="10" s="1"/>
  <c r="A383" i="10" s="1"/>
  <c r="A384" i="10" s="1"/>
  <c r="A385" i="10" s="1"/>
  <c r="A386" i="10" s="1"/>
  <c r="A387" i="10" s="1"/>
  <c r="A388" i="10" s="1"/>
  <c r="A389" i="10" s="1"/>
  <c r="A390" i="10" s="1"/>
  <c r="A391" i="10" s="1"/>
  <c r="A392" i="10" s="1"/>
  <c r="A393" i="10" s="1"/>
  <c r="A394" i="10" s="1"/>
  <c r="A395" i="10" s="1"/>
  <c r="A396" i="10" s="1"/>
  <c r="A397" i="10" s="1"/>
  <c r="A398" i="10" s="1"/>
  <c r="A399" i="10" s="1"/>
  <c r="A400" i="10" s="1"/>
  <c r="A401" i="10" s="1"/>
  <c r="A402" i="10" s="1"/>
  <c r="H305" i="10"/>
  <c r="H302" i="10"/>
  <c r="H301" i="10"/>
  <c r="H300" i="10"/>
  <c r="H299" i="10"/>
  <c r="H298" i="10"/>
  <c r="H297" i="10"/>
  <c r="H296" i="10"/>
  <c r="H295" i="10"/>
  <c r="H294" i="10"/>
  <c r="H293" i="10"/>
  <c r="H292" i="10"/>
  <c r="H291" i="10"/>
  <c r="H290" i="10"/>
  <c r="H289" i="10"/>
  <c r="H288" i="10"/>
  <c r="H287" i="10"/>
  <c r="H286" i="10"/>
  <c r="H285" i="10"/>
  <c r="H284" i="10"/>
  <c r="H283" i="10"/>
  <c r="H282" i="10"/>
  <c r="H281" i="10"/>
  <c r="H280" i="10"/>
  <c r="H279" i="10"/>
  <c r="H278" i="10"/>
  <c r="H277" i="10"/>
  <c r="H276" i="10"/>
  <c r="H275" i="10"/>
  <c r="H274" i="10"/>
  <c r="H273" i="10"/>
  <c r="H272" i="10"/>
  <c r="H271" i="10"/>
  <c r="H270" i="10"/>
  <c r="H269" i="10"/>
  <c r="H268" i="10"/>
  <c r="H267" i="10"/>
  <c r="H266" i="10"/>
  <c r="H265" i="10"/>
  <c r="H264" i="10"/>
  <c r="H263" i="10"/>
  <c r="H262" i="10"/>
  <c r="H261" i="10"/>
  <c r="H260" i="10"/>
  <c r="H259" i="10"/>
  <c r="H258" i="10"/>
  <c r="H257" i="10"/>
  <c r="H256" i="10"/>
  <c r="H255" i="10"/>
  <c r="H254" i="10"/>
  <c r="H253" i="10"/>
  <c r="H252" i="10"/>
  <c r="H251" i="10"/>
  <c r="H250" i="10"/>
  <c r="H249" i="10"/>
  <c r="H248" i="10"/>
  <c r="H247" i="10"/>
  <c r="H246" i="10"/>
  <c r="H245" i="10"/>
  <c r="H244" i="10"/>
  <c r="H243" i="10"/>
  <c r="H242" i="10"/>
  <c r="H241" i="10"/>
  <c r="H240" i="10"/>
  <c r="H239" i="10"/>
  <c r="H238" i="10"/>
  <c r="H237" i="10"/>
  <c r="H236" i="10"/>
  <c r="H235" i="10"/>
  <c r="H234" i="10"/>
  <c r="H233" i="10"/>
  <c r="H232" i="10"/>
  <c r="H231" i="10"/>
  <c r="H230" i="10"/>
  <c r="H229" i="10"/>
  <c r="H228" i="10"/>
  <c r="H227" i="10"/>
  <c r="H226" i="10"/>
  <c r="H225" i="10"/>
  <c r="H224" i="10"/>
  <c r="H223" i="10"/>
  <c r="H222" i="10"/>
  <c r="H221" i="10"/>
  <c r="H220" i="10"/>
  <c r="H219" i="10"/>
  <c r="H218" i="10"/>
  <c r="H216" i="10"/>
  <c r="H215" i="10"/>
  <c r="H214" i="10"/>
  <c r="H213" i="10"/>
  <c r="H212" i="10"/>
  <c r="H211" i="10"/>
  <c r="H210" i="10"/>
  <c r="H209" i="10"/>
  <c r="H208" i="10"/>
  <c r="H207" i="10"/>
  <c r="H206" i="10"/>
  <c r="H205" i="10"/>
  <c r="B406" i="9"/>
  <c r="B407" i="9" s="1"/>
  <c r="B408" i="9" s="1"/>
  <c r="B409" i="9" s="1"/>
  <c r="B410" i="9" s="1"/>
  <c r="B411" i="9" s="1"/>
  <c r="B412" i="9" s="1"/>
  <c r="B413" i="9" s="1"/>
  <c r="B414" i="9" s="1"/>
  <c r="B415" i="9" s="1"/>
  <c r="B416" i="9" s="1"/>
  <c r="B417" i="9" s="1"/>
  <c r="B418" i="9" s="1"/>
  <c r="B419" i="9" s="1"/>
  <c r="B420" i="9" s="1"/>
  <c r="B421" i="9" s="1"/>
  <c r="B422" i="9" s="1"/>
  <c r="B423" i="9" s="1"/>
  <c r="B424" i="9" s="1"/>
  <c r="B425" i="9" s="1"/>
  <c r="B426" i="9" s="1"/>
  <c r="B427" i="9" s="1"/>
  <c r="B428" i="9" s="1"/>
  <c r="B429" i="9" s="1"/>
  <c r="B430" i="9" s="1"/>
  <c r="B431" i="9" s="1"/>
  <c r="B432" i="9" s="1"/>
  <c r="B433" i="9" s="1"/>
  <c r="B434" i="9" s="1"/>
  <c r="B435" i="9" s="1"/>
  <c r="B436" i="9" s="1"/>
  <c r="B437" i="9" s="1"/>
  <c r="B438" i="9" s="1"/>
  <c r="B439" i="9" s="1"/>
  <c r="B440" i="9" s="1"/>
  <c r="B441" i="9" s="1"/>
  <c r="B442" i="9" s="1"/>
  <c r="B443" i="9" s="1"/>
  <c r="B444" i="9" s="1"/>
  <c r="B445" i="9" s="1"/>
  <c r="B446" i="9" s="1"/>
  <c r="B447" i="9" s="1"/>
  <c r="B448" i="9" s="1"/>
  <c r="B449" i="9" s="1"/>
  <c r="B450" i="9" s="1"/>
  <c r="B451" i="9" s="1"/>
  <c r="B452" i="9" s="1"/>
  <c r="B453" i="9" s="1"/>
  <c r="B454" i="9" s="1"/>
  <c r="B455" i="9" s="1"/>
  <c r="B456" i="9" s="1"/>
  <c r="B457" i="9" s="1"/>
  <c r="B458" i="9" s="1"/>
  <c r="B459" i="9" s="1"/>
  <c r="B460" i="9" s="1"/>
  <c r="B461" i="9" s="1"/>
  <c r="B462" i="9" s="1"/>
  <c r="B463" i="9" s="1"/>
  <c r="B464" i="9" s="1"/>
  <c r="B465" i="9" s="1"/>
  <c r="B466" i="9" s="1"/>
  <c r="B467" i="9" s="1"/>
  <c r="B468" i="9" s="1"/>
  <c r="B469" i="9" s="1"/>
  <c r="B470" i="9" s="1"/>
  <c r="B471" i="9" s="1"/>
  <c r="B472" i="9" s="1"/>
  <c r="B473" i="9" s="1"/>
  <c r="B474" i="9" s="1"/>
  <c r="B475" i="9" s="1"/>
  <c r="B476" i="9" s="1"/>
  <c r="B477" i="9" s="1"/>
  <c r="B478" i="9" s="1"/>
  <c r="B479" i="9" s="1"/>
  <c r="B480" i="9" s="1"/>
  <c r="B481" i="9" s="1"/>
  <c r="B482" i="9" s="1"/>
  <c r="B483" i="9" s="1"/>
  <c r="B484" i="9" s="1"/>
  <c r="B485" i="9" s="1"/>
  <c r="B486" i="9" s="1"/>
  <c r="B487" i="9" s="1"/>
  <c r="B488" i="9" s="1"/>
  <c r="B489" i="9" s="1"/>
  <c r="B490" i="9" s="1"/>
  <c r="B491" i="9" s="1"/>
  <c r="B492" i="9" s="1"/>
  <c r="B493" i="9" s="1"/>
  <c r="B494" i="9" s="1"/>
  <c r="B495" i="9" s="1"/>
  <c r="B496" i="9" s="1"/>
  <c r="B497" i="9" s="1"/>
  <c r="B498" i="9" s="1"/>
  <c r="B499" i="9" s="1"/>
  <c r="B500" i="9" s="1"/>
  <c r="B501" i="9" s="1"/>
  <c r="B502" i="9" s="1"/>
  <c r="B306" i="9"/>
  <c r="B307" i="9" s="1"/>
  <c r="B308" i="9" s="1"/>
  <c r="B309" i="9" s="1"/>
  <c r="B310" i="9" s="1"/>
  <c r="B311" i="9" s="1"/>
  <c r="B312" i="9" s="1"/>
  <c r="B313" i="9" s="1"/>
  <c r="B314" i="9" s="1"/>
  <c r="B315" i="9" s="1"/>
  <c r="B316" i="9" s="1"/>
  <c r="B317" i="9" s="1"/>
  <c r="B318" i="9" s="1"/>
  <c r="B319" i="9" s="1"/>
  <c r="B320" i="9" s="1"/>
  <c r="B321" i="9" s="1"/>
  <c r="B322" i="9" s="1"/>
  <c r="B323" i="9" s="1"/>
  <c r="B324" i="9" s="1"/>
  <c r="B325" i="9" s="1"/>
  <c r="B326" i="9" s="1"/>
  <c r="B327" i="9" s="1"/>
  <c r="B328" i="9" s="1"/>
  <c r="B329" i="9" s="1"/>
  <c r="B330" i="9" s="1"/>
  <c r="B331" i="9" s="1"/>
  <c r="B332" i="9" s="1"/>
  <c r="B333" i="9" s="1"/>
  <c r="B334" i="9" s="1"/>
  <c r="B335" i="9" s="1"/>
  <c r="B336" i="9" s="1"/>
  <c r="B337" i="9" s="1"/>
  <c r="B338" i="9" s="1"/>
  <c r="B339" i="9" s="1"/>
  <c r="B340" i="9" s="1"/>
  <c r="B341" i="9" s="1"/>
  <c r="B342" i="9" s="1"/>
  <c r="B343" i="9" s="1"/>
  <c r="B344" i="9" s="1"/>
  <c r="B345" i="9" s="1"/>
  <c r="B346" i="9" s="1"/>
  <c r="B347" i="9" s="1"/>
  <c r="B348" i="9" s="1"/>
  <c r="B349" i="9" s="1"/>
  <c r="B350" i="9" s="1"/>
  <c r="B351" i="9" s="1"/>
  <c r="B352" i="9" s="1"/>
  <c r="B353" i="9" s="1"/>
  <c r="B354" i="9" s="1"/>
  <c r="B355" i="9" s="1"/>
  <c r="B356" i="9" s="1"/>
  <c r="B357" i="9" s="1"/>
  <c r="B358" i="9" s="1"/>
  <c r="B359" i="9" s="1"/>
  <c r="B360" i="9" s="1"/>
  <c r="B361" i="9" s="1"/>
  <c r="B362" i="9" s="1"/>
  <c r="B363" i="9" s="1"/>
  <c r="B364" i="9" s="1"/>
  <c r="B365" i="9" s="1"/>
  <c r="B366" i="9" s="1"/>
  <c r="B367" i="9" s="1"/>
  <c r="B368" i="9" s="1"/>
  <c r="B369" i="9" s="1"/>
  <c r="B370" i="9" s="1"/>
  <c r="B371" i="9" s="1"/>
  <c r="B372" i="9" s="1"/>
  <c r="B373" i="9" s="1"/>
  <c r="B374" i="9" s="1"/>
  <c r="B375" i="9" s="1"/>
  <c r="B376" i="9" s="1"/>
  <c r="B377" i="9" s="1"/>
  <c r="B378" i="9" s="1"/>
  <c r="B379" i="9" s="1"/>
  <c r="B380" i="9" s="1"/>
  <c r="B381" i="9" s="1"/>
  <c r="B382" i="9" s="1"/>
  <c r="B383" i="9" s="1"/>
  <c r="B384" i="9" s="1"/>
  <c r="B385" i="9" s="1"/>
  <c r="B386" i="9" s="1"/>
  <c r="B387" i="9" s="1"/>
  <c r="B388" i="9" s="1"/>
  <c r="B389" i="9" s="1"/>
  <c r="B390" i="9" s="1"/>
  <c r="B391" i="9" s="1"/>
  <c r="B392" i="9" s="1"/>
  <c r="B393" i="9" s="1"/>
  <c r="B394" i="9" s="1"/>
  <c r="B395" i="9" s="1"/>
  <c r="B396" i="9" s="1"/>
  <c r="B397" i="9" s="1"/>
  <c r="B398" i="9" s="1"/>
  <c r="B399" i="9" s="1"/>
  <c r="B400" i="9" s="1"/>
  <c r="B401" i="9" s="1"/>
  <c r="B402" i="9" s="1"/>
  <c r="B206" i="9"/>
  <c r="B207" i="9" s="1"/>
  <c r="B208" i="9" s="1"/>
  <c r="B209" i="9" s="1"/>
  <c r="B210" i="9" s="1"/>
  <c r="B211" i="9" s="1"/>
  <c r="B212" i="9" s="1"/>
  <c r="B213" i="9" s="1"/>
  <c r="B214" i="9" s="1"/>
  <c r="B215" i="9" s="1"/>
  <c r="B216" i="9" s="1"/>
  <c r="B217" i="9" s="1"/>
  <c r="B218" i="9" s="1"/>
  <c r="B219" i="9" s="1"/>
  <c r="B220" i="9" s="1"/>
  <c r="B221" i="9" s="1"/>
  <c r="B222" i="9" s="1"/>
  <c r="B223" i="9" s="1"/>
  <c r="B224" i="9" s="1"/>
  <c r="B225" i="9" s="1"/>
  <c r="B226" i="9" s="1"/>
  <c r="B227" i="9" s="1"/>
  <c r="B228" i="9" s="1"/>
  <c r="B229" i="9" s="1"/>
  <c r="B230" i="9" s="1"/>
  <c r="B231" i="9" s="1"/>
  <c r="B232" i="9" s="1"/>
  <c r="B233" i="9" s="1"/>
  <c r="B234" i="9" s="1"/>
  <c r="B235" i="9" s="1"/>
  <c r="B236" i="9" s="1"/>
  <c r="B237" i="9" s="1"/>
  <c r="B238" i="9" s="1"/>
  <c r="B239" i="9" s="1"/>
  <c r="B240" i="9" s="1"/>
  <c r="B241" i="9" s="1"/>
  <c r="B242" i="9" s="1"/>
  <c r="B243" i="9" s="1"/>
  <c r="B244" i="9" s="1"/>
  <c r="B245" i="9" s="1"/>
  <c r="B246" i="9" s="1"/>
  <c r="B247" i="9" s="1"/>
  <c r="B248" i="9" s="1"/>
  <c r="B249" i="9" s="1"/>
  <c r="B250" i="9" s="1"/>
  <c r="B251" i="9" s="1"/>
  <c r="B252" i="9" s="1"/>
  <c r="B253" i="9" s="1"/>
  <c r="B254" i="9" s="1"/>
  <c r="B255" i="9" s="1"/>
  <c r="B256" i="9" s="1"/>
  <c r="B257" i="9" s="1"/>
  <c r="B258" i="9" s="1"/>
  <c r="B259" i="9" s="1"/>
  <c r="B260" i="9" s="1"/>
  <c r="B261" i="9" s="1"/>
  <c r="B262" i="9" s="1"/>
  <c r="B263" i="9" s="1"/>
  <c r="B264" i="9" s="1"/>
  <c r="B265" i="9" s="1"/>
  <c r="B266" i="9" s="1"/>
  <c r="B267" i="9" s="1"/>
  <c r="B268" i="9" s="1"/>
  <c r="B269" i="9" s="1"/>
  <c r="B270" i="9" s="1"/>
  <c r="B271" i="9" s="1"/>
  <c r="B272" i="9" s="1"/>
  <c r="B273" i="9" s="1"/>
  <c r="B274" i="9" s="1"/>
  <c r="B275" i="9" s="1"/>
  <c r="B276" i="9" s="1"/>
  <c r="B277" i="9" s="1"/>
  <c r="B278" i="9" s="1"/>
  <c r="B279" i="9" s="1"/>
  <c r="B280" i="9" s="1"/>
  <c r="B281" i="9" s="1"/>
  <c r="B282" i="9" s="1"/>
  <c r="B283" i="9" s="1"/>
  <c r="B284" i="9" s="1"/>
  <c r="B285" i="9" s="1"/>
  <c r="B286" i="9" s="1"/>
  <c r="B287" i="9" s="1"/>
  <c r="B288" i="9" s="1"/>
  <c r="B289" i="9" s="1"/>
  <c r="B290" i="9" s="1"/>
  <c r="B291" i="9" s="1"/>
  <c r="B292" i="9" s="1"/>
  <c r="B293" i="9" s="1"/>
  <c r="B294" i="9" s="1"/>
  <c r="B295" i="9" s="1"/>
  <c r="B296" i="9" s="1"/>
  <c r="B297" i="9" s="1"/>
  <c r="B298" i="9" s="1"/>
  <c r="B299" i="9" s="1"/>
  <c r="B300" i="9" s="1"/>
  <c r="B301" i="9" s="1"/>
  <c r="B302" i="9" s="1"/>
  <c r="C21" i="8"/>
  <c r="B21" i="8"/>
  <c r="B406" i="5"/>
  <c r="B407" i="5" s="1"/>
  <c r="B408" i="5" s="1"/>
  <c r="B409" i="5" s="1"/>
  <c r="B410" i="5" s="1"/>
  <c r="B411" i="5" s="1"/>
  <c r="B412" i="5" s="1"/>
  <c r="B413" i="5" s="1"/>
  <c r="B414" i="5" s="1"/>
  <c r="B415" i="5" s="1"/>
  <c r="B416" i="5" s="1"/>
  <c r="B417" i="5" s="1"/>
  <c r="B418" i="5" s="1"/>
  <c r="B419" i="5" s="1"/>
  <c r="B420" i="5" s="1"/>
  <c r="B421" i="5" s="1"/>
  <c r="B422" i="5" s="1"/>
  <c r="B423" i="5" s="1"/>
  <c r="B424" i="5" s="1"/>
  <c r="B425" i="5" s="1"/>
  <c r="B426" i="5" s="1"/>
  <c r="B427" i="5" s="1"/>
  <c r="B428" i="5" s="1"/>
  <c r="B429" i="5" s="1"/>
  <c r="B430" i="5" s="1"/>
  <c r="B431" i="5" s="1"/>
  <c r="B432" i="5" s="1"/>
  <c r="B433" i="5" s="1"/>
  <c r="B434" i="5" s="1"/>
  <c r="B435" i="5" s="1"/>
  <c r="B436" i="5" s="1"/>
  <c r="B437" i="5" s="1"/>
  <c r="B438" i="5" s="1"/>
  <c r="B439" i="5" s="1"/>
  <c r="B440" i="5" s="1"/>
  <c r="B441" i="5" s="1"/>
  <c r="B442" i="5" s="1"/>
  <c r="B443" i="5" s="1"/>
  <c r="B444" i="5" s="1"/>
  <c r="B445" i="5" s="1"/>
  <c r="B446" i="5" s="1"/>
  <c r="B447" i="5" s="1"/>
  <c r="B448" i="5" s="1"/>
  <c r="B449" i="5" s="1"/>
  <c r="B450" i="5" s="1"/>
  <c r="B451" i="5" s="1"/>
  <c r="B452" i="5" s="1"/>
  <c r="B453" i="5" s="1"/>
  <c r="B454" i="5" s="1"/>
  <c r="B455" i="5" s="1"/>
  <c r="B456" i="5" s="1"/>
  <c r="B457" i="5" s="1"/>
  <c r="B458" i="5" s="1"/>
  <c r="B459" i="5" s="1"/>
  <c r="B460" i="5" s="1"/>
  <c r="B461" i="5" s="1"/>
  <c r="B462" i="5" s="1"/>
  <c r="B463" i="5" s="1"/>
  <c r="B464" i="5" s="1"/>
  <c r="B465" i="5" s="1"/>
  <c r="B466" i="5" s="1"/>
  <c r="B467" i="5" s="1"/>
  <c r="B468" i="5" s="1"/>
  <c r="B469" i="5" s="1"/>
  <c r="B470" i="5" s="1"/>
  <c r="B471" i="5" s="1"/>
  <c r="B472" i="5" s="1"/>
  <c r="B473" i="5" s="1"/>
  <c r="B474" i="5" s="1"/>
  <c r="B475" i="5" s="1"/>
  <c r="B476" i="5" s="1"/>
  <c r="B477" i="5" s="1"/>
  <c r="B478" i="5" s="1"/>
  <c r="B479" i="5" s="1"/>
  <c r="B480" i="5" s="1"/>
  <c r="B481" i="5" s="1"/>
  <c r="B482" i="5" s="1"/>
  <c r="B483" i="5" s="1"/>
  <c r="B484" i="5" s="1"/>
  <c r="B485" i="5" s="1"/>
  <c r="B486" i="5" s="1"/>
  <c r="B487" i="5" s="1"/>
  <c r="B488" i="5" s="1"/>
  <c r="B489" i="5" s="1"/>
  <c r="B490" i="5" s="1"/>
  <c r="B491" i="5" s="1"/>
  <c r="B492" i="5" s="1"/>
  <c r="B493" i="5" s="1"/>
  <c r="B494" i="5" s="1"/>
  <c r="B495" i="5" s="1"/>
  <c r="B496" i="5" s="1"/>
  <c r="B497" i="5" s="1"/>
  <c r="B498" i="5" s="1"/>
  <c r="B499" i="5" s="1"/>
  <c r="B500" i="5" s="1"/>
  <c r="B501" i="5" s="1"/>
  <c r="B502" i="5" s="1"/>
  <c r="B306" i="5"/>
  <c r="B307" i="5" s="1"/>
  <c r="B308" i="5" s="1"/>
  <c r="B309" i="5" s="1"/>
  <c r="B310" i="5" s="1"/>
  <c r="B311" i="5" s="1"/>
  <c r="B312" i="5" s="1"/>
  <c r="B313" i="5" s="1"/>
  <c r="B314" i="5" s="1"/>
  <c r="B315" i="5" s="1"/>
  <c r="B316" i="5" s="1"/>
  <c r="B317" i="5" s="1"/>
  <c r="B318" i="5" s="1"/>
  <c r="B319" i="5" s="1"/>
  <c r="B320" i="5" s="1"/>
  <c r="B321" i="5" s="1"/>
  <c r="B322" i="5" s="1"/>
  <c r="B323" i="5" s="1"/>
  <c r="B324" i="5" s="1"/>
  <c r="B325" i="5" s="1"/>
  <c r="B326" i="5" s="1"/>
  <c r="B327" i="5" s="1"/>
  <c r="B328" i="5" s="1"/>
  <c r="B329" i="5" s="1"/>
  <c r="B330" i="5" s="1"/>
  <c r="B331" i="5" s="1"/>
  <c r="B332" i="5" s="1"/>
  <c r="B333" i="5" s="1"/>
  <c r="B334" i="5" s="1"/>
  <c r="B335" i="5" s="1"/>
  <c r="B336" i="5" s="1"/>
  <c r="B337" i="5" s="1"/>
  <c r="B338" i="5" s="1"/>
  <c r="B339" i="5" s="1"/>
  <c r="B340" i="5" s="1"/>
  <c r="B341" i="5" s="1"/>
  <c r="B342" i="5" s="1"/>
  <c r="B343" i="5" s="1"/>
  <c r="B344" i="5" s="1"/>
  <c r="B345" i="5" s="1"/>
  <c r="B346" i="5" s="1"/>
  <c r="B347" i="5" s="1"/>
  <c r="B348" i="5" s="1"/>
  <c r="B349" i="5" s="1"/>
  <c r="B350" i="5" s="1"/>
  <c r="B351" i="5" s="1"/>
  <c r="B352" i="5" s="1"/>
  <c r="B353" i="5" s="1"/>
  <c r="B354" i="5" s="1"/>
  <c r="B355" i="5" s="1"/>
  <c r="B356" i="5" s="1"/>
  <c r="B357" i="5" s="1"/>
  <c r="B358" i="5" s="1"/>
  <c r="B359" i="5" s="1"/>
  <c r="B360" i="5" s="1"/>
  <c r="B361" i="5" s="1"/>
  <c r="B362" i="5" s="1"/>
  <c r="B363" i="5" s="1"/>
  <c r="B364" i="5" s="1"/>
  <c r="B365" i="5" s="1"/>
  <c r="B366" i="5" s="1"/>
  <c r="B367" i="5" s="1"/>
  <c r="B368" i="5" s="1"/>
  <c r="B369" i="5" s="1"/>
  <c r="B370" i="5" s="1"/>
  <c r="B371" i="5" s="1"/>
  <c r="B372" i="5" s="1"/>
  <c r="B373" i="5" s="1"/>
  <c r="B374" i="5" s="1"/>
  <c r="B375" i="5" s="1"/>
  <c r="B376" i="5" s="1"/>
  <c r="B377" i="5" s="1"/>
  <c r="B378" i="5" s="1"/>
  <c r="B379" i="5" s="1"/>
  <c r="B380" i="5" s="1"/>
  <c r="B381" i="5" s="1"/>
  <c r="B382" i="5" s="1"/>
  <c r="B383" i="5" s="1"/>
  <c r="B384" i="5" s="1"/>
  <c r="B385" i="5" s="1"/>
  <c r="B386" i="5" s="1"/>
  <c r="B387" i="5" s="1"/>
  <c r="B388" i="5" s="1"/>
  <c r="B389" i="5" s="1"/>
  <c r="B390" i="5" s="1"/>
  <c r="B391" i="5" s="1"/>
  <c r="B392" i="5" s="1"/>
  <c r="B393" i="5" s="1"/>
  <c r="B394" i="5" s="1"/>
  <c r="B395" i="5" s="1"/>
  <c r="B396" i="5" s="1"/>
  <c r="B397" i="5" s="1"/>
  <c r="B398" i="5" s="1"/>
  <c r="B399" i="5" s="1"/>
  <c r="B400" i="5" s="1"/>
  <c r="B401" i="5" s="1"/>
  <c r="B402" i="5" s="1"/>
  <c r="B206" i="5"/>
  <c r="B207" i="5" s="1"/>
  <c r="B208" i="5" s="1"/>
  <c r="B209" i="5" s="1"/>
  <c r="B210" i="5" s="1"/>
  <c r="B211" i="5" s="1"/>
  <c r="B212" i="5" s="1"/>
  <c r="B213" i="5" s="1"/>
  <c r="B214" i="5" s="1"/>
  <c r="B215" i="5" s="1"/>
  <c r="B216" i="5" s="1"/>
  <c r="B217" i="5" s="1"/>
  <c r="B218" i="5" s="1"/>
  <c r="B219" i="5" s="1"/>
  <c r="B220" i="5" s="1"/>
  <c r="B221" i="5" s="1"/>
  <c r="B222" i="5" s="1"/>
  <c r="B223" i="5" s="1"/>
  <c r="B224" i="5" s="1"/>
  <c r="B225" i="5" s="1"/>
  <c r="B226" i="5" s="1"/>
  <c r="B227" i="5" s="1"/>
  <c r="B228" i="5" s="1"/>
  <c r="B229" i="5" s="1"/>
  <c r="B230" i="5" s="1"/>
  <c r="B231" i="5" s="1"/>
  <c r="B232" i="5" s="1"/>
  <c r="B233" i="5" s="1"/>
  <c r="B234" i="5" s="1"/>
  <c r="B235" i="5" s="1"/>
  <c r="B236" i="5" s="1"/>
  <c r="B237" i="5" s="1"/>
  <c r="B238" i="5" s="1"/>
  <c r="B239" i="5" s="1"/>
  <c r="B240" i="5" s="1"/>
  <c r="B241" i="5" s="1"/>
  <c r="B242" i="5" s="1"/>
  <c r="B243" i="5" s="1"/>
  <c r="B244" i="5" s="1"/>
  <c r="B245" i="5" s="1"/>
  <c r="B246" i="5" s="1"/>
  <c r="B247" i="5" s="1"/>
  <c r="B248" i="5" s="1"/>
  <c r="B249" i="5" s="1"/>
  <c r="B250" i="5" s="1"/>
  <c r="B251" i="5" s="1"/>
  <c r="B252" i="5" s="1"/>
  <c r="B253" i="5" s="1"/>
  <c r="B254" i="5" s="1"/>
  <c r="B255" i="5" s="1"/>
  <c r="B256" i="5" s="1"/>
  <c r="B257" i="5" s="1"/>
  <c r="B258" i="5" s="1"/>
  <c r="B259" i="5" s="1"/>
  <c r="B260" i="5" s="1"/>
  <c r="B261" i="5" s="1"/>
  <c r="B262" i="5" s="1"/>
  <c r="B263" i="5" s="1"/>
  <c r="B264" i="5" s="1"/>
  <c r="B265" i="5" s="1"/>
  <c r="B266" i="5" s="1"/>
  <c r="B267" i="5" s="1"/>
  <c r="B268" i="5" s="1"/>
  <c r="B269" i="5" s="1"/>
  <c r="B270" i="5" s="1"/>
  <c r="B271" i="5" s="1"/>
  <c r="B272" i="5" s="1"/>
  <c r="B273" i="5" s="1"/>
  <c r="B274" i="5" s="1"/>
  <c r="B275" i="5" s="1"/>
  <c r="B276" i="5" s="1"/>
  <c r="B277" i="5" s="1"/>
  <c r="B278" i="5" s="1"/>
  <c r="B279" i="5" s="1"/>
  <c r="B280" i="5" s="1"/>
  <c r="B281" i="5" s="1"/>
  <c r="B282" i="5" s="1"/>
  <c r="B283" i="5" s="1"/>
  <c r="B284" i="5" s="1"/>
  <c r="B285" i="5" s="1"/>
  <c r="B286" i="5" s="1"/>
  <c r="B287" i="5" s="1"/>
  <c r="B288" i="5" s="1"/>
  <c r="B289" i="5" s="1"/>
  <c r="B290" i="5" s="1"/>
  <c r="B291" i="5" s="1"/>
  <c r="B292" i="5" s="1"/>
  <c r="B293" i="5" s="1"/>
  <c r="B294" i="5" s="1"/>
  <c r="B295" i="5" s="1"/>
  <c r="B296" i="5" s="1"/>
  <c r="B297" i="5" s="1"/>
  <c r="B298" i="5" s="1"/>
  <c r="B299" i="5" s="1"/>
  <c r="B300" i="5" s="1"/>
  <c r="B301" i="5" s="1"/>
  <c r="B302" i="5" s="1"/>
  <c r="F104" i="2"/>
  <c r="C17" i="3" s="1"/>
  <c r="G104" i="2"/>
  <c r="C18" i="3" s="1"/>
  <c r="H104" i="2"/>
  <c r="C19" i="3" s="1"/>
  <c r="I104" i="2"/>
  <c r="D17" i="3" s="1"/>
  <c r="J104" i="2"/>
  <c r="D18" i="3" s="1"/>
  <c r="K104" i="2"/>
  <c r="D19" i="3" s="1"/>
  <c r="L104" i="2"/>
  <c r="E17" i="3" s="1"/>
  <c r="M104" i="2"/>
  <c r="E18" i="3" s="1"/>
  <c r="N104" i="2"/>
  <c r="E19" i="3" s="1"/>
  <c r="O104" i="2"/>
  <c r="P104" i="2"/>
  <c r="Q104" i="2"/>
  <c r="D2" i="2"/>
  <c r="E2" i="2" s="1"/>
  <c r="F2" i="2" s="1"/>
  <c r="G2" i="2" s="1"/>
  <c r="H2" i="2" s="1"/>
  <c r="I2" i="2" s="1"/>
  <c r="J2" i="2" s="1"/>
  <c r="K2" i="2" s="1"/>
  <c r="L2" i="2" s="1"/>
  <c r="M2" i="2" s="1"/>
  <c r="N2" i="2" s="1"/>
  <c r="O2" i="2" s="1"/>
  <c r="P2" i="2" s="1"/>
  <c r="Q2" i="2" s="1"/>
  <c r="R2" i="2" s="1"/>
  <c r="S2" i="2" s="1"/>
  <c r="T2" i="2" s="1"/>
  <c r="U2" i="2" s="1"/>
  <c r="V2" i="2" s="1"/>
  <c r="W2" i="2" s="1"/>
  <c r="A6" i="7"/>
  <c r="A78" i="7" s="1"/>
  <c r="A4" i="6"/>
  <c r="C7" i="8"/>
  <c r="B7" i="8"/>
  <c r="A4" i="8"/>
  <c r="I506" i="9"/>
  <c r="I507" i="9"/>
  <c r="I505" i="9"/>
  <c r="I406" i="9"/>
  <c r="I407" i="9"/>
  <c r="I408" i="9"/>
  <c r="I409" i="9"/>
  <c r="I410" i="9"/>
  <c r="I411" i="9"/>
  <c r="I412" i="9"/>
  <c r="I413" i="9"/>
  <c r="I414" i="9"/>
  <c r="I415" i="9"/>
  <c r="I416" i="9"/>
  <c r="I417" i="9"/>
  <c r="I418" i="9"/>
  <c r="I419" i="9"/>
  <c r="I420" i="9"/>
  <c r="I421" i="9"/>
  <c r="I422" i="9"/>
  <c r="I423" i="9"/>
  <c r="I425" i="9"/>
  <c r="I427" i="9"/>
  <c r="I428" i="9"/>
  <c r="I429" i="9"/>
  <c r="I430" i="9"/>
  <c r="I431" i="9"/>
  <c r="I432" i="9"/>
  <c r="I434" i="9"/>
  <c r="I435" i="9"/>
  <c r="I437" i="9"/>
  <c r="I438" i="9"/>
  <c r="I439" i="9"/>
  <c r="I440" i="9"/>
  <c r="I441" i="9"/>
  <c r="I442" i="9"/>
  <c r="I444" i="9"/>
  <c r="I445" i="9"/>
  <c r="I446" i="9"/>
  <c r="I448" i="9"/>
  <c r="I449" i="9"/>
  <c r="I450" i="9"/>
  <c r="I451" i="9"/>
  <c r="I452" i="9"/>
  <c r="I453" i="9"/>
  <c r="I454" i="9"/>
  <c r="I455" i="9"/>
  <c r="I456" i="9"/>
  <c r="I457" i="9"/>
  <c r="I458" i="9"/>
  <c r="I459" i="9"/>
  <c r="I460" i="9"/>
  <c r="I461" i="9"/>
  <c r="I462" i="9"/>
  <c r="I463" i="9"/>
  <c r="I464" i="9"/>
  <c r="I465" i="9"/>
  <c r="I466" i="9"/>
  <c r="I467" i="9"/>
  <c r="I468" i="9"/>
  <c r="I469" i="9"/>
  <c r="I470" i="9"/>
  <c r="I471" i="9"/>
  <c r="I472" i="9"/>
  <c r="I473" i="9"/>
  <c r="I474" i="9"/>
  <c r="I475" i="9"/>
  <c r="I476" i="9"/>
  <c r="I478" i="9"/>
  <c r="I480" i="9"/>
  <c r="I481" i="9"/>
  <c r="I482" i="9"/>
  <c r="I483" i="9"/>
  <c r="I484" i="9"/>
  <c r="I485" i="9"/>
  <c r="I486" i="9"/>
  <c r="I487" i="9"/>
  <c r="I488" i="9"/>
  <c r="I489" i="9"/>
  <c r="I490" i="9"/>
  <c r="I491" i="9"/>
  <c r="I492" i="9"/>
  <c r="I493" i="9"/>
  <c r="I494" i="9"/>
  <c r="I495" i="9"/>
  <c r="I496" i="9"/>
  <c r="I497" i="9"/>
  <c r="I498" i="9"/>
  <c r="I499" i="9"/>
  <c r="I500" i="9"/>
  <c r="I501" i="9"/>
  <c r="I502" i="9"/>
  <c r="I405" i="9"/>
  <c r="I306" i="9"/>
  <c r="I307" i="9"/>
  <c r="I308" i="9"/>
  <c r="I309" i="9"/>
  <c r="I310" i="9"/>
  <c r="I311" i="9"/>
  <c r="I312" i="9"/>
  <c r="I313" i="9"/>
  <c r="I314" i="9"/>
  <c r="I315" i="9"/>
  <c r="I316" i="9"/>
  <c r="I317" i="9"/>
  <c r="I318" i="9"/>
  <c r="I319" i="9"/>
  <c r="I320" i="9"/>
  <c r="I321" i="9"/>
  <c r="I322" i="9"/>
  <c r="I323" i="9"/>
  <c r="I324" i="9"/>
  <c r="I325" i="9"/>
  <c r="I326" i="9"/>
  <c r="I327" i="9"/>
  <c r="I328" i="9"/>
  <c r="I329" i="9"/>
  <c r="I330" i="9"/>
  <c r="I331" i="9"/>
  <c r="I332" i="9"/>
  <c r="I333" i="9"/>
  <c r="I334" i="9"/>
  <c r="I335" i="9"/>
  <c r="I337" i="9"/>
  <c r="I338" i="9"/>
  <c r="I339" i="9"/>
  <c r="I340" i="9"/>
  <c r="I341" i="9"/>
  <c r="I342" i="9"/>
  <c r="I343" i="9"/>
  <c r="I344" i="9"/>
  <c r="I345" i="9"/>
  <c r="I346" i="9"/>
  <c r="I347" i="9"/>
  <c r="I348" i="9"/>
  <c r="I349" i="9"/>
  <c r="I350" i="9"/>
  <c r="I351" i="9"/>
  <c r="I352" i="9"/>
  <c r="I353" i="9"/>
  <c r="I354" i="9"/>
  <c r="I355" i="9"/>
  <c r="I356" i="9"/>
  <c r="I357" i="9"/>
  <c r="I358" i="9"/>
  <c r="I359" i="9"/>
  <c r="I360" i="9"/>
  <c r="I361" i="9"/>
  <c r="I362" i="9"/>
  <c r="I363" i="9"/>
  <c r="I364" i="9"/>
  <c r="I365" i="9"/>
  <c r="I367" i="9"/>
  <c r="I368" i="9"/>
  <c r="I369" i="9"/>
  <c r="I370" i="9"/>
  <c r="I371" i="9"/>
  <c r="I372" i="9"/>
  <c r="I374" i="9"/>
  <c r="I375" i="9"/>
  <c r="I376" i="9"/>
  <c r="I377" i="9"/>
  <c r="I378" i="9"/>
  <c r="I379" i="9"/>
  <c r="I380" i="9"/>
  <c r="I381" i="9"/>
  <c r="I382" i="9"/>
  <c r="I383" i="9"/>
  <c r="I384" i="9"/>
  <c r="I385" i="9"/>
  <c r="I386" i="9"/>
  <c r="I387" i="9"/>
  <c r="I388" i="9"/>
  <c r="I389" i="9"/>
  <c r="I390" i="9"/>
  <c r="I391" i="9"/>
  <c r="I392" i="9"/>
  <c r="I393" i="9"/>
  <c r="I394" i="9"/>
  <c r="I395" i="9"/>
  <c r="I396" i="9"/>
  <c r="I397" i="9"/>
  <c r="I398" i="9"/>
  <c r="I399" i="9"/>
  <c r="I400" i="9"/>
  <c r="I401" i="9"/>
  <c r="I402" i="9"/>
  <c r="I305" i="9"/>
  <c r="I206" i="9"/>
  <c r="I207" i="9"/>
  <c r="I208" i="9"/>
  <c r="I209" i="9"/>
  <c r="I210" i="9"/>
  <c r="I211" i="9"/>
  <c r="I212" i="9"/>
  <c r="I213" i="9"/>
  <c r="I214" i="9"/>
  <c r="I215" i="9"/>
  <c r="I216" i="9"/>
  <c r="I218" i="9"/>
  <c r="I219" i="9"/>
  <c r="I220" i="9"/>
  <c r="I221" i="9"/>
  <c r="I222" i="9"/>
  <c r="I223" i="9"/>
  <c r="I224" i="9"/>
  <c r="I225" i="9"/>
  <c r="I226" i="9"/>
  <c r="I227" i="9"/>
  <c r="I228" i="9"/>
  <c r="I229" i="9"/>
  <c r="I230" i="9"/>
  <c r="I231" i="9"/>
  <c r="I232" i="9"/>
  <c r="I233" i="9"/>
  <c r="I234" i="9"/>
  <c r="I235" i="9"/>
  <c r="I236" i="9"/>
  <c r="I237" i="9"/>
  <c r="I238" i="9"/>
  <c r="I239" i="9"/>
  <c r="I240" i="9"/>
  <c r="I241" i="9"/>
  <c r="I242" i="9"/>
  <c r="I243" i="9"/>
  <c r="I244" i="9"/>
  <c r="I245" i="9"/>
  <c r="I246" i="9"/>
  <c r="I247" i="9"/>
  <c r="I248" i="9"/>
  <c r="I249" i="9"/>
  <c r="I250" i="9"/>
  <c r="I251" i="9"/>
  <c r="I252" i="9"/>
  <c r="I253" i="9"/>
  <c r="I254" i="9"/>
  <c r="I255" i="9"/>
  <c r="I256" i="9"/>
  <c r="I257" i="9"/>
  <c r="I258" i="9"/>
  <c r="I259" i="9"/>
  <c r="I260" i="9"/>
  <c r="I261" i="9"/>
  <c r="I262" i="9"/>
  <c r="I263" i="9"/>
  <c r="I264" i="9"/>
  <c r="I265" i="9"/>
  <c r="I266" i="9"/>
  <c r="I267" i="9"/>
  <c r="I268" i="9"/>
  <c r="I269" i="9"/>
  <c r="I270" i="9"/>
  <c r="I271" i="9"/>
  <c r="I272" i="9"/>
  <c r="I273" i="9"/>
  <c r="I274" i="9"/>
  <c r="I275" i="9"/>
  <c r="I276" i="9"/>
  <c r="I277" i="9"/>
  <c r="I278" i="9"/>
  <c r="I279" i="9"/>
  <c r="I280" i="9"/>
  <c r="I281" i="9"/>
  <c r="I282" i="9"/>
  <c r="I283" i="9"/>
  <c r="I284" i="9"/>
  <c r="I285" i="9"/>
  <c r="I286" i="9"/>
  <c r="I287" i="9"/>
  <c r="I288" i="9"/>
  <c r="I289" i="9"/>
  <c r="I290" i="9"/>
  <c r="I291" i="9"/>
  <c r="I292" i="9"/>
  <c r="I293" i="9"/>
  <c r="I294" i="9"/>
  <c r="I295" i="9"/>
  <c r="I296" i="9"/>
  <c r="I297" i="9"/>
  <c r="I298" i="9"/>
  <c r="I299" i="9"/>
  <c r="I300" i="9"/>
  <c r="I301" i="9"/>
  <c r="I302" i="9"/>
  <c r="I205" i="9"/>
  <c r="K506" i="5"/>
  <c r="C20" i="16" s="1"/>
  <c r="L506" i="5"/>
  <c r="C21" i="16" s="1"/>
  <c r="K507" i="5"/>
  <c r="D23" i="16" s="1"/>
  <c r="L507" i="5"/>
  <c r="L505" i="5"/>
  <c r="B21" i="16" s="1"/>
  <c r="K505" i="5"/>
  <c r="B20" i="16" s="1"/>
  <c r="K406" i="5"/>
  <c r="L406" i="5"/>
  <c r="K407" i="5"/>
  <c r="L407" i="5"/>
  <c r="K408" i="5"/>
  <c r="L408" i="5"/>
  <c r="K409" i="5"/>
  <c r="L409" i="5"/>
  <c r="K410" i="5"/>
  <c r="L410" i="5"/>
  <c r="K411" i="5"/>
  <c r="L411" i="5"/>
  <c r="K412" i="5"/>
  <c r="L412" i="5"/>
  <c r="K413" i="5"/>
  <c r="L413" i="5"/>
  <c r="K414" i="5"/>
  <c r="L414" i="5"/>
  <c r="K415" i="5"/>
  <c r="L415" i="5"/>
  <c r="K416" i="5"/>
  <c r="L416" i="5"/>
  <c r="K417" i="5"/>
  <c r="L417" i="5"/>
  <c r="K418" i="5"/>
  <c r="L418" i="5"/>
  <c r="K419" i="5"/>
  <c r="L419" i="5"/>
  <c r="K420" i="5"/>
  <c r="L420" i="5"/>
  <c r="K421" i="5"/>
  <c r="L421" i="5"/>
  <c r="K422" i="5"/>
  <c r="L422" i="5"/>
  <c r="K423" i="5"/>
  <c r="L423" i="5"/>
  <c r="K425" i="5"/>
  <c r="L425" i="5"/>
  <c r="K427" i="5"/>
  <c r="L427" i="5"/>
  <c r="K428" i="5"/>
  <c r="L428" i="5"/>
  <c r="K429" i="5"/>
  <c r="L429" i="5"/>
  <c r="K430" i="5"/>
  <c r="L430" i="5"/>
  <c r="K431" i="5"/>
  <c r="L431" i="5"/>
  <c r="K432" i="5"/>
  <c r="L432" i="5"/>
  <c r="K434" i="5"/>
  <c r="L434" i="5"/>
  <c r="K435" i="5"/>
  <c r="L435" i="5"/>
  <c r="K437" i="5"/>
  <c r="L437" i="5"/>
  <c r="K438" i="5"/>
  <c r="L438" i="5"/>
  <c r="K439" i="5"/>
  <c r="L439" i="5"/>
  <c r="K440" i="5"/>
  <c r="L440" i="5"/>
  <c r="K441" i="5"/>
  <c r="L441" i="5"/>
  <c r="K442" i="5"/>
  <c r="L442" i="5"/>
  <c r="K444" i="5"/>
  <c r="L444" i="5"/>
  <c r="K445" i="5"/>
  <c r="L445" i="5"/>
  <c r="K446" i="5"/>
  <c r="L446" i="5"/>
  <c r="K448" i="5"/>
  <c r="L448" i="5"/>
  <c r="K449" i="5"/>
  <c r="L449" i="5"/>
  <c r="K450" i="5"/>
  <c r="L450" i="5"/>
  <c r="K451" i="5"/>
  <c r="L451" i="5"/>
  <c r="K452" i="5"/>
  <c r="L452" i="5"/>
  <c r="K453" i="5"/>
  <c r="L453" i="5"/>
  <c r="K454" i="5"/>
  <c r="L454" i="5"/>
  <c r="K455" i="5"/>
  <c r="L455" i="5"/>
  <c r="K456" i="5"/>
  <c r="L456" i="5"/>
  <c r="K457" i="5"/>
  <c r="L457" i="5"/>
  <c r="K458" i="5"/>
  <c r="L458" i="5"/>
  <c r="K459" i="5"/>
  <c r="L459" i="5"/>
  <c r="K460" i="5"/>
  <c r="L460" i="5"/>
  <c r="K461" i="5"/>
  <c r="L461" i="5"/>
  <c r="K462" i="5"/>
  <c r="L462" i="5"/>
  <c r="K463" i="5"/>
  <c r="L463" i="5"/>
  <c r="K464" i="5"/>
  <c r="L464" i="5"/>
  <c r="K465" i="5"/>
  <c r="L465" i="5"/>
  <c r="K466" i="5"/>
  <c r="L466" i="5"/>
  <c r="K467" i="5"/>
  <c r="L467" i="5"/>
  <c r="K468" i="5"/>
  <c r="L468" i="5"/>
  <c r="K469" i="5"/>
  <c r="L469" i="5"/>
  <c r="K470" i="5"/>
  <c r="L470" i="5"/>
  <c r="K471" i="5"/>
  <c r="L471" i="5"/>
  <c r="K472" i="5"/>
  <c r="L472" i="5"/>
  <c r="K473" i="5"/>
  <c r="L473" i="5"/>
  <c r="K474" i="5"/>
  <c r="L474" i="5"/>
  <c r="K475" i="5"/>
  <c r="L475" i="5"/>
  <c r="K476" i="5"/>
  <c r="L476" i="5"/>
  <c r="K478" i="5"/>
  <c r="L478" i="5"/>
  <c r="K480" i="5"/>
  <c r="L480" i="5"/>
  <c r="K481" i="5"/>
  <c r="L481" i="5"/>
  <c r="K482" i="5"/>
  <c r="L482" i="5"/>
  <c r="K483" i="5"/>
  <c r="L483" i="5"/>
  <c r="K484" i="5"/>
  <c r="L484" i="5"/>
  <c r="K485" i="5"/>
  <c r="L485" i="5"/>
  <c r="K486" i="5"/>
  <c r="L486" i="5"/>
  <c r="K487" i="5"/>
  <c r="L487" i="5"/>
  <c r="K488" i="5"/>
  <c r="L488" i="5"/>
  <c r="K489" i="5"/>
  <c r="L489" i="5"/>
  <c r="K490" i="5"/>
  <c r="L490" i="5"/>
  <c r="K491" i="5"/>
  <c r="L491" i="5"/>
  <c r="K492" i="5"/>
  <c r="L492" i="5"/>
  <c r="K493" i="5"/>
  <c r="L493" i="5"/>
  <c r="K494" i="5"/>
  <c r="L494" i="5"/>
  <c r="K495" i="5"/>
  <c r="L495" i="5"/>
  <c r="K496" i="5"/>
  <c r="L496" i="5"/>
  <c r="K497" i="5"/>
  <c r="L497" i="5"/>
  <c r="K498" i="5"/>
  <c r="L498" i="5"/>
  <c r="K499" i="5"/>
  <c r="L499" i="5"/>
  <c r="K500" i="5"/>
  <c r="L500" i="5"/>
  <c r="K501" i="5"/>
  <c r="L501" i="5"/>
  <c r="K502" i="5"/>
  <c r="L502" i="5"/>
  <c r="L405" i="5"/>
  <c r="K405" i="5"/>
  <c r="K306" i="5"/>
  <c r="L306" i="5"/>
  <c r="K307" i="5"/>
  <c r="L307" i="5"/>
  <c r="K308" i="5"/>
  <c r="L308" i="5"/>
  <c r="K309" i="5"/>
  <c r="L309" i="5"/>
  <c r="K310" i="5"/>
  <c r="L310" i="5"/>
  <c r="K311" i="5"/>
  <c r="L311" i="5"/>
  <c r="K312" i="5"/>
  <c r="L312" i="5"/>
  <c r="K313" i="5"/>
  <c r="L313" i="5"/>
  <c r="K314" i="5"/>
  <c r="L314" i="5"/>
  <c r="K315" i="5"/>
  <c r="L315" i="5"/>
  <c r="K316" i="5"/>
  <c r="L316" i="5"/>
  <c r="K317" i="5"/>
  <c r="L317" i="5"/>
  <c r="K318" i="5"/>
  <c r="L318" i="5"/>
  <c r="K319" i="5"/>
  <c r="L319" i="5"/>
  <c r="K320" i="5"/>
  <c r="L320" i="5"/>
  <c r="K321" i="5"/>
  <c r="L321" i="5"/>
  <c r="K322" i="5"/>
  <c r="L322" i="5"/>
  <c r="K323" i="5"/>
  <c r="L323" i="5"/>
  <c r="K324" i="5"/>
  <c r="L324" i="5"/>
  <c r="K325" i="5"/>
  <c r="L325" i="5"/>
  <c r="K326" i="5"/>
  <c r="L326" i="5"/>
  <c r="K327" i="5"/>
  <c r="L327" i="5"/>
  <c r="K328" i="5"/>
  <c r="L328" i="5"/>
  <c r="K329" i="5"/>
  <c r="L329" i="5"/>
  <c r="K330" i="5"/>
  <c r="L330" i="5"/>
  <c r="K331" i="5"/>
  <c r="L331" i="5"/>
  <c r="K332" i="5"/>
  <c r="L332" i="5"/>
  <c r="K333" i="5"/>
  <c r="L333" i="5"/>
  <c r="K334" i="5"/>
  <c r="L334" i="5"/>
  <c r="K335" i="5"/>
  <c r="L335" i="5"/>
  <c r="K337" i="5"/>
  <c r="L337" i="5"/>
  <c r="K338" i="5"/>
  <c r="L338" i="5"/>
  <c r="K339" i="5"/>
  <c r="L339" i="5"/>
  <c r="K340" i="5"/>
  <c r="L340" i="5"/>
  <c r="K341" i="5"/>
  <c r="L341" i="5"/>
  <c r="K342" i="5"/>
  <c r="L342" i="5"/>
  <c r="K343" i="5"/>
  <c r="L343" i="5"/>
  <c r="K344" i="5"/>
  <c r="L344" i="5"/>
  <c r="K345" i="5"/>
  <c r="L345" i="5"/>
  <c r="K346" i="5"/>
  <c r="L346" i="5"/>
  <c r="K347" i="5"/>
  <c r="L347" i="5"/>
  <c r="K348" i="5"/>
  <c r="L348" i="5"/>
  <c r="K349" i="5"/>
  <c r="L349" i="5"/>
  <c r="K350" i="5"/>
  <c r="L350" i="5"/>
  <c r="K351" i="5"/>
  <c r="L351" i="5"/>
  <c r="K352" i="5"/>
  <c r="L352" i="5"/>
  <c r="K353" i="5"/>
  <c r="L353" i="5"/>
  <c r="K354" i="5"/>
  <c r="L354" i="5"/>
  <c r="K355" i="5"/>
  <c r="L355" i="5"/>
  <c r="K356" i="5"/>
  <c r="L356" i="5"/>
  <c r="K357" i="5"/>
  <c r="L357" i="5"/>
  <c r="K358" i="5"/>
  <c r="L358" i="5"/>
  <c r="K359" i="5"/>
  <c r="L359" i="5"/>
  <c r="K360" i="5"/>
  <c r="L360" i="5"/>
  <c r="K361" i="5"/>
  <c r="L361" i="5"/>
  <c r="K362" i="5"/>
  <c r="L362" i="5"/>
  <c r="K363" i="5"/>
  <c r="L363" i="5"/>
  <c r="K364" i="5"/>
  <c r="L364" i="5"/>
  <c r="K365" i="5"/>
  <c r="L365" i="5"/>
  <c r="K367" i="5"/>
  <c r="L367" i="5"/>
  <c r="K368" i="5"/>
  <c r="L368" i="5"/>
  <c r="K369" i="5"/>
  <c r="L369" i="5"/>
  <c r="K370" i="5"/>
  <c r="L370" i="5"/>
  <c r="K371" i="5"/>
  <c r="L371" i="5"/>
  <c r="K372" i="5"/>
  <c r="L372" i="5"/>
  <c r="K374" i="5"/>
  <c r="L374" i="5"/>
  <c r="K375" i="5"/>
  <c r="L375" i="5"/>
  <c r="K376" i="5"/>
  <c r="L376" i="5"/>
  <c r="K377" i="5"/>
  <c r="L377" i="5"/>
  <c r="K378" i="5"/>
  <c r="L378" i="5"/>
  <c r="K379" i="5"/>
  <c r="L379" i="5"/>
  <c r="K380" i="5"/>
  <c r="L380" i="5"/>
  <c r="K381" i="5"/>
  <c r="L381" i="5"/>
  <c r="K382" i="5"/>
  <c r="L382" i="5"/>
  <c r="K383" i="5"/>
  <c r="L383" i="5"/>
  <c r="K384" i="5"/>
  <c r="L384" i="5"/>
  <c r="K385" i="5"/>
  <c r="L385" i="5"/>
  <c r="K386" i="5"/>
  <c r="L386" i="5"/>
  <c r="K387" i="5"/>
  <c r="L387" i="5"/>
  <c r="K388" i="5"/>
  <c r="L388" i="5"/>
  <c r="K389" i="5"/>
  <c r="L389" i="5"/>
  <c r="K390" i="5"/>
  <c r="L390" i="5"/>
  <c r="K391" i="5"/>
  <c r="L391" i="5"/>
  <c r="K392" i="5"/>
  <c r="L392" i="5"/>
  <c r="K393" i="5"/>
  <c r="L393" i="5"/>
  <c r="K394" i="5"/>
  <c r="L394" i="5"/>
  <c r="K395" i="5"/>
  <c r="L395" i="5"/>
  <c r="K396" i="5"/>
  <c r="L396" i="5"/>
  <c r="K397" i="5"/>
  <c r="L397" i="5"/>
  <c r="K398" i="5"/>
  <c r="L398" i="5"/>
  <c r="K399" i="5"/>
  <c r="L399" i="5"/>
  <c r="K400" i="5"/>
  <c r="L400" i="5"/>
  <c r="K401" i="5"/>
  <c r="L401" i="5"/>
  <c r="K402" i="5"/>
  <c r="L402" i="5"/>
  <c r="L305" i="5"/>
  <c r="K305" i="5"/>
  <c r="K206" i="5"/>
  <c r="L206" i="5"/>
  <c r="K207" i="5"/>
  <c r="L207" i="5"/>
  <c r="K208" i="5"/>
  <c r="L208" i="5"/>
  <c r="K209" i="5"/>
  <c r="L209" i="5"/>
  <c r="K210" i="5"/>
  <c r="L210" i="5"/>
  <c r="K211" i="5"/>
  <c r="L211" i="5"/>
  <c r="K212" i="5"/>
  <c r="L212" i="5"/>
  <c r="K213" i="5"/>
  <c r="L213" i="5"/>
  <c r="K214" i="5"/>
  <c r="L214" i="5"/>
  <c r="K215" i="5"/>
  <c r="L215" i="5"/>
  <c r="K216" i="5"/>
  <c r="L216" i="5"/>
  <c r="K218" i="5"/>
  <c r="L218" i="5"/>
  <c r="K219" i="5"/>
  <c r="L219" i="5"/>
  <c r="K220" i="5"/>
  <c r="L220" i="5"/>
  <c r="K221" i="5"/>
  <c r="L221" i="5"/>
  <c r="K222" i="5"/>
  <c r="L222" i="5"/>
  <c r="K223" i="5"/>
  <c r="L223" i="5"/>
  <c r="K224" i="5"/>
  <c r="L224" i="5"/>
  <c r="K225" i="5"/>
  <c r="L225" i="5"/>
  <c r="K226" i="5"/>
  <c r="L226" i="5"/>
  <c r="K227" i="5"/>
  <c r="L227" i="5"/>
  <c r="K228" i="5"/>
  <c r="L228" i="5"/>
  <c r="K229" i="5"/>
  <c r="L229" i="5"/>
  <c r="K230" i="5"/>
  <c r="L230" i="5"/>
  <c r="K231" i="5"/>
  <c r="L231" i="5"/>
  <c r="K232" i="5"/>
  <c r="L232" i="5"/>
  <c r="K233" i="5"/>
  <c r="L233" i="5"/>
  <c r="K234" i="5"/>
  <c r="L234" i="5"/>
  <c r="K235" i="5"/>
  <c r="L235" i="5"/>
  <c r="K236" i="5"/>
  <c r="L236" i="5"/>
  <c r="K237" i="5"/>
  <c r="L237" i="5"/>
  <c r="K238" i="5"/>
  <c r="L238" i="5"/>
  <c r="K239" i="5"/>
  <c r="L239" i="5"/>
  <c r="K240" i="5"/>
  <c r="L240" i="5"/>
  <c r="K241" i="5"/>
  <c r="L241" i="5"/>
  <c r="K242" i="5"/>
  <c r="L242" i="5"/>
  <c r="K243" i="5"/>
  <c r="L243" i="5"/>
  <c r="K244" i="5"/>
  <c r="L244" i="5"/>
  <c r="K245" i="5"/>
  <c r="L245" i="5"/>
  <c r="K246" i="5"/>
  <c r="L246" i="5"/>
  <c r="K247" i="5"/>
  <c r="L247" i="5"/>
  <c r="K248" i="5"/>
  <c r="L248" i="5"/>
  <c r="K249" i="5"/>
  <c r="L249" i="5"/>
  <c r="K250" i="5"/>
  <c r="L250" i="5"/>
  <c r="K251" i="5"/>
  <c r="L251" i="5"/>
  <c r="K252" i="5"/>
  <c r="L252" i="5"/>
  <c r="K253" i="5"/>
  <c r="L253" i="5"/>
  <c r="K254" i="5"/>
  <c r="L254" i="5"/>
  <c r="K255" i="5"/>
  <c r="L255" i="5"/>
  <c r="K256" i="5"/>
  <c r="L256" i="5"/>
  <c r="K257" i="5"/>
  <c r="L257" i="5"/>
  <c r="K258" i="5"/>
  <c r="L258" i="5"/>
  <c r="K259" i="5"/>
  <c r="L259" i="5"/>
  <c r="K260" i="5"/>
  <c r="L260" i="5"/>
  <c r="K261" i="5"/>
  <c r="L261" i="5"/>
  <c r="K262" i="5"/>
  <c r="L262" i="5"/>
  <c r="K263" i="5"/>
  <c r="L263" i="5"/>
  <c r="K264" i="5"/>
  <c r="L264" i="5"/>
  <c r="K265" i="5"/>
  <c r="L265" i="5"/>
  <c r="K266" i="5"/>
  <c r="L266" i="5"/>
  <c r="K267" i="5"/>
  <c r="L267" i="5"/>
  <c r="K268" i="5"/>
  <c r="L268" i="5"/>
  <c r="K269" i="5"/>
  <c r="L269" i="5"/>
  <c r="K270" i="5"/>
  <c r="L270" i="5"/>
  <c r="K271" i="5"/>
  <c r="L271" i="5"/>
  <c r="K272" i="5"/>
  <c r="L272" i="5"/>
  <c r="K273" i="5"/>
  <c r="L273" i="5"/>
  <c r="K274" i="5"/>
  <c r="L274" i="5"/>
  <c r="K275" i="5"/>
  <c r="L275" i="5"/>
  <c r="K276" i="5"/>
  <c r="L276" i="5"/>
  <c r="K277" i="5"/>
  <c r="L277" i="5"/>
  <c r="K278" i="5"/>
  <c r="L278" i="5"/>
  <c r="K279" i="5"/>
  <c r="L279" i="5"/>
  <c r="K280" i="5"/>
  <c r="L280" i="5"/>
  <c r="K281" i="5"/>
  <c r="L281" i="5"/>
  <c r="K282" i="5"/>
  <c r="L282" i="5"/>
  <c r="K283" i="5"/>
  <c r="L283" i="5"/>
  <c r="K284" i="5"/>
  <c r="L284" i="5"/>
  <c r="K285" i="5"/>
  <c r="L285" i="5"/>
  <c r="K286" i="5"/>
  <c r="L286" i="5"/>
  <c r="K287" i="5"/>
  <c r="L287" i="5"/>
  <c r="K288" i="5"/>
  <c r="L288" i="5"/>
  <c r="K289" i="5"/>
  <c r="L289" i="5"/>
  <c r="K290" i="5"/>
  <c r="L290" i="5"/>
  <c r="K291" i="5"/>
  <c r="L291" i="5"/>
  <c r="K292" i="5"/>
  <c r="L292" i="5"/>
  <c r="K293" i="5"/>
  <c r="L293" i="5"/>
  <c r="K294" i="5"/>
  <c r="L294" i="5"/>
  <c r="K295" i="5"/>
  <c r="L295" i="5"/>
  <c r="K296" i="5"/>
  <c r="L296" i="5"/>
  <c r="K297" i="5"/>
  <c r="L297" i="5"/>
  <c r="K298" i="5"/>
  <c r="L298" i="5"/>
  <c r="K299" i="5"/>
  <c r="L299" i="5"/>
  <c r="K300" i="5"/>
  <c r="L300" i="5"/>
  <c r="K301" i="5"/>
  <c r="L301" i="5"/>
  <c r="K302" i="5"/>
  <c r="L302" i="5"/>
  <c r="L205" i="5"/>
  <c r="K205" i="5"/>
  <c r="A4" i="3"/>
  <c r="B24" i="3" s="1"/>
  <c r="D104" i="2"/>
  <c r="B18" i="3" s="1"/>
  <c r="E104" i="2"/>
  <c r="B19" i="3" s="1"/>
  <c r="R104" i="2"/>
  <c r="S104" i="2"/>
  <c r="T104" i="2"/>
  <c r="AA104" i="2"/>
  <c r="AB104" i="2"/>
  <c r="I18" i="3" s="1"/>
  <c r="AC104" i="2"/>
  <c r="I19" i="3" s="1"/>
  <c r="C104" i="2"/>
  <c r="B17" i="3" s="1"/>
  <c r="I201" i="14" l="1"/>
  <c r="G192" i="14"/>
  <c r="H180" i="14"/>
  <c r="H167" i="14"/>
  <c r="H157" i="14"/>
  <c r="L145" i="14"/>
  <c r="H135" i="14"/>
  <c r="L122" i="14"/>
  <c r="H201" i="14"/>
  <c r="J188" i="14"/>
  <c r="H178" i="14"/>
  <c r="G167" i="14"/>
  <c r="J156" i="14"/>
  <c r="K145" i="14"/>
  <c r="G132" i="14"/>
  <c r="H119" i="14"/>
  <c r="L304" i="14"/>
  <c r="H288" i="14"/>
  <c r="G271" i="14"/>
  <c r="L253" i="14"/>
  <c r="G236" i="14"/>
  <c r="H213" i="14"/>
  <c r="H199" i="14"/>
  <c r="I188" i="14"/>
  <c r="K177" i="14"/>
  <c r="L165" i="14"/>
  <c r="I153" i="14"/>
  <c r="L142" i="14"/>
  <c r="L131" i="14"/>
  <c r="L118" i="14"/>
  <c r="K304" i="14"/>
  <c r="J287" i="14"/>
  <c r="L270" i="14"/>
  <c r="K253" i="14"/>
  <c r="L235" i="14"/>
  <c r="L212" i="14"/>
  <c r="G164" i="14"/>
  <c r="H131" i="14"/>
  <c r="L114" i="14"/>
  <c r="L198" i="14"/>
  <c r="H153" i="14"/>
  <c r="L195" i="14"/>
  <c r="I185" i="14"/>
  <c r="H174" i="14"/>
  <c r="J163" i="14"/>
  <c r="L152" i="14"/>
  <c r="G139" i="14"/>
  <c r="G128" i="14"/>
  <c r="K114" i="14"/>
  <c r="K296" i="14"/>
  <c r="J279" i="14"/>
  <c r="L262" i="14"/>
  <c r="K245" i="14"/>
  <c r="H225" i="14"/>
  <c r="J174" i="14"/>
  <c r="M106" i="14"/>
  <c r="M196" i="14"/>
  <c r="M188" i="14"/>
  <c r="M180" i="14"/>
  <c r="M172" i="14"/>
  <c r="M164" i="14"/>
  <c r="M156" i="14"/>
  <c r="M148" i="14"/>
  <c r="M140" i="14"/>
  <c r="M132" i="14"/>
  <c r="M124" i="14"/>
  <c r="M116" i="14"/>
  <c r="M108" i="14"/>
  <c r="K204" i="14"/>
  <c r="G106" i="14"/>
  <c r="J195" i="14"/>
  <c r="L184" i="14"/>
  <c r="H173" i="14"/>
  <c r="H160" i="14"/>
  <c r="L149" i="14"/>
  <c r="L138" i="14"/>
  <c r="H127" i="14"/>
  <c r="J114" i="14"/>
  <c r="J296" i="14"/>
  <c r="I279" i="14"/>
  <c r="H262" i="14"/>
  <c r="J245" i="14"/>
  <c r="L224" i="14"/>
  <c r="H187" i="14"/>
  <c r="J142" i="14"/>
  <c r="J106" i="14"/>
  <c r="J194" i="14"/>
  <c r="J181" i="14"/>
  <c r="G171" i="14"/>
  <c r="G160" i="14"/>
  <c r="J149" i="14"/>
  <c r="K138" i="14"/>
  <c r="H123" i="14"/>
  <c r="L110" i="14"/>
  <c r="I296" i="14"/>
  <c r="H279" i="14"/>
  <c r="G262" i="14"/>
  <c r="L244" i="14"/>
  <c r="J224" i="14"/>
  <c r="M202" i="14"/>
  <c r="M194" i="14"/>
  <c r="M186" i="14"/>
  <c r="M178" i="14"/>
  <c r="M170" i="14"/>
  <c r="M162" i="14"/>
  <c r="M154" i="14"/>
  <c r="M146" i="14"/>
  <c r="M138" i="14"/>
  <c r="M130" i="14"/>
  <c r="M122" i="14"/>
  <c r="M114" i="14"/>
  <c r="I204" i="14"/>
  <c r="E53" i="7" s="1"/>
  <c r="J201" i="14"/>
  <c r="I192" i="14"/>
  <c r="I181" i="14"/>
  <c r="K170" i="14"/>
  <c r="L159" i="14"/>
  <c r="H146" i="14"/>
  <c r="L135" i="14"/>
  <c r="G123" i="14"/>
  <c r="J110" i="14"/>
  <c r="K292" i="14"/>
  <c r="J275" i="14"/>
  <c r="L258" i="14"/>
  <c r="K241" i="14"/>
  <c r="L219" i="14"/>
  <c r="G102" i="20"/>
  <c r="B85" i="7" s="1"/>
  <c r="B86" i="7" s="1"/>
  <c r="G5" i="20"/>
  <c r="G15" i="20"/>
  <c r="G19" i="20"/>
  <c r="G21" i="20"/>
  <c r="G31" i="20"/>
  <c r="G35" i="20"/>
  <c r="G37" i="20"/>
  <c r="G47" i="20"/>
  <c r="G51" i="20"/>
  <c r="B79" i="7" s="1"/>
  <c r="B80" i="7" s="1"/>
  <c r="G53" i="20"/>
  <c r="G69" i="20"/>
  <c r="G77" i="20"/>
  <c r="G84" i="20"/>
  <c r="G98" i="20"/>
  <c r="G62" i="20"/>
  <c r="G73" i="20"/>
  <c r="G10" i="20"/>
  <c r="G18" i="20"/>
  <c r="G22" i="20"/>
  <c r="G42" i="20"/>
  <c r="G50" i="20"/>
  <c r="G54" i="20"/>
  <c r="G75" i="20"/>
  <c r="G87" i="20"/>
  <c r="G96" i="20"/>
  <c r="G70" i="20"/>
  <c r="G83" i="20"/>
  <c r="G16" i="20"/>
  <c r="G56" i="20"/>
  <c r="G44" i="20"/>
  <c r="G90" i="20"/>
  <c r="G36" i="20"/>
  <c r="G81" i="20"/>
  <c r="G86" i="20"/>
  <c r="G88" i="20"/>
  <c r="G12" i="20"/>
  <c r="G28" i="20"/>
  <c r="K414" i="14"/>
  <c r="I417" i="14"/>
  <c r="K418" i="14"/>
  <c r="I425" i="14"/>
  <c r="G428" i="14"/>
  <c r="I429" i="14"/>
  <c r="G436" i="14"/>
  <c r="K438" i="14"/>
  <c r="G440" i="14"/>
  <c r="K446" i="14"/>
  <c r="I449" i="14"/>
  <c r="K450" i="14"/>
  <c r="I457" i="14"/>
  <c r="G460" i="14"/>
  <c r="I461" i="14"/>
  <c r="G468" i="14"/>
  <c r="K470" i="14"/>
  <c r="G472" i="14"/>
  <c r="K478" i="14"/>
  <c r="I481" i="14"/>
  <c r="K482" i="14"/>
  <c r="G484" i="14"/>
  <c r="I489" i="14"/>
  <c r="G492" i="14"/>
  <c r="I493" i="14"/>
  <c r="K494" i="14"/>
  <c r="G500" i="14"/>
  <c r="K502" i="14"/>
  <c r="G504" i="14"/>
  <c r="I505" i="14"/>
  <c r="J413" i="14"/>
  <c r="H416" i="14"/>
  <c r="J417" i="14"/>
  <c r="L418" i="14"/>
  <c r="H424" i="14"/>
  <c r="L426" i="14"/>
  <c r="H428" i="14"/>
  <c r="J429" i="14"/>
  <c r="L434" i="14"/>
  <c r="J437" i="14"/>
  <c r="L438" i="14"/>
  <c r="H440" i="14"/>
  <c r="J445" i="14"/>
  <c r="H448" i="14"/>
  <c r="J449" i="14"/>
  <c r="L450" i="14"/>
  <c r="H456" i="14"/>
  <c r="L458" i="14"/>
  <c r="H460" i="14"/>
  <c r="J461" i="14"/>
  <c r="L466" i="14"/>
  <c r="J469" i="14"/>
  <c r="L470" i="14"/>
  <c r="H472" i="14"/>
  <c r="J477" i="14"/>
  <c r="H480" i="14"/>
  <c r="J481" i="14"/>
  <c r="L482" i="14"/>
  <c r="H488" i="14"/>
  <c r="L490" i="14"/>
  <c r="H492" i="14"/>
  <c r="J493" i="14"/>
  <c r="L494" i="14"/>
  <c r="L498" i="14"/>
  <c r="J501" i="14"/>
  <c r="L502" i="14"/>
  <c r="H504" i="14"/>
  <c r="J505" i="14"/>
  <c r="I412" i="14"/>
  <c r="G415" i="14"/>
  <c r="I416" i="14"/>
  <c r="K417" i="14"/>
  <c r="G419" i="14"/>
  <c r="G423" i="14"/>
  <c r="K425" i="14"/>
  <c r="G427" i="14"/>
  <c r="I428" i="14"/>
  <c r="K429" i="14"/>
  <c r="K433" i="14"/>
  <c r="I436" i="14"/>
  <c r="K437" i="14"/>
  <c r="G439" i="14"/>
  <c r="I440" i="14"/>
  <c r="I444" i="14"/>
  <c r="G447" i="14"/>
  <c r="I448" i="14"/>
  <c r="K449" i="14"/>
  <c r="G451" i="14"/>
  <c r="G455" i="14"/>
  <c r="K457" i="14"/>
  <c r="G459" i="14"/>
  <c r="I460" i="14"/>
  <c r="K461" i="14"/>
  <c r="K465" i="14"/>
  <c r="I468" i="14"/>
  <c r="K469" i="14"/>
  <c r="G471" i="14"/>
  <c r="I472" i="14"/>
  <c r="I476" i="14"/>
  <c r="G479" i="14"/>
  <c r="I480" i="14"/>
  <c r="K481" i="14"/>
  <c r="G483" i="14"/>
  <c r="G487" i="14"/>
  <c r="K489" i="14"/>
  <c r="G491" i="14"/>
  <c r="I492" i="14"/>
  <c r="K493" i="14"/>
  <c r="K497" i="14"/>
  <c r="I500" i="14"/>
  <c r="K501" i="14"/>
  <c r="G503" i="14"/>
  <c r="I504" i="14"/>
  <c r="H411" i="14"/>
  <c r="I415" i="14"/>
  <c r="H417" i="14"/>
  <c r="J419" i="14"/>
  <c r="L421" i="14"/>
  <c r="L427" i="14"/>
  <c r="J432" i="14"/>
  <c r="I434" i="14"/>
  <c r="K436" i="14"/>
  <c r="J438" i="14"/>
  <c r="G445" i="14"/>
  <c r="H449" i="14"/>
  <c r="J451" i="14"/>
  <c r="L453" i="14"/>
  <c r="K455" i="14"/>
  <c r="H462" i="14"/>
  <c r="I466" i="14"/>
  <c r="K468" i="14"/>
  <c r="J470" i="14"/>
  <c r="L472" i="14"/>
  <c r="H475" i="14"/>
  <c r="G477" i="14"/>
  <c r="I479" i="14"/>
  <c r="H413" i="14"/>
  <c r="J415" i="14"/>
  <c r="L417" i="14"/>
  <c r="K419" i="14"/>
  <c r="G422" i="14"/>
  <c r="L423" i="14"/>
  <c r="H426" i="14"/>
  <c r="I430" i="14"/>
  <c r="K432" i="14"/>
  <c r="J434" i="14"/>
  <c r="L436" i="14"/>
  <c r="H439" i="14"/>
  <c r="G441" i="14"/>
  <c r="I443" i="14"/>
  <c r="J447" i="14"/>
  <c r="L449" i="14"/>
  <c r="K451" i="14"/>
  <c r="G454" i="14"/>
  <c r="L455" i="14"/>
  <c r="H458" i="14"/>
  <c r="J460" i="14"/>
  <c r="K464" i="14"/>
  <c r="J466" i="14"/>
  <c r="L468" i="14"/>
  <c r="H471" i="14"/>
  <c r="G473" i="14"/>
  <c r="I475" i="14"/>
  <c r="H477" i="14"/>
  <c r="L481" i="14"/>
  <c r="K483" i="14"/>
  <c r="G486" i="14"/>
  <c r="L487" i="14"/>
  <c r="H490" i="14"/>
  <c r="J492" i="14"/>
  <c r="I494" i="14"/>
  <c r="J498" i="14"/>
  <c r="L500" i="14"/>
  <c r="H503" i="14"/>
  <c r="G505" i="14"/>
  <c r="J409" i="14"/>
  <c r="J411" i="14"/>
  <c r="L413" i="14"/>
  <c r="G418" i="14"/>
  <c r="L419" i="14"/>
  <c r="H422" i="14"/>
  <c r="J424" i="14"/>
  <c r="I426" i="14"/>
  <c r="K428" i="14"/>
  <c r="J430" i="14"/>
  <c r="H435" i="14"/>
  <c r="G437" i="14"/>
  <c r="K411" i="14"/>
  <c r="J414" i="14"/>
  <c r="I418" i="14"/>
  <c r="H421" i="14"/>
  <c r="G425" i="14"/>
  <c r="K431" i="14"/>
  <c r="J435" i="14"/>
  <c r="I438" i="14"/>
  <c r="L441" i="14"/>
  <c r="J444" i="14"/>
  <c r="H447" i="14"/>
  <c r="H450" i="14"/>
  <c r="J455" i="14"/>
  <c r="J458" i="14"/>
  <c r="H461" i="14"/>
  <c r="L463" i="14"/>
  <c r="I467" i="14"/>
  <c r="G470" i="14"/>
  <c r="K472" i="14"/>
  <c r="I478" i="14"/>
  <c r="G481" i="14"/>
  <c r="J483" i="14"/>
  <c r="H486" i="14"/>
  <c r="K488" i="14"/>
  <c r="H491" i="14"/>
  <c r="H493" i="14"/>
  <c r="H498" i="14"/>
  <c r="K500" i="14"/>
  <c r="I503" i="14"/>
  <c r="L505" i="14"/>
  <c r="G409" i="14"/>
  <c r="L411" i="14"/>
  <c r="H415" i="14"/>
  <c r="I422" i="14"/>
  <c r="H425" i="14"/>
  <c r="G429" i="14"/>
  <c r="L431" i="14"/>
  <c r="K435" i="14"/>
  <c r="I439" i="14"/>
  <c r="G442" i="14"/>
  <c r="K447" i="14"/>
  <c r="I450" i="14"/>
  <c r="G453" i="14"/>
  <c r="J456" i="14"/>
  <c r="H459" i="14"/>
  <c r="L461" i="14"/>
  <c r="L464" i="14"/>
  <c r="H470" i="14"/>
  <c r="H473" i="14"/>
  <c r="L475" i="14"/>
  <c r="J478" i="14"/>
  <c r="H481" i="14"/>
  <c r="L483" i="14"/>
  <c r="I486" i="14"/>
  <c r="I491" i="14"/>
  <c r="L493" i="14"/>
  <c r="L495" i="14"/>
  <c r="I498" i="14"/>
  <c r="G501" i="14"/>
  <c r="J503" i="14"/>
  <c r="G506" i="14"/>
  <c r="L415" i="14"/>
  <c r="H419" i="14"/>
  <c r="J422" i="14"/>
  <c r="L425" i="14"/>
  <c r="H429" i="14"/>
  <c r="G433" i="14"/>
  <c r="L435" i="14"/>
  <c r="H442" i="14"/>
  <c r="L444" i="14"/>
  <c r="L447" i="14"/>
  <c r="J450" i="14"/>
  <c r="H453" i="14"/>
  <c r="K456" i="14"/>
  <c r="I459" i="14"/>
  <c r="G465" i="14"/>
  <c r="K467" i="14"/>
  <c r="I470" i="14"/>
  <c r="L473" i="14"/>
  <c r="J476" i="14"/>
  <c r="H479" i="14"/>
  <c r="G482" i="14"/>
  <c r="J486" i="14"/>
  <c r="G489" i="14"/>
  <c r="J491" i="14"/>
  <c r="G494" i="14"/>
  <c r="J496" i="14"/>
  <c r="H499" i="14"/>
  <c r="H501" i="14"/>
  <c r="H506" i="14"/>
  <c r="K412" i="14"/>
  <c r="G417" i="14"/>
  <c r="I423" i="14"/>
  <c r="K427" i="14"/>
  <c r="G434" i="14"/>
  <c r="K439" i="14"/>
  <c r="K448" i="14"/>
  <c r="K452" i="14"/>
  <c r="H457" i="14"/>
  <c r="J462" i="14"/>
  <c r="H466" i="14"/>
  <c r="J471" i="14"/>
  <c r="J475" i="14"/>
  <c r="K484" i="14"/>
  <c r="K487" i="14"/>
  <c r="L491" i="14"/>
  <c r="J495" i="14"/>
  <c r="K499" i="14"/>
  <c r="L503" i="14"/>
  <c r="K409" i="14"/>
  <c r="L424" i="14"/>
  <c r="H431" i="14"/>
  <c r="J436" i="14"/>
  <c r="K440" i="14"/>
  <c r="G450" i="14"/>
  <c r="J454" i="14"/>
  <c r="J463" i="14"/>
  <c r="H482" i="14"/>
  <c r="L489" i="14"/>
  <c r="H497" i="14"/>
  <c r="L504" i="14"/>
  <c r="L412" i="14"/>
  <c r="H418" i="14"/>
  <c r="J423" i="14"/>
  <c r="H434" i="14"/>
  <c r="L439" i="14"/>
  <c r="L443" i="14"/>
  <c r="L448" i="14"/>
  <c r="H454" i="14"/>
  <c r="L457" i="14"/>
  <c r="H463" i="14"/>
  <c r="K471" i="14"/>
  <c r="K476" i="14"/>
  <c r="K480" i="14"/>
  <c r="L484" i="14"/>
  <c r="J488" i="14"/>
  <c r="K492" i="14"/>
  <c r="L496" i="14"/>
  <c r="J504" i="14"/>
  <c r="L409" i="14"/>
  <c r="G414" i="14"/>
  <c r="I419" i="14"/>
  <c r="K424" i="14"/>
  <c r="G430" i="14"/>
  <c r="I435" i="14"/>
  <c r="L445" i="14"/>
  <c r="G449" i="14"/>
  <c r="I454" i="14"/>
  <c r="I458" i="14"/>
  <c r="I463" i="14"/>
  <c r="L467" i="14"/>
  <c r="L471" i="14"/>
  <c r="L480" i="14"/>
  <c r="G485" i="14"/>
  <c r="H489" i="14"/>
  <c r="L492" i="14"/>
  <c r="G497" i="14"/>
  <c r="J500" i="14"/>
  <c r="K504" i="14"/>
  <c r="G446" i="14"/>
  <c r="J459" i="14"/>
  <c r="J468" i="14"/>
  <c r="L477" i="14"/>
  <c r="H485" i="14"/>
  <c r="G493" i="14"/>
  <c r="L501" i="14"/>
  <c r="J426" i="14"/>
  <c r="H437" i="14"/>
  <c r="H446" i="14"/>
  <c r="H455" i="14"/>
  <c r="K463" i="14"/>
  <c r="G474" i="14"/>
  <c r="I482" i="14"/>
  <c r="L497" i="14"/>
  <c r="H505" i="14"/>
  <c r="J416" i="14"/>
  <c r="H427" i="14"/>
  <c r="L437" i="14"/>
  <c r="I446" i="14"/>
  <c r="I455" i="14"/>
  <c r="H474" i="14"/>
  <c r="J482" i="14"/>
  <c r="I490" i="14"/>
  <c r="G498" i="14"/>
  <c r="I506" i="14"/>
  <c r="K416" i="14"/>
  <c r="I427" i="14"/>
  <c r="J446" i="14"/>
  <c r="L456" i="14"/>
  <c r="L465" i="14"/>
  <c r="I474" i="14"/>
  <c r="H483" i="14"/>
  <c r="J490" i="14"/>
  <c r="I499" i="14"/>
  <c r="L416" i="14"/>
  <c r="J427" i="14"/>
  <c r="H438" i="14"/>
  <c r="J448" i="14"/>
  <c r="G457" i="14"/>
  <c r="G466" i="14"/>
  <c r="J474" i="14"/>
  <c r="K491" i="14"/>
  <c r="J499" i="14"/>
  <c r="I409" i="14"/>
  <c r="G410" i="14"/>
  <c r="K420" i="14"/>
  <c r="I431" i="14"/>
  <c r="H441" i="14"/>
  <c r="K459" i="14"/>
  <c r="G469" i="14"/>
  <c r="G478" i="14"/>
  <c r="L485" i="14"/>
  <c r="H494" i="14"/>
  <c r="G502" i="14"/>
  <c r="G421" i="14"/>
  <c r="I471" i="14"/>
  <c r="H495" i="14"/>
  <c r="J410" i="14"/>
  <c r="J487" i="14"/>
  <c r="J443" i="14"/>
  <c r="H423" i="14"/>
  <c r="L451" i="14"/>
  <c r="I495" i="14"/>
  <c r="J442" i="14"/>
  <c r="L420" i="14"/>
  <c r="J494" i="14"/>
  <c r="J431" i="14"/>
  <c r="J452" i="14"/>
  <c r="K479" i="14"/>
  <c r="H433" i="14"/>
  <c r="K460" i="14"/>
  <c r="L479" i="14"/>
  <c r="I502" i="14"/>
  <c r="H410" i="14"/>
  <c r="L433" i="14"/>
  <c r="L460" i="14"/>
  <c r="J502" i="14"/>
  <c r="I410" i="14"/>
  <c r="I442" i="14"/>
  <c r="G461" i="14"/>
  <c r="I487" i="14"/>
  <c r="H469" i="14"/>
  <c r="L469" i="14"/>
  <c r="M410" i="14"/>
  <c r="M418" i="14"/>
  <c r="M426" i="14"/>
  <c r="M434" i="14"/>
  <c r="M442" i="14"/>
  <c r="M450" i="14"/>
  <c r="M458" i="14"/>
  <c r="M466" i="14"/>
  <c r="M474" i="14"/>
  <c r="M482" i="14"/>
  <c r="M490" i="14"/>
  <c r="M498" i="14"/>
  <c r="M506" i="14"/>
  <c r="M213" i="14"/>
  <c r="M221" i="14"/>
  <c r="M229" i="14"/>
  <c r="M237" i="14"/>
  <c r="M245" i="14"/>
  <c r="M253" i="14"/>
  <c r="M261" i="14"/>
  <c r="M269" i="14"/>
  <c r="M277" i="14"/>
  <c r="M285" i="14"/>
  <c r="M293" i="14"/>
  <c r="M301" i="14"/>
  <c r="M411" i="14"/>
  <c r="M419" i="14"/>
  <c r="M427" i="14"/>
  <c r="M435" i="14"/>
  <c r="M443" i="14"/>
  <c r="M451" i="14"/>
  <c r="M459" i="14"/>
  <c r="M467" i="14"/>
  <c r="M475" i="14"/>
  <c r="M483" i="14"/>
  <c r="M491" i="14"/>
  <c r="M499" i="14"/>
  <c r="I305" i="14"/>
  <c r="G507" i="14"/>
  <c r="M335" i="14"/>
  <c r="K106" i="14"/>
  <c r="G199" i="14"/>
  <c r="H192" i="14"/>
  <c r="H185" i="14"/>
  <c r="L177" i="14"/>
  <c r="L170" i="14"/>
  <c r="L163" i="14"/>
  <c r="L156" i="14"/>
  <c r="K149" i="14"/>
  <c r="K142" i="14"/>
  <c r="J135" i="14"/>
  <c r="L127" i="14"/>
  <c r="G119" i="14"/>
  <c r="L300" i="14"/>
  <c r="J292" i="14"/>
  <c r="H284" i="14"/>
  <c r="I275" i="14"/>
  <c r="G267" i="14"/>
  <c r="H258" i="14"/>
  <c r="L249" i="14"/>
  <c r="J241" i="14"/>
  <c r="K230" i="14"/>
  <c r="D85" i="7"/>
  <c r="D86" i="7" s="1"/>
  <c r="D79" i="7"/>
  <c r="D80" i="7" s="1"/>
  <c r="K208" i="14"/>
  <c r="G210" i="14"/>
  <c r="I211" i="14"/>
  <c r="K212" i="14"/>
  <c r="G214" i="14"/>
  <c r="I215" i="14"/>
  <c r="K216" i="14"/>
  <c r="G218" i="14"/>
  <c r="I219" i="14"/>
  <c r="K220" i="14"/>
  <c r="G222" i="14"/>
  <c r="I223" i="14"/>
  <c r="K224" i="14"/>
  <c r="G226" i="14"/>
  <c r="I227" i="14"/>
  <c r="K228" i="14"/>
  <c r="G230" i="14"/>
  <c r="I231" i="14"/>
  <c r="K232" i="14"/>
  <c r="G234" i="14"/>
  <c r="I235" i="14"/>
  <c r="K236" i="14"/>
  <c r="G238" i="14"/>
  <c r="G209" i="14"/>
  <c r="I210" i="14"/>
  <c r="K211" i="14"/>
  <c r="G213" i="14"/>
  <c r="I214" i="14"/>
  <c r="K215" i="14"/>
  <c r="G217" i="14"/>
  <c r="I218" i="14"/>
  <c r="K219" i="14"/>
  <c r="G221" i="14"/>
  <c r="I222" i="14"/>
  <c r="K223" i="14"/>
  <c r="G225" i="14"/>
  <c r="I226" i="14"/>
  <c r="K227" i="14"/>
  <c r="G229" i="14"/>
  <c r="I230" i="14"/>
  <c r="K231" i="14"/>
  <c r="G233" i="14"/>
  <c r="I234" i="14"/>
  <c r="K235" i="14"/>
  <c r="G237" i="14"/>
  <c r="I238" i="14"/>
  <c r="G208" i="14"/>
  <c r="K209" i="14"/>
  <c r="J211" i="14"/>
  <c r="I213" i="14"/>
  <c r="G215" i="14"/>
  <c r="L216" i="14"/>
  <c r="K218" i="14"/>
  <c r="I220" i="14"/>
  <c r="H222" i="14"/>
  <c r="G224" i="14"/>
  <c r="K225" i="14"/>
  <c r="J227" i="14"/>
  <c r="I229" i="14"/>
  <c r="G231" i="14"/>
  <c r="L232" i="14"/>
  <c r="K234" i="14"/>
  <c r="I236" i="14"/>
  <c r="H238" i="14"/>
  <c r="K239" i="14"/>
  <c r="G241" i="14"/>
  <c r="I242" i="14"/>
  <c r="K243" i="14"/>
  <c r="G245" i="14"/>
  <c r="I246" i="14"/>
  <c r="K247" i="14"/>
  <c r="G249" i="14"/>
  <c r="I250" i="14"/>
  <c r="K251" i="14"/>
  <c r="G253" i="14"/>
  <c r="I254" i="14"/>
  <c r="D27" i="7" s="1"/>
  <c r="K255" i="14"/>
  <c r="G257" i="14"/>
  <c r="I258" i="14"/>
  <c r="K259" i="14"/>
  <c r="G261" i="14"/>
  <c r="I262" i="14"/>
  <c r="K263" i="14"/>
  <c r="G265" i="14"/>
  <c r="I266" i="14"/>
  <c r="K267" i="14"/>
  <c r="G269" i="14"/>
  <c r="I270" i="14"/>
  <c r="K271" i="14"/>
  <c r="G273" i="14"/>
  <c r="I274" i="14"/>
  <c r="K275" i="14"/>
  <c r="G277" i="14"/>
  <c r="I278" i="14"/>
  <c r="K279" i="14"/>
  <c r="G281" i="14"/>
  <c r="I282" i="14"/>
  <c r="K283" i="14"/>
  <c r="G285" i="14"/>
  <c r="I286" i="14"/>
  <c r="K287" i="14"/>
  <c r="G289" i="14"/>
  <c r="I290" i="14"/>
  <c r="K291" i="14"/>
  <c r="G293" i="14"/>
  <c r="I294" i="14"/>
  <c r="K295" i="14"/>
  <c r="G297" i="14"/>
  <c r="I298" i="14"/>
  <c r="K299" i="14"/>
  <c r="G301" i="14"/>
  <c r="I302" i="14"/>
  <c r="K303" i="14"/>
  <c r="H207" i="14"/>
  <c r="H208" i="14"/>
  <c r="L209" i="14"/>
  <c r="L211" i="14"/>
  <c r="J213" i="14"/>
  <c r="H215" i="14"/>
  <c r="H217" i="14"/>
  <c r="L218" i="14"/>
  <c r="J220" i="14"/>
  <c r="J222" i="14"/>
  <c r="H224" i="14"/>
  <c r="L225" i="14"/>
  <c r="L227" i="14"/>
  <c r="J229" i="14"/>
  <c r="H231" i="14"/>
  <c r="H233" i="14"/>
  <c r="L234" i="14"/>
  <c r="J236" i="14"/>
  <c r="J238" i="14"/>
  <c r="L239" i="14"/>
  <c r="H241" i="14"/>
  <c r="J242" i="14"/>
  <c r="L243" i="14"/>
  <c r="H245" i="14"/>
  <c r="J246" i="14"/>
  <c r="L247" i="14"/>
  <c r="H249" i="14"/>
  <c r="J250" i="14"/>
  <c r="L251" i="14"/>
  <c r="H253" i="14"/>
  <c r="J254" i="14"/>
  <c r="L255" i="14"/>
  <c r="H257" i="14"/>
  <c r="J258" i="14"/>
  <c r="L259" i="14"/>
  <c r="H261" i="14"/>
  <c r="J262" i="14"/>
  <c r="L263" i="14"/>
  <c r="H265" i="14"/>
  <c r="J266" i="14"/>
  <c r="L267" i="14"/>
  <c r="H269" i="14"/>
  <c r="J270" i="14"/>
  <c r="L271" i="14"/>
  <c r="H273" i="14"/>
  <c r="J274" i="14"/>
  <c r="L275" i="14"/>
  <c r="H277" i="14"/>
  <c r="J278" i="14"/>
  <c r="L279" i="14"/>
  <c r="H281" i="14"/>
  <c r="J282" i="14"/>
  <c r="L283" i="14"/>
  <c r="H285" i="14"/>
  <c r="J286" i="14"/>
  <c r="L287" i="14"/>
  <c r="H289" i="14"/>
  <c r="J290" i="14"/>
  <c r="L291" i="14"/>
  <c r="H293" i="14"/>
  <c r="J294" i="14"/>
  <c r="L295" i="14"/>
  <c r="H297" i="14"/>
  <c r="J298" i="14"/>
  <c r="L299" i="14"/>
  <c r="H301" i="14"/>
  <c r="J302" i="14"/>
  <c r="L303" i="14"/>
  <c r="I207" i="14"/>
  <c r="I208" i="14"/>
  <c r="H210" i="14"/>
  <c r="G212" i="14"/>
  <c r="K213" i="14"/>
  <c r="J215" i="14"/>
  <c r="I217" i="14"/>
  <c r="G219" i="14"/>
  <c r="L220" i="14"/>
  <c r="K222" i="14"/>
  <c r="I224" i="14"/>
  <c r="H226" i="14"/>
  <c r="G228" i="14"/>
  <c r="K229" i="14"/>
  <c r="J231" i="14"/>
  <c r="I233" i="14"/>
  <c r="G235" i="14"/>
  <c r="L236" i="14"/>
  <c r="K238" i="14"/>
  <c r="G240" i="14"/>
  <c r="I241" i="14"/>
  <c r="K242" i="14"/>
  <c r="G244" i="14"/>
  <c r="I245" i="14"/>
  <c r="K246" i="14"/>
  <c r="G248" i="14"/>
  <c r="I249" i="14"/>
  <c r="K250" i="14"/>
  <c r="G252" i="14"/>
  <c r="I253" i="14"/>
  <c r="K254" i="14"/>
  <c r="D21" i="7" s="1"/>
  <c r="G256" i="14"/>
  <c r="I257" i="14"/>
  <c r="K258" i="14"/>
  <c r="G260" i="14"/>
  <c r="I261" i="14"/>
  <c r="K262" i="14"/>
  <c r="G264" i="14"/>
  <c r="I265" i="14"/>
  <c r="K266" i="14"/>
  <c r="G268" i="14"/>
  <c r="I269" i="14"/>
  <c r="K270" i="14"/>
  <c r="G272" i="14"/>
  <c r="I273" i="14"/>
  <c r="K274" i="14"/>
  <c r="G276" i="14"/>
  <c r="I277" i="14"/>
  <c r="K278" i="14"/>
  <c r="G280" i="14"/>
  <c r="I281" i="14"/>
  <c r="K282" i="14"/>
  <c r="G284" i="14"/>
  <c r="I285" i="14"/>
  <c r="K286" i="14"/>
  <c r="G288" i="14"/>
  <c r="I289" i="14"/>
  <c r="K290" i="14"/>
  <c r="G292" i="14"/>
  <c r="I293" i="14"/>
  <c r="K294" i="14"/>
  <c r="G296" i="14"/>
  <c r="I297" i="14"/>
  <c r="K298" i="14"/>
  <c r="G300" i="14"/>
  <c r="I301" i="14"/>
  <c r="K302" i="14"/>
  <c r="G304" i="14"/>
  <c r="J207" i="14"/>
  <c r="L208" i="14"/>
  <c r="H211" i="14"/>
  <c r="J214" i="14"/>
  <c r="J217" i="14"/>
  <c r="G220" i="14"/>
  <c r="G223" i="14"/>
  <c r="J225" i="14"/>
  <c r="J228" i="14"/>
  <c r="L231" i="14"/>
  <c r="H234" i="14"/>
  <c r="I237" i="14"/>
  <c r="J239" i="14"/>
  <c r="L241" i="14"/>
  <c r="H244" i="14"/>
  <c r="G246" i="14"/>
  <c r="I248" i="14"/>
  <c r="H250" i="14"/>
  <c r="J252" i="14"/>
  <c r="L254" i="14"/>
  <c r="D30" i="7" s="1"/>
  <c r="K256" i="14"/>
  <c r="G259" i="14"/>
  <c r="L260" i="14"/>
  <c r="H263" i="14"/>
  <c r="J265" i="14"/>
  <c r="I267" i="14"/>
  <c r="K269" i="14"/>
  <c r="J271" i="14"/>
  <c r="L273" i="14"/>
  <c r="H276" i="14"/>
  <c r="G278" i="14"/>
  <c r="I280" i="14"/>
  <c r="H282" i="14"/>
  <c r="J284" i="14"/>
  <c r="L286" i="14"/>
  <c r="K288" i="14"/>
  <c r="G291" i="14"/>
  <c r="L292" i="14"/>
  <c r="H295" i="14"/>
  <c r="J297" i="14"/>
  <c r="I299" i="14"/>
  <c r="K301" i="14"/>
  <c r="J303" i="14"/>
  <c r="G207" i="14"/>
  <c r="J212" i="14"/>
  <c r="H218" i="14"/>
  <c r="I221" i="14"/>
  <c r="L226" i="14"/>
  <c r="I232" i="14"/>
  <c r="L237" i="14"/>
  <c r="L242" i="14"/>
  <c r="G247" i="14"/>
  <c r="H251" i="14"/>
  <c r="I255" i="14"/>
  <c r="K257" i="14"/>
  <c r="L261" i="14"/>
  <c r="G266" i="14"/>
  <c r="H270" i="14"/>
  <c r="L274" i="14"/>
  <c r="G279" i="14"/>
  <c r="H283" i="14"/>
  <c r="I287" i="14"/>
  <c r="K289" i="14"/>
  <c r="L293" i="14"/>
  <c r="H296" i="14"/>
  <c r="I300" i="14"/>
  <c r="H302" i="14"/>
  <c r="H209" i="14"/>
  <c r="H212" i="14"/>
  <c r="K214" i="14"/>
  <c r="K217" i="14"/>
  <c r="H220" i="14"/>
  <c r="H223" i="14"/>
  <c r="J226" i="14"/>
  <c r="L228" i="14"/>
  <c r="G232" i="14"/>
  <c r="J234" i="14"/>
  <c r="J237" i="14"/>
  <c r="H240" i="14"/>
  <c r="G242" i="14"/>
  <c r="I244" i="14"/>
  <c r="H246" i="14"/>
  <c r="J248" i="14"/>
  <c r="L250" i="14"/>
  <c r="K252" i="14"/>
  <c r="G255" i="14"/>
  <c r="L256" i="14"/>
  <c r="H259" i="14"/>
  <c r="J261" i="14"/>
  <c r="I263" i="14"/>
  <c r="K265" i="14"/>
  <c r="J267" i="14"/>
  <c r="L269" i="14"/>
  <c r="H272" i="14"/>
  <c r="G274" i="14"/>
  <c r="I276" i="14"/>
  <c r="H278" i="14"/>
  <c r="J280" i="14"/>
  <c r="L282" i="14"/>
  <c r="K284" i="14"/>
  <c r="G287" i="14"/>
  <c r="L288" i="14"/>
  <c r="H291" i="14"/>
  <c r="J293" i="14"/>
  <c r="I295" i="14"/>
  <c r="K297" i="14"/>
  <c r="J299" i="14"/>
  <c r="L301" i="14"/>
  <c r="H304" i="14"/>
  <c r="I209" i="14"/>
  <c r="I212" i="14"/>
  <c r="L214" i="14"/>
  <c r="L217" i="14"/>
  <c r="H221" i="14"/>
  <c r="J223" i="14"/>
  <c r="K226" i="14"/>
  <c r="H229" i="14"/>
  <c r="H232" i="14"/>
  <c r="H235" i="14"/>
  <c r="K237" i="14"/>
  <c r="I240" i="14"/>
  <c r="H242" i="14"/>
  <c r="J244" i="14"/>
  <c r="L246" i="14"/>
  <c r="K248" i="14"/>
  <c r="G251" i="14"/>
  <c r="L252" i="14"/>
  <c r="H255" i="14"/>
  <c r="J257" i="14"/>
  <c r="I259" i="14"/>
  <c r="K261" i="14"/>
  <c r="J263" i="14"/>
  <c r="L265" i="14"/>
  <c r="H268" i="14"/>
  <c r="G270" i="14"/>
  <c r="I272" i="14"/>
  <c r="H274" i="14"/>
  <c r="J276" i="14"/>
  <c r="L278" i="14"/>
  <c r="K280" i="14"/>
  <c r="G283" i="14"/>
  <c r="L284" i="14"/>
  <c r="H287" i="14"/>
  <c r="J289" i="14"/>
  <c r="I291" i="14"/>
  <c r="K293" i="14"/>
  <c r="J295" i="14"/>
  <c r="L297" i="14"/>
  <c r="H300" i="14"/>
  <c r="G302" i="14"/>
  <c r="I304" i="14"/>
  <c r="J209" i="14"/>
  <c r="L215" i="14"/>
  <c r="L223" i="14"/>
  <c r="L229" i="14"/>
  <c r="J235" i="14"/>
  <c r="J240" i="14"/>
  <c r="K244" i="14"/>
  <c r="L248" i="14"/>
  <c r="J253" i="14"/>
  <c r="J259" i="14"/>
  <c r="H264" i="14"/>
  <c r="I268" i="14"/>
  <c r="J272" i="14"/>
  <c r="K276" i="14"/>
  <c r="L280" i="14"/>
  <c r="J285" i="14"/>
  <c r="J291" i="14"/>
  <c r="G298" i="14"/>
  <c r="J304" i="14"/>
  <c r="J210" i="14"/>
  <c r="G216" i="14"/>
  <c r="J221" i="14"/>
  <c r="G227" i="14"/>
  <c r="J232" i="14"/>
  <c r="L238" i="14"/>
  <c r="G243" i="14"/>
  <c r="H247" i="14"/>
  <c r="I251" i="14"/>
  <c r="J255" i="14"/>
  <c r="H260" i="14"/>
  <c r="I264" i="14"/>
  <c r="J268" i="14"/>
  <c r="K272" i="14"/>
  <c r="L276" i="14"/>
  <c r="J281" i="14"/>
  <c r="K285" i="14"/>
  <c r="L289" i="14"/>
  <c r="G294" i="14"/>
  <c r="H298" i="14"/>
  <c r="L302" i="14"/>
  <c r="K210" i="14"/>
  <c r="H216" i="14"/>
  <c r="K221" i="14"/>
  <c r="H227" i="14"/>
  <c r="J233" i="14"/>
  <c r="G239" i="14"/>
  <c r="H243" i="14"/>
  <c r="I247" i="14"/>
  <c r="J251" i="14"/>
  <c r="H256" i="14"/>
  <c r="I260" i="14"/>
  <c r="J264" i="14"/>
  <c r="K268" i="14"/>
  <c r="L272" i="14"/>
  <c r="J277" i="14"/>
  <c r="K281" i="14"/>
  <c r="L285" i="14"/>
  <c r="G290" i="14"/>
  <c r="H294" i="14"/>
  <c r="L298" i="14"/>
  <c r="G303" i="14"/>
  <c r="L210" i="14"/>
  <c r="I216" i="14"/>
  <c r="L221" i="14"/>
  <c r="H228" i="14"/>
  <c r="K233" i="14"/>
  <c r="H239" i="14"/>
  <c r="I243" i="14"/>
  <c r="J247" i="14"/>
  <c r="H252" i="14"/>
  <c r="I256" i="14"/>
  <c r="J260" i="14"/>
  <c r="K264" i="14"/>
  <c r="L268" i="14"/>
  <c r="J273" i="14"/>
  <c r="K277" i="14"/>
  <c r="L281" i="14"/>
  <c r="G286" i="14"/>
  <c r="H290" i="14"/>
  <c r="L294" i="14"/>
  <c r="G299" i="14"/>
  <c r="H303" i="14"/>
  <c r="G211" i="14"/>
  <c r="J216" i="14"/>
  <c r="L222" i="14"/>
  <c r="I228" i="14"/>
  <c r="L233" i="14"/>
  <c r="I239" i="14"/>
  <c r="J243" i="14"/>
  <c r="H248" i="14"/>
  <c r="I252" i="14"/>
  <c r="J256" i="14"/>
  <c r="K260" i="14"/>
  <c r="L264" i="14"/>
  <c r="J269" i="14"/>
  <c r="K273" i="14"/>
  <c r="L277" i="14"/>
  <c r="G282" i="14"/>
  <c r="H286" i="14"/>
  <c r="L290" i="14"/>
  <c r="G295" i="14"/>
  <c r="H299" i="14"/>
  <c r="I303" i="14"/>
  <c r="K300" i="14"/>
  <c r="I292" i="14"/>
  <c r="J283" i="14"/>
  <c r="H275" i="14"/>
  <c r="L266" i="14"/>
  <c r="G258" i="14"/>
  <c r="K249" i="14"/>
  <c r="L240" i="14"/>
  <c r="J230" i="14"/>
  <c r="H219" i="14"/>
  <c r="M207" i="14"/>
  <c r="M215" i="14"/>
  <c r="M223" i="14"/>
  <c r="M231" i="14"/>
  <c r="M239" i="14"/>
  <c r="M247" i="14"/>
  <c r="M255" i="14"/>
  <c r="M263" i="14"/>
  <c r="M271" i="14"/>
  <c r="M279" i="14"/>
  <c r="M287" i="14"/>
  <c r="M295" i="14"/>
  <c r="M303" i="14"/>
  <c r="M370" i="14"/>
  <c r="M413" i="14"/>
  <c r="M421" i="14"/>
  <c r="M429" i="14"/>
  <c r="M437" i="14"/>
  <c r="M445" i="14"/>
  <c r="M453" i="14"/>
  <c r="M461" i="14"/>
  <c r="M469" i="14"/>
  <c r="M477" i="14"/>
  <c r="M485" i="14"/>
  <c r="M493" i="14"/>
  <c r="M501" i="14"/>
  <c r="K507" i="14"/>
  <c r="E79" i="7"/>
  <c r="E80" i="7" s="1"/>
  <c r="E85" i="7"/>
  <c r="E86" i="7" s="1"/>
  <c r="I107" i="14"/>
  <c r="K108" i="14"/>
  <c r="G110" i="14"/>
  <c r="I111" i="14"/>
  <c r="K112" i="14"/>
  <c r="G114" i="14"/>
  <c r="I115" i="14"/>
  <c r="K116" i="14"/>
  <c r="G118" i="14"/>
  <c r="I119" i="14"/>
  <c r="K120" i="14"/>
  <c r="G122" i="14"/>
  <c r="I123" i="14"/>
  <c r="K124" i="14"/>
  <c r="G126" i="14"/>
  <c r="I127" i="14"/>
  <c r="K128" i="14"/>
  <c r="G130" i="14"/>
  <c r="I131" i="14"/>
  <c r="K132" i="14"/>
  <c r="G134" i="14"/>
  <c r="I135" i="14"/>
  <c r="K136" i="14"/>
  <c r="G138" i="14"/>
  <c r="I139" i="14"/>
  <c r="K140" i="14"/>
  <c r="G142" i="14"/>
  <c r="I143" i="14"/>
  <c r="K144" i="14"/>
  <c r="G146" i="14"/>
  <c r="I147" i="14"/>
  <c r="K148" i="14"/>
  <c r="G150" i="14"/>
  <c r="I151" i="14"/>
  <c r="K152" i="14"/>
  <c r="G154" i="14"/>
  <c r="I155" i="14"/>
  <c r="K156" i="14"/>
  <c r="G158" i="14"/>
  <c r="I159" i="14"/>
  <c r="K160" i="14"/>
  <c r="G162" i="14"/>
  <c r="I163" i="14"/>
  <c r="K164" i="14"/>
  <c r="G166" i="14"/>
  <c r="I167" i="14"/>
  <c r="K168" i="14"/>
  <c r="G170" i="14"/>
  <c r="I171" i="14"/>
  <c r="K172" i="14"/>
  <c r="G174" i="14"/>
  <c r="I175" i="14"/>
  <c r="K176" i="14"/>
  <c r="G178" i="14"/>
  <c r="I179" i="14"/>
  <c r="K180" i="14"/>
  <c r="G182" i="14"/>
  <c r="I183" i="14"/>
  <c r="K184" i="14"/>
  <c r="G186" i="14"/>
  <c r="I187" i="14"/>
  <c r="K188" i="14"/>
  <c r="G190" i="14"/>
  <c r="I191" i="14"/>
  <c r="K192" i="14"/>
  <c r="G194" i="14"/>
  <c r="I195" i="14"/>
  <c r="K196" i="14"/>
  <c r="G198" i="14"/>
  <c r="I199" i="14"/>
  <c r="K200" i="14"/>
  <c r="G202" i="14"/>
  <c r="I203" i="14"/>
  <c r="L106" i="14"/>
  <c r="J107" i="14"/>
  <c r="L108" i="14"/>
  <c r="H110" i="14"/>
  <c r="J111" i="14"/>
  <c r="L112" i="14"/>
  <c r="H114" i="14"/>
  <c r="J115" i="14"/>
  <c r="L116" i="14"/>
  <c r="H118" i="14"/>
  <c r="J119" i="14"/>
  <c r="L120" i="14"/>
  <c r="H122" i="14"/>
  <c r="J123" i="14"/>
  <c r="L124" i="14"/>
  <c r="H126" i="14"/>
  <c r="J127" i="14"/>
  <c r="L128" i="14"/>
  <c r="H130" i="14"/>
  <c r="J131" i="14"/>
  <c r="K107" i="14"/>
  <c r="G109" i="14"/>
  <c r="I110" i="14"/>
  <c r="K111" i="14"/>
  <c r="G113" i="14"/>
  <c r="I114" i="14"/>
  <c r="K115" i="14"/>
  <c r="G117" i="14"/>
  <c r="I118" i="14"/>
  <c r="K119" i="14"/>
  <c r="G121" i="14"/>
  <c r="I122" i="14"/>
  <c r="K123" i="14"/>
  <c r="G125" i="14"/>
  <c r="I126" i="14"/>
  <c r="K127" i="14"/>
  <c r="G129" i="14"/>
  <c r="I130" i="14"/>
  <c r="K131" i="14"/>
  <c r="G133" i="14"/>
  <c r="I134" i="14"/>
  <c r="K135" i="14"/>
  <c r="G137" i="14"/>
  <c r="I138" i="14"/>
  <c r="K139" i="14"/>
  <c r="G141" i="14"/>
  <c r="I142" i="14"/>
  <c r="K143" i="14"/>
  <c r="G145" i="14"/>
  <c r="I146" i="14"/>
  <c r="K147" i="14"/>
  <c r="G149" i="14"/>
  <c r="I150" i="14"/>
  <c r="K151" i="14"/>
  <c r="G153" i="14"/>
  <c r="E17" i="7" s="1"/>
  <c r="I154" i="14"/>
  <c r="K155" i="14"/>
  <c r="G157" i="14"/>
  <c r="I158" i="14"/>
  <c r="K159" i="14"/>
  <c r="G161" i="14"/>
  <c r="I162" i="14"/>
  <c r="K163" i="14"/>
  <c r="G165" i="14"/>
  <c r="I166" i="14"/>
  <c r="K167" i="14"/>
  <c r="G169" i="14"/>
  <c r="I170" i="14"/>
  <c r="K171" i="14"/>
  <c r="G173" i="14"/>
  <c r="I174" i="14"/>
  <c r="K175" i="14"/>
  <c r="G177" i="14"/>
  <c r="I178" i="14"/>
  <c r="K179" i="14"/>
  <c r="G181" i="14"/>
  <c r="I182" i="14"/>
  <c r="K183" i="14"/>
  <c r="G185" i="14"/>
  <c r="I186" i="14"/>
  <c r="K187" i="14"/>
  <c r="G189" i="14"/>
  <c r="I190" i="14"/>
  <c r="K191" i="14"/>
  <c r="G193" i="14"/>
  <c r="I194" i="14"/>
  <c r="K195" i="14"/>
  <c r="G197" i="14"/>
  <c r="I198" i="14"/>
  <c r="K199" i="14"/>
  <c r="G201" i="14"/>
  <c r="I202" i="14"/>
  <c r="K203" i="14"/>
  <c r="H109" i="14"/>
  <c r="G111" i="14"/>
  <c r="I113" i="14"/>
  <c r="H115" i="14"/>
  <c r="J117" i="14"/>
  <c r="L119" i="14"/>
  <c r="K121" i="14"/>
  <c r="G124" i="14"/>
  <c r="L125" i="14"/>
  <c r="H128" i="14"/>
  <c r="J130" i="14"/>
  <c r="I132" i="14"/>
  <c r="H134" i="14"/>
  <c r="G136" i="14"/>
  <c r="K137" i="14"/>
  <c r="J139" i="14"/>
  <c r="I141" i="14"/>
  <c r="G143" i="14"/>
  <c r="L144" i="14"/>
  <c r="K146" i="14"/>
  <c r="I148" i="14"/>
  <c r="H150" i="14"/>
  <c r="G152" i="14"/>
  <c r="K153" i="14"/>
  <c r="E29" i="7" s="1"/>
  <c r="J155" i="14"/>
  <c r="I157" i="14"/>
  <c r="G159" i="14"/>
  <c r="L160" i="14"/>
  <c r="K162" i="14"/>
  <c r="I164" i="14"/>
  <c r="H166" i="14"/>
  <c r="G168" i="14"/>
  <c r="K169" i="14"/>
  <c r="J171" i="14"/>
  <c r="I173" i="14"/>
  <c r="G175" i="14"/>
  <c r="L176" i="14"/>
  <c r="K178" i="14"/>
  <c r="I180" i="14"/>
  <c r="H182" i="14"/>
  <c r="G184" i="14"/>
  <c r="K185" i="14"/>
  <c r="J187" i="14"/>
  <c r="I189" i="14"/>
  <c r="G191" i="14"/>
  <c r="L192" i="14"/>
  <c r="K194" i="14"/>
  <c r="I196" i="14"/>
  <c r="H198" i="14"/>
  <c r="G200" i="14"/>
  <c r="K201" i="14"/>
  <c r="J203" i="14"/>
  <c r="H152" i="14"/>
  <c r="J189" i="14"/>
  <c r="H193" i="14"/>
  <c r="J196" i="14"/>
  <c r="J198" i="14"/>
  <c r="H200" i="14"/>
  <c r="L201" i="14"/>
  <c r="L203" i="14"/>
  <c r="L107" i="14"/>
  <c r="G112" i="14"/>
  <c r="L113" i="14"/>
  <c r="J118" i="14"/>
  <c r="I120" i="14"/>
  <c r="J124" i="14"/>
  <c r="L126" i="14"/>
  <c r="G131" i="14"/>
  <c r="L134" i="14"/>
  <c r="H140" i="14"/>
  <c r="L143" i="14"/>
  <c r="H147" i="14"/>
  <c r="L150" i="14"/>
  <c r="J154" i="14"/>
  <c r="L157" i="14"/>
  <c r="J161" i="14"/>
  <c r="H165" i="14"/>
  <c r="J168" i="14"/>
  <c r="J170" i="14"/>
  <c r="L173" i="14"/>
  <c r="J177" i="14"/>
  <c r="H181" i="14"/>
  <c r="L182" i="14"/>
  <c r="J186" i="14"/>
  <c r="H188" i="14"/>
  <c r="L191" i="14"/>
  <c r="H195" i="14"/>
  <c r="G107" i="14"/>
  <c r="I109" i="14"/>
  <c r="H111" i="14"/>
  <c r="J113" i="14"/>
  <c r="L115" i="14"/>
  <c r="K117" i="14"/>
  <c r="G120" i="14"/>
  <c r="L121" i="14"/>
  <c r="H124" i="14"/>
  <c r="J126" i="14"/>
  <c r="I128" i="14"/>
  <c r="K130" i="14"/>
  <c r="J132" i="14"/>
  <c r="J134" i="14"/>
  <c r="H136" i="14"/>
  <c r="L137" i="14"/>
  <c r="L139" i="14"/>
  <c r="J141" i="14"/>
  <c r="H143" i="14"/>
  <c r="H145" i="14"/>
  <c r="L146" i="14"/>
  <c r="J148" i="14"/>
  <c r="J150" i="14"/>
  <c r="L153" i="14"/>
  <c r="E30" i="7" s="1"/>
  <c r="L155" i="14"/>
  <c r="J157" i="14"/>
  <c r="H159" i="14"/>
  <c r="H161" i="14"/>
  <c r="L162" i="14"/>
  <c r="J164" i="14"/>
  <c r="J166" i="14"/>
  <c r="H168" i="14"/>
  <c r="L169" i="14"/>
  <c r="L171" i="14"/>
  <c r="J173" i="14"/>
  <c r="H175" i="14"/>
  <c r="H177" i="14"/>
  <c r="L178" i="14"/>
  <c r="J180" i="14"/>
  <c r="J182" i="14"/>
  <c r="H184" i="14"/>
  <c r="L185" i="14"/>
  <c r="L187" i="14"/>
  <c r="H191" i="14"/>
  <c r="L194" i="14"/>
  <c r="H107" i="14"/>
  <c r="J109" i="14"/>
  <c r="L111" i="14"/>
  <c r="K113" i="14"/>
  <c r="G116" i="14"/>
  <c r="L117" i="14"/>
  <c r="H120" i="14"/>
  <c r="J122" i="14"/>
  <c r="I124" i="14"/>
  <c r="K126" i="14"/>
  <c r="J128" i="14"/>
  <c r="L130" i="14"/>
  <c r="L132" i="14"/>
  <c r="K134" i="14"/>
  <c r="I136" i="14"/>
  <c r="H138" i="14"/>
  <c r="G140" i="14"/>
  <c r="K141" i="14"/>
  <c r="J143" i="14"/>
  <c r="I145" i="14"/>
  <c r="G147" i="14"/>
  <c r="L148" i="14"/>
  <c r="K150" i="14"/>
  <c r="I152" i="14"/>
  <c r="H154" i="14"/>
  <c r="G156" i="14"/>
  <c r="K157" i="14"/>
  <c r="J159" i="14"/>
  <c r="I161" i="14"/>
  <c r="G163" i="14"/>
  <c r="L164" i="14"/>
  <c r="K166" i="14"/>
  <c r="I168" i="14"/>
  <c r="H170" i="14"/>
  <c r="G172" i="14"/>
  <c r="K173" i="14"/>
  <c r="J175" i="14"/>
  <c r="I177" i="14"/>
  <c r="G179" i="14"/>
  <c r="L180" i="14"/>
  <c r="K182" i="14"/>
  <c r="I184" i="14"/>
  <c r="H186" i="14"/>
  <c r="G188" i="14"/>
  <c r="K189" i="14"/>
  <c r="J191" i="14"/>
  <c r="I193" i="14"/>
  <c r="G195" i="14"/>
  <c r="L196" i="14"/>
  <c r="K198" i="14"/>
  <c r="I200" i="14"/>
  <c r="H202" i="14"/>
  <c r="H106" i="14"/>
  <c r="K109" i="14"/>
  <c r="H116" i="14"/>
  <c r="K122" i="14"/>
  <c r="H129" i="14"/>
  <c r="H133" i="14"/>
  <c r="J136" i="14"/>
  <c r="J138" i="14"/>
  <c r="L141" i="14"/>
  <c r="J145" i="14"/>
  <c r="H149" i="14"/>
  <c r="J152" i="14"/>
  <c r="H156" i="14"/>
  <c r="H163" i="14"/>
  <c r="L166" i="14"/>
  <c r="H172" i="14"/>
  <c r="L175" i="14"/>
  <c r="H179" i="14"/>
  <c r="J184" i="14"/>
  <c r="L189" i="14"/>
  <c r="J193" i="14"/>
  <c r="H197" i="14"/>
  <c r="G108" i="14"/>
  <c r="H112" i="14"/>
  <c r="I116" i="14"/>
  <c r="J120" i="14"/>
  <c r="H125" i="14"/>
  <c r="I129" i="14"/>
  <c r="I133" i="14"/>
  <c r="L136" i="14"/>
  <c r="I140" i="14"/>
  <c r="G144" i="14"/>
  <c r="J147" i="14"/>
  <c r="G151" i="14"/>
  <c r="K154" i="14"/>
  <c r="H158" i="14"/>
  <c r="J160" i="14"/>
  <c r="H164" i="14"/>
  <c r="L167" i="14"/>
  <c r="H171" i="14"/>
  <c r="L174" i="14"/>
  <c r="J178" i="14"/>
  <c r="L181" i="14"/>
  <c r="J185" i="14"/>
  <c r="H189" i="14"/>
  <c r="J192" i="14"/>
  <c r="H196" i="14"/>
  <c r="J199" i="14"/>
  <c r="K202" i="14"/>
  <c r="H108" i="14"/>
  <c r="I112" i="14"/>
  <c r="J116" i="14"/>
  <c r="H121" i="14"/>
  <c r="I125" i="14"/>
  <c r="J129" i="14"/>
  <c r="J133" i="14"/>
  <c r="H137" i="14"/>
  <c r="J140" i="14"/>
  <c r="H144" i="14"/>
  <c r="L147" i="14"/>
  <c r="H151" i="14"/>
  <c r="L154" i="14"/>
  <c r="J158" i="14"/>
  <c r="K161" i="14"/>
  <c r="I165" i="14"/>
  <c r="L168" i="14"/>
  <c r="I172" i="14"/>
  <c r="G176" i="14"/>
  <c r="J179" i="14"/>
  <c r="G183" i="14"/>
  <c r="K186" i="14"/>
  <c r="H190" i="14"/>
  <c r="K193" i="14"/>
  <c r="I197" i="14"/>
  <c r="L199" i="14"/>
  <c r="L202" i="14"/>
  <c r="G155" i="14"/>
  <c r="I108" i="14"/>
  <c r="J112" i="14"/>
  <c r="H117" i="14"/>
  <c r="I121" i="14"/>
  <c r="J125" i="14"/>
  <c r="K129" i="14"/>
  <c r="K133" i="14"/>
  <c r="I137" i="14"/>
  <c r="L140" i="14"/>
  <c r="I144" i="14"/>
  <c r="G148" i="14"/>
  <c r="J151" i="14"/>
  <c r="K158" i="14"/>
  <c r="L161" i="14"/>
  <c r="J165" i="14"/>
  <c r="H169" i="14"/>
  <c r="J172" i="14"/>
  <c r="H176" i="14"/>
  <c r="L179" i="14"/>
  <c r="H183" i="14"/>
  <c r="L186" i="14"/>
  <c r="J190" i="14"/>
  <c r="L193" i="14"/>
  <c r="J197" i="14"/>
  <c r="J200" i="14"/>
  <c r="G203" i="14"/>
  <c r="J108" i="14"/>
  <c r="H113" i="14"/>
  <c r="I117" i="14"/>
  <c r="J121" i="14"/>
  <c r="K125" i="14"/>
  <c r="L129" i="14"/>
  <c r="L133" i="14"/>
  <c r="J137" i="14"/>
  <c r="H141" i="14"/>
  <c r="J144" i="14"/>
  <c r="H148" i="14"/>
  <c r="L151" i="14"/>
  <c r="H155" i="14"/>
  <c r="L158" i="14"/>
  <c r="H162" i="14"/>
  <c r="K165" i="14"/>
  <c r="I169" i="14"/>
  <c r="L172" i="14"/>
  <c r="I176" i="14"/>
  <c r="G180" i="14"/>
  <c r="J183" i="14"/>
  <c r="G187" i="14"/>
  <c r="K190" i="14"/>
  <c r="H194" i="14"/>
  <c r="K197" i="14"/>
  <c r="L200" i="14"/>
  <c r="H203" i="14"/>
  <c r="M201" i="14"/>
  <c r="M193" i="14"/>
  <c r="M185" i="14"/>
  <c r="M177" i="14"/>
  <c r="M169" i="14"/>
  <c r="M161" i="14"/>
  <c r="M153" i="14"/>
  <c r="M145" i="14"/>
  <c r="M137" i="14"/>
  <c r="M129" i="14"/>
  <c r="M121" i="14"/>
  <c r="M113" i="14"/>
  <c r="H204" i="14"/>
  <c r="E52" i="7" s="1"/>
  <c r="I106" i="14"/>
  <c r="L197" i="14"/>
  <c r="L190" i="14"/>
  <c r="L183" i="14"/>
  <c r="J176" i="14"/>
  <c r="J169" i="14"/>
  <c r="J162" i="14"/>
  <c r="I156" i="14"/>
  <c r="I149" i="14"/>
  <c r="H142" i="14"/>
  <c r="G135" i="14"/>
  <c r="G127" i="14"/>
  <c r="K118" i="14"/>
  <c r="L109" i="14"/>
  <c r="J300" i="14"/>
  <c r="H292" i="14"/>
  <c r="I283" i="14"/>
  <c r="G275" i="14"/>
  <c r="H266" i="14"/>
  <c r="L257" i="14"/>
  <c r="J249" i="14"/>
  <c r="K240" i="14"/>
  <c r="H230" i="14"/>
  <c r="J218" i="14"/>
  <c r="J202" i="14"/>
  <c r="G196" i="14"/>
  <c r="L188" i="14"/>
  <c r="K181" i="14"/>
  <c r="K174" i="14"/>
  <c r="J167" i="14"/>
  <c r="I160" i="14"/>
  <c r="J153" i="14"/>
  <c r="E20" i="7" s="1"/>
  <c r="J146" i="14"/>
  <c r="H139" i="14"/>
  <c r="H132" i="14"/>
  <c r="L123" i="14"/>
  <c r="G115" i="14"/>
  <c r="L207" i="14"/>
  <c r="L296" i="14"/>
  <c r="J288" i="14"/>
  <c r="H280" i="14"/>
  <c r="I271" i="14"/>
  <c r="G263" i="14"/>
  <c r="H254" i="14"/>
  <c r="D18" i="7" s="1"/>
  <c r="L245" i="14"/>
  <c r="H237" i="14"/>
  <c r="I225" i="14"/>
  <c r="H214" i="14"/>
  <c r="M211" i="14"/>
  <c r="M219" i="14"/>
  <c r="M227" i="14"/>
  <c r="M235" i="14"/>
  <c r="M243" i="14"/>
  <c r="M251" i="14"/>
  <c r="M259" i="14"/>
  <c r="M267" i="14"/>
  <c r="M275" i="14"/>
  <c r="M283" i="14"/>
  <c r="M291" i="14"/>
  <c r="M299" i="14"/>
  <c r="M358" i="14"/>
  <c r="M409" i="14"/>
  <c r="M417" i="14"/>
  <c r="M425" i="14"/>
  <c r="M433" i="14"/>
  <c r="M441" i="14"/>
  <c r="M449" i="14"/>
  <c r="M457" i="14"/>
  <c r="M465" i="14"/>
  <c r="M473" i="14"/>
  <c r="M481" i="14"/>
  <c r="M489" i="14"/>
  <c r="M497" i="14"/>
  <c r="M505" i="14"/>
  <c r="K305" i="14"/>
  <c r="M200" i="14"/>
  <c r="M192" i="14"/>
  <c r="M184" i="14"/>
  <c r="M176" i="14"/>
  <c r="M168" i="14"/>
  <c r="M160" i="14"/>
  <c r="M152" i="14"/>
  <c r="M144" i="14"/>
  <c r="M136" i="14"/>
  <c r="M128" i="14"/>
  <c r="M120" i="14"/>
  <c r="M112" i="14"/>
  <c r="M297" i="14"/>
  <c r="M151" i="14"/>
  <c r="M209" i="14"/>
  <c r="M217" i="14"/>
  <c r="M225" i="14"/>
  <c r="M233" i="14"/>
  <c r="M241" i="14"/>
  <c r="M249" i="14"/>
  <c r="M257" i="14"/>
  <c r="M265" i="14"/>
  <c r="M273" i="14"/>
  <c r="M281" i="14"/>
  <c r="M289" i="14"/>
  <c r="M316" i="14"/>
  <c r="M380" i="14"/>
  <c r="M415" i="14"/>
  <c r="M423" i="14"/>
  <c r="M431" i="14"/>
  <c r="M439" i="14"/>
  <c r="M447" i="14"/>
  <c r="M455" i="14"/>
  <c r="M463" i="14"/>
  <c r="M471" i="14"/>
  <c r="M479" i="14"/>
  <c r="M487" i="14"/>
  <c r="M495" i="14"/>
  <c r="M503" i="14"/>
  <c r="G305" i="14"/>
  <c r="I507" i="14"/>
  <c r="M199" i="14"/>
  <c r="M191" i="14"/>
  <c r="M183" i="14"/>
  <c r="M175" i="14"/>
  <c r="M167" i="14"/>
  <c r="M159" i="14"/>
  <c r="M143" i="14"/>
  <c r="M135" i="14"/>
  <c r="M127" i="14"/>
  <c r="M119" i="14"/>
  <c r="M111" i="14"/>
  <c r="M210" i="14"/>
  <c r="M218" i="14"/>
  <c r="M226" i="14"/>
  <c r="M234" i="14"/>
  <c r="M242" i="14"/>
  <c r="M250" i="14"/>
  <c r="M258" i="14"/>
  <c r="M266" i="14"/>
  <c r="M274" i="14"/>
  <c r="M282" i="14"/>
  <c r="M290" i="14"/>
  <c r="M298" i="14"/>
  <c r="M357" i="14"/>
  <c r="M416" i="14"/>
  <c r="M424" i="14"/>
  <c r="M432" i="14"/>
  <c r="M440" i="14"/>
  <c r="M448" i="14"/>
  <c r="M456" i="14"/>
  <c r="M464" i="14"/>
  <c r="M472" i="14"/>
  <c r="M480" i="14"/>
  <c r="M488" i="14"/>
  <c r="M496" i="14"/>
  <c r="M504" i="14"/>
  <c r="L305" i="14"/>
  <c r="H507" i="14"/>
  <c r="M198" i="14"/>
  <c r="M190" i="14"/>
  <c r="M182" i="14"/>
  <c r="M174" i="14"/>
  <c r="M166" i="14"/>
  <c r="M158" i="14"/>
  <c r="M150" i="14"/>
  <c r="M142" i="14"/>
  <c r="M134" i="14"/>
  <c r="M126" i="14"/>
  <c r="M118" i="14"/>
  <c r="M110" i="14"/>
  <c r="G204" i="14"/>
  <c r="M214" i="14"/>
  <c r="M222" i="14"/>
  <c r="M230" i="14"/>
  <c r="M238" i="14"/>
  <c r="M246" i="14"/>
  <c r="M254" i="14"/>
  <c r="M262" i="14"/>
  <c r="M270" i="14"/>
  <c r="M278" i="14"/>
  <c r="M286" i="14"/>
  <c r="M294" i="14"/>
  <c r="M302" i="14"/>
  <c r="M321" i="14"/>
  <c r="M385" i="14"/>
  <c r="M412" i="14"/>
  <c r="M420" i="14"/>
  <c r="M428" i="14"/>
  <c r="M436" i="14"/>
  <c r="M444" i="14"/>
  <c r="M452" i="14"/>
  <c r="M460" i="14"/>
  <c r="M468" i="14"/>
  <c r="M476" i="14"/>
  <c r="M484" i="14"/>
  <c r="M492" i="14"/>
  <c r="M500" i="14"/>
  <c r="H305" i="14"/>
  <c r="L507" i="14"/>
  <c r="M197" i="14"/>
  <c r="M189" i="14"/>
  <c r="M181" i="14"/>
  <c r="M173" i="14"/>
  <c r="M165" i="14"/>
  <c r="M157" i="14"/>
  <c r="M149" i="14"/>
  <c r="M141" i="14"/>
  <c r="M133" i="14"/>
  <c r="M125" i="14"/>
  <c r="M117" i="14"/>
  <c r="M109" i="14"/>
  <c r="L204" i="14"/>
  <c r="E64" i="7" s="1"/>
  <c r="M208" i="14"/>
  <c r="M216" i="14"/>
  <c r="M224" i="14"/>
  <c r="M232" i="14"/>
  <c r="M240" i="14"/>
  <c r="M248" i="14"/>
  <c r="M256" i="14"/>
  <c r="M264" i="14"/>
  <c r="M272" i="14"/>
  <c r="M280" i="14"/>
  <c r="M288" i="14"/>
  <c r="M296" i="14"/>
  <c r="M304" i="14"/>
  <c r="M347" i="14"/>
  <c r="M414" i="14"/>
  <c r="M422" i="14"/>
  <c r="M430" i="14"/>
  <c r="M438" i="14"/>
  <c r="M446" i="14"/>
  <c r="M454" i="14"/>
  <c r="M462" i="14"/>
  <c r="M470" i="14"/>
  <c r="M478" i="14"/>
  <c r="M486" i="14"/>
  <c r="M494" i="14"/>
  <c r="M502" i="14"/>
  <c r="J507" i="14"/>
  <c r="M203" i="14"/>
  <c r="M195" i="14"/>
  <c r="M187" i="14"/>
  <c r="M179" i="14"/>
  <c r="M171" i="14"/>
  <c r="M163" i="14"/>
  <c r="M155" i="14"/>
  <c r="M147" i="14"/>
  <c r="M139" i="14"/>
  <c r="M131" i="14"/>
  <c r="M123" i="14"/>
  <c r="M115" i="14"/>
  <c r="M107" i="14"/>
  <c r="J204" i="14"/>
  <c r="E54" i="7" s="1"/>
  <c r="M204" i="12"/>
  <c r="M204" i="14" s="1"/>
  <c r="E65" i="7" s="1"/>
  <c r="D11" i="6"/>
  <c r="C8" i="6"/>
  <c r="C11" i="6" s="1"/>
  <c r="E19" i="6"/>
  <c r="D10" i="16"/>
  <c r="E10" i="16"/>
  <c r="B7" i="16"/>
  <c r="B10" i="16" s="1"/>
  <c r="C8" i="16"/>
  <c r="B8" i="16"/>
  <c r="C7" i="16"/>
  <c r="C10" i="16" s="1"/>
  <c r="E23" i="16"/>
  <c r="E24" i="16"/>
  <c r="C23" i="16"/>
  <c r="B23" i="16"/>
  <c r="H21" i="3"/>
  <c r="C21" i="3"/>
  <c r="F25" i="7"/>
  <c r="J22" i="3"/>
  <c r="E59" i="7"/>
  <c r="E20" i="6"/>
  <c r="E63" i="7"/>
  <c r="F19" i="7"/>
  <c r="G203" i="13"/>
  <c r="F43" i="7" s="1"/>
  <c r="K203" i="13"/>
  <c r="F47" i="7" s="1"/>
  <c r="F55" i="7" s="1"/>
  <c r="J203" i="13"/>
  <c r="F46" i="7" s="1"/>
  <c r="F54" i="7" s="1"/>
  <c r="I203" i="13"/>
  <c r="F45" i="7" s="1"/>
  <c r="F53" i="7" s="1"/>
  <c r="H203" i="13"/>
  <c r="F44" i="7" s="1"/>
  <c r="F52" i="7" s="1"/>
  <c r="E18" i="7"/>
  <c r="K22" i="3"/>
  <c r="E55" i="7"/>
  <c r="F56" i="7"/>
  <c r="F59" i="7"/>
  <c r="J21" i="3"/>
  <c r="E25" i="8"/>
  <c r="F51" i="7"/>
  <c r="F61" i="7"/>
  <c r="E24" i="8"/>
  <c r="E51" i="7"/>
  <c r="F62" i="7"/>
  <c r="I22" i="3"/>
  <c r="F23" i="7"/>
  <c r="F81" i="7" s="1"/>
  <c r="F22" i="7"/>
  <c r="E23" i="7"/>
  <c r="F20" i="7"/>
  <c r="E25" i="7"/>
  <c r="E26" i="7"/>
  <c r="F27" i="7"/>
  <c r="E19" i="7"/>
  <c r="F21" i="7"/>
  <c r="E10" i="6"/>
  <c r="E11" i="6"/>
  <c r="F17" i="7"/>
  <c r="E27" i="7"/>
  <c r="F28" i="7"/>
  <c r="F18" i="7"/>
  <c r="E28" i="7"/>
  <c r="F29" i="7"/>
  <c r="F30" i="7"/>
  <c r="F31" i="7"/>
  <c r="F82" i="7" s="1"/>
  <c r="E11" i="8"/>
  <c r="M507" i="12"/>
  <c r="M507" i="14" s="1"/>
  <c r="M406" i="12"/>
  <c r="D20" i="7"/>
  <c r="E11" i="16"/>
  <c r="E10" i="8"/>
  <c r="D11" i="8"/>
  <c r="B22" i="8"/>
  <c r="B25" i="8" s="1"/>
  <c r="B8" i="8"/>
  <c r="C22" i="8"/>
  <c r="C25" i="8" s="1"/>
  <c r="D25" i="8"/>
  <c r="C8" i="8"/>
  <c r="C11" i="8" s="1"/>
  <c r="C11" i="3"/>
  <c r="K11" i="3"/>
  <c r="J12" i="3"/>
  <c r="I21" i="3"/>
  <c r="F12" i="3"/>
  <c r="E11" i="3"/>
  <c r="F22" i="3"/>
  <c r="F11" i="3"/>
  <c r="H11" i="3"/>
  <c r="G22" i="3"/>
  <c r="F21" i="3"/>
  <c r="C22" i="3"/>
  <c r="G11" i="3"/>
  <c r="H22" i="3"/>
  <c r="G12" i="3"/>
  <c r="E22" i="3"/>
  <c r="I11" i="3"/>
  <c r="H12" i="3"/>
  <c r="E21" i="3"/>
  <c r="J11" i="3"/>
  <c r="I12" i="3"/>
  <c r="K21" i="3"/>
  <c r="D22" i="3"/>
  <c r="E12" i="3"/>
  <c r="D11" i="3"/>
  <c r="C12" i="3"/>
  <c r="K12" i="3"/>
  <c r="D21" i="3"/>
  <c r="D12" i="3"/>
  <c r="G21" i="3"/>
  <c r="B10" i="8"/>
  <c r="C20" i="6"/>
  <c r="C19" i="6"/>
  <c r="D20" i="6"/>
  <c r="D19" i="6"/>
  <c r="B20" i="6"/>
  <c r="B19" i="6"/>
  <c r="B24" i="8"/>
  <c r="C24" i="8"/>
  <c r="D24" i="8"/>
  <c r="D10" i="8"/>
  <c r="B10" i="6"/>
  <c r="M102" i="13"/>
  <c r="M305" i="12"/>
  <c r="M305" i="14" s="1"/>
  <c r="C10" i="6"/>
  <c r="D10" i="6"/>
  <c r="B11" i="6"/>
  <c r="C10" i="8"/>
  <c r="B11" i="3"/>
  <c r="B12" i="3"/>
  <c r="B21" i="3"/>
  <c r="B22" i="3"/>
  <c r="F60" i="7" l="1"/>
  <c r="E81" i="7"/>
  <c r="E21" i="7"/>
  <c r="E61" i="7"/>
  <c r="E22" i="7"/>
  <c r="E62" i="7"/>
  <c r="E60" i="7"/>
  <c r="G7" i="20"/>
  <c r="G23" i="20"/>
  <c r="G39" i="20"/>
  <c r="G55" i="20"/>
  <c r="G91" i="20"/>
  <c r="G92" i="20"/>
  <c r="G26" i="20"/>
  <c r="G58" i="20"/>
  <c r="G59" i="20"/>
  <c r="G32" i="20"/>
  <c r="G60" i="20"/>
  <c r="G93" i="20"/>
  <c r="G71" i="20"/>
  <c r="G420" i="14"/>
  <c r="K430" i="14"/>
  <c r="I441" i="14"/>
  <c r="G452" i="14"/>
  <c r="K462" i="14"/>
  <c r="I473" i="14"/>
  <c r="G9" i="20"/>
  <c r="G25" i="20"/>
  <c r="G41" i="20"/>
  <c r="G57" i="20"/>
  <c r="G100" i="20"/>
  <c r="G99" i="20"/>
  <c r="G30" i="20"/>
  <c r="G64" i="20"/>
  <c r="G85" i="20"/>
  <c r="G48" i="20"/>
  <c r="G97" i="20"/>
  <c r="G8" i="20"/>
  <c r="K410" i="14"/>
  <c r="I421" i="14"/>
  <c r="G432" i="14"/>
  <c r="K442" i="14"/>
  <c r="I453" i="14"/>
  <c r="G464" i="14"/>
  <c r="K474" i="14"/>
  <c r="I485" i="14"/>
  <c r="G496" i="14"/>
  <c r="K506" i="14"/>
  <c r="H420" i="14"/>
  <c r="L430" i="14"/>
  <c r="J441" i="14"/>
  <c r="H452" i="14"/>
  <c r="L462" i="14"/>
  <c r="J473" i="14"/>
  <c r="H484" i="14"/>
  <c r="G11" i="20"/>
  <c r="G27" i="20"/>
  <c r="G43" i="20"/>
  <c r="G61" i="20"/>
  <c r="G82" i="20"/>
  <c r="G101" i="20"/>
  <c r="G34" i="20"/>
  <c r="G67" i="20"/>
  <c r="G94" i="20"/>
  <c r="G63" i="20"/>
  <c r="G76" i="20"/>
  <c r="G24" i="20"/>
  <c r="G412" i="14"/>
  <c r="K422" i="14"/>
  <c r="I433" i="14"/>
  <c r="G444" i="14"/>
  <c r="K454" i="14"/>
  <c r="I465" i="14"/>
  <c r="G476" i="14"/>
  <c r="K486" i="14"/>
  <c r="I497" i="14"/>
  <c r="L410" i="14"/>
  <c r="J421" i="14"/>
  <c r="H432" i="14"/>
  <c r="L442" i="14"/>
  <c r="J453" i="14"/>
  <c r="H464" i="14"/>
  <c r="L474" i="14"/>
  <c r="J485" i="14"/>
  <c r="H496" i="14"/>
  <c r="L506" i="14"/>
  <c r="I420" i="14"/>
  <c r="G431" i="14"/>
  <c r="K441" i="14"/>
  <c r="I452" i="14"/>
  <c r="G463" i="14"/>
  <c r="K473" i="14"/>
  <c r="I484" i="14"/>
  <c r="G495" i="14"/>
  <c r="K505" i="14"/>
  <c r="K423" i="14"/>
  <c r="L440" i="14"/>
  <c r="G458" i="14"/>
  <c r="G13" i="20"/>
  <c r="G29" i="20"/>
  <c r="G45" i="20"/>
  <c r="G66" i="20"/>
  <c r="G89" i="20"/>
  <c r="G6" i="20"/>
  <c r="G38" i="20"/>
  <c r="G72" i="20"/>
  <c r="G65" i="20"/>
  <c r="G79" i="20"/>
  <c r="G20" i="20"/>
  <c r="G40" i="20"/>
  <c r="I413" i="14"/>
  <c r="G424" i="14"/>
  <c r="K434" i="14"/>
  <c r="I445" i="14"/>
  <c r="G456" i="14"/>
  <c r="K466" i="14"/>
  <c r="I477" i="14"/>
  <c r="G488" i="14"/>
  <c r="K498" i="14"/>
  <c r="H412" i="14"/>
  <c r="L422" i="14"/>
  <c r="J433" i="14"/>
  <c r="H444" i="14"/>
  <c r="L454" i="14"/>
  <c r="J465" i="14"/>
  <c r="H476" i="14"/>
  <c r="L486" i="14"/>
  <c r="J497" i="14"/>
  <c r="G411" i="14"/>
  <c r="K421" i="14"/>
  <c r="I432" i="14"/>
  <c r="G443" i="14"/>
  <c r="K453" i="14"/>
  <c r="I464" i="14"/>
  <c r="G475" i="14"/>
  <c r="K485" i="14"/>
  <c r="I496" i="14"/>
  <c r="H409" i="14"/>
  <c r="G426" i="14"/>
  <c r="H443" i="14"/>
  <c r="L459" i="14"/>
  <c r="G17" i="20"/>
  <c r="G33" i="20"/>
  <c r="G49" i="20"/>
  <c r="G74" i="20"/>
  <c r="G4" i="20"/>
  <c r="G14" i="20"/>
  <c r="G46" i="20"/>
  <c r="G80" i="20"/>
  <c r="G78" i="20"/>
  <c r="G68" i="20"/>
  <c r="G52" i="20"/>
  <c r="G95" i="20"/>
  <c r="G416" i="14"/>
  <c r="K426" i="14"/>
  <c r="I437" i="14"/>
  <c r="G448" i="14"/>
  <c r="K458" i="14"/>
  <c r="I469" i="14"/>
  <c r="G480" i="14"/>
  <c r="K490" i="14"/>
  <c r="I501" i="14"/>
  <c r="L414" i="14"/>
  <c r="J425" i="14"/>
  <c r="H436" i="14"/>
  <c r="L446" i="14"/>
  <c r="J457" i="14"/>
  <c r="H468" i="14"/>
  <c r="L478" i="14"/>
  <c r="J489" i="14"/>
  <c r="H500" i="14"/>
  <c r="K413" i="14"/>
  <c r="I424" i="14"/>
  <c r="G435" i="14"/>
  <c r="K445" i="14"/>
  <c r="I456" i="14"/>
  <c r="G467" i="14"/>
  <c r="K477" i="14"/>
  <c r="I488" i="14"/>
  <c r="G499" i="14"/>
  <c r="G413" i="14"/>
  <c r="H430" i="14"/>
  <c r="I447" i="14"/>
  <c r="J464" i="14"/>
  <c r="I411" i="14"/>
  <c r="J428" i="14"/>
  <c r="H445" i="14"/>
  <c r="I462" i="14"/>
  <c r="J479" i="14"/>
  <c r="K496" i="14"/>
  <c r="K415" i="14"/>
  <c r="L432" i="14"/>
  <c r="L428" i="14"/>
  <c r="L452" i="14"/>
  <c r="K475" i="14"/>
  <c r="K495" i="14"/>
  <c r="J418" i="14"/>
  <c r="K444" i="14"/>
  <c r="J467" i="14"/>
  <c r="L488" i="14"/>
  <c r="J412" i="14"/>
  <c r="J439" i="14"/>
  <c r="G462" i="14"/>
  <c r="J484" i="14"/>
  <c r="K503" i="14"/>
  <c r="K443" i="14"/>
  <c r="J480" i="14"/>
  <c r="J420" i="14"/>
  <c r="J472" i="14"/>
  <c r="L429" i="14"/>
  <c r="H467" i="14"/>
  <c r="L499" i="14"/>
  <c r="J440" i="14"/>
  <c r="L476" i="14"/>
  <c r="H414" i="14"/>
  <c r="I414" i="14"/>
  <c r="G490" i="14"/>
  <c r="H465" i="14"/>
  <c r="G438" i="14"/>
  <c r="J506" i="14"/>
  <c r="I483" i="14"/>
  <c r="H451" i="14"/>
  <c r="I451" i="14"/>
  <c r="H478" i="14"/>
  <c r="H502" i="14"/>
  <c r="H487" i="14"/>
  <c r="M392" i="14"/>
  <c r="M372" i="14"/>
  <c r="M387" i="14"/>
  <c r="M397" i="14"/>
  <c r="M368" i="14"/>
  <c r="E56" i="7"/>
  <c r="M315" i="14"/>
  <c r="M325" i="14"/>
  <c r="M402" i="14"/>
  <c r="M360" i="14"/>
  <c r="M351" i="14"/>
  <c r="M371" i="14"/>
  <c r="M345" i="14"/>
  <c r="M381" i="14"/>
  <c r="M317" i="14"/>
  <c r="M404" i="14"/>
  <c r="M340" i="14"/>
  <c r="M382" i="14"/>
  <c r="M318" i="14"/>
  <c r="M319" i="14"/>
  <c r="M394" i="14"/>
  <c r="M322" i="14"/>
  <c r="M352" i="14"/>
  <c r="M343" i="14"/>
  <c r="M328" i="14"/>
  <c r="M383" i="14"/>
  <c r="M339" i="14"/>
  <c r="M377" i="14"/>
  <c r="M349" i="14"/>
  <c r="M308" i="14"/>
  <c r="M350" i="14"/>
  <c r="M362" i="14"/>
  <c r="M384" i="14"/>
  <c r="M395" i="14"/>
  <c r="M341" i="14"/>
  <c r="M364" i="14"/>
  <c r="M354" i="14"/>
  <c r="M376" i="14"/>
  <c r="M406" i="14"/>
  <c r="M323" i="14"/>
  <c r="M361" i="14"/>
  <c r="M356" i="14"/>
  <c r="M334" i="14"/>
  <c r="E88" i="7"/>
  <c r="M389" i="14"/>
  <c r="E33" i="7"/>
  <c r="M330" i="14"/>
  <c r="E31" i="7"/>
  <c r="E82" i="7" s="1"/>
  <c r="M363" i="14"/>
  <c r="M401" i="14"/>
  <c r="M337" i="14"/>
  <c r="M373" i="14"/>
  <c r="M309" i="14"/>
  <c r="M396" i="14"/>
  <c r="M332" i="14"/>
  <c r="M374" i="14"/>
  <c r="M310" i="14"/>
  <c r="M386" i="14"/>
  <c r="M314" i="14"/>
  <c r="M344" i="14"/>
  <c r="M399" i="14"/>
  <c r="H6" i="20"/>
  <c r="H8" i="20"/>
  <c r="H10" i="20"/>
  <c r="H12" i="20"/>
  <c r="H14" i="20"/>
  <c r="H16" i="20"/>
  <c r="H18" i="20"/>
  <c r="H20" i="20"/>
  <c r="H22" i="20"/>
  <c r="H24" i="20"/>
  <c r="H26" i="20"/>
  <c r="H28" i="20"/>
  <c r="H30" i="20"/>
  <c r="H32" i="20"/>
  <c r="H34" i="20"/>
  <c r="H36" i="20"/>
  <c r="H38" i="20"/>
  <c r="H40" i="20"/>
  <c r="H42" i="20"/>
  <c r="H44" i="20"/>
  <c r="H46" i="20"/>
  <c r="H48" i="20"/>
  <c r="H50" i="20"/>
  <c r="H52" i="20"/>
  <c r="H54" i="20"/>
  <c r="H56" i="20"/>
  <c r="H58" i="20"/>
  <c r="H60" i="20"/>
  <c r="H62" i="20"/>
  <c r="H64" i="20"/>
  <c r="H66" i="20"/>
  <c r="H68" i="20"/>
  <c r="H70" i="20"/>
  <c r="H72" i="20"/>
  <c r="H74" i="20"/>
  <c r="H76" i="20"/>
  <c r="H78" i="20"/>
  <c r="H80" i="20"/>
  <c r="H82" i="20"/>
  <c r="H84" i="20"/>
  <c r="H86" i="20"/>
  <c r="H88" i="20"/>
  <c r="H90" i="20"/>
  <c r="H92" i="20"/>
  <c r="H94" i="20"/>
  <c r="H96" i="20"/>
  <c r="H98" i="20"/>
  <c r="H100" i="20"/>
  <c r="H102" i="20"/>
  <c r="C85" i="7" s="1"/>
  <c r="C86" i="7" s="1"/>
  <c r="H93" i="20"/>
  <c r="H4" i="20"/>
  <c r="H61" i="20"/>
  <c r="H69" i="20"/>
  <c r="H91" i="20"/>
  <c r="H77" i="20"/>
  <c r="H89" i="20"/>
  <c r="H7" i="20"/>
  <c r="H11" i="20"/>
  <c r="H15" i="20"/>
  <c r="H19" i="20"/>
  <c r="H23" i="20"/>
  <c r="H27" i="20"/>
  <c r="H31" i="20"/>
  <c r="H35" i="20"/>
  <c r="H39" i="20"/>
  <c r="H43" i="20"/>
  <c r="H47" i="20"/>
  <c r="H51" i="20"/>
  <c r="C79" i="7" s="1"/>
  <c r="C80" i="7" s="1"/>
  <c r="H55" i="20"/>
  <c r="H67" i="20"/>
  <c r="H75" i="20"/>
  <c r="H87" i="20"/>
  <c r="H59" i="20"/>
  <c r="H85" i="20"/>
  <c r="H101" i="20"/>
  <c r="H71" i="20"/>
  <c r="H97" i="20"/>
  <c r="H25" i="20"/>
  <c r="H95" i="20"/>
  <c r="H13" i="20"/>
  <c r="H17" i="20"/>
  <c r="H33" i="20"/>
  <c r="H49" i="20"/>
  <c r="H63" i="20"/>
  <c r="H73" i="20"/>
  <c r="H79" i="20"/>
  <c r="H65" i="20"/>
  <c r="H99" i="20"/>
  <c r="H5" i="20"/>
  <c r="H21" i="20"/>
  <c r="H37" i="20"/>
  <c r="H53" i="20"/>
  <c r="H81" i="20"/>
  <c r="H9" i="20"/>
  <c r="H41" i="20"/>
  <c r="H57" i="20"/>
  <c r="H83" i="20"/>
  <c r="H29" i="20"/>
  <c r="H45" i="20"/>
  <c r="G309" i="14"/>
  <c r="I310" i="14"/>
  <c r="K311" i="14"/>
  <c r="G313" i="14"/>
  <c r="I314" i="14"/>
  <c r="K315" i="14"/>
  <c r="G317" i="14"/>
  <c r="I318" i="14"/>
  <c r="K319" i="14"/>
  <c r="G321" i="14"/>
  <c r="I322" i="14"/>
  <c r="K323" i="14"/>
  <c r="G325" i="14"/>
  <c r="I326" i="14"/>
  <c r="K327" i="14"/>
  <c r="G329" i="14"/>
  <c r="I330" i="14"/>
  <c r="K331" i="14"/>
  <c r="G333" i="14"/>
  <c r="I334" i="14"/>
  <c r="K335" i="14"/>
  <c r="G337" i="14"/>
  <c r="I338" i="14"/>
  <c r="K339" i="14"/>
  <c r="G341" i="14"/>
  <c r="I342" i="14"/>
  <c r="K343" i="14"/>
  <c r="G345" i="14"/>
  <c r="I346" i="14"/>
  <c r="K347" i="14"/>
  <c r="G349" i="14"/>
  <c r="I350" i="14"/>
  <c r="K351" i="14"/>
  <c r="G353" i="14"/>
  <c r="I354" i="14"/>
  <c r="K355" i="14"/>
  <c r="C13" i="7" s="1"/>
  <c r="G357" i="14"/>
  <c r="I358" i="14"/>
  <c r="K359" i="14"/>
  <c r="G361" i="14"/>
  <c r="I362" i="14"/>
  <c r="K363" i="14"/>
  <c r="G365" i="14"/>
  <c r="I366" i="14"/>
  <c r="K367" i="14"/>
  <c r="G369" i="14"/>
  <c r="I370" i="14"/>
  <c r="K371" i="14"/>
  <c r="G373" i="14"/>
  <c r="I374" i="14"/>
  <c r="K375" i="14"/>
  <c r="G377" i="14"/>
  <c r="I378" i="14"/>
  <c r="K379" i="14"/>
  <c r="G381" i="14"/>
  <c r="I382" i="14"/>
  <c r="K383" i="14"/>
  <c r="G385" i="14"/>
  <c r="I386" i="14"/>
  <c r="K387" i="14"/>
  <c r="G389" i="14"/>
  <c r="I390" i="14"/>
  <c r="K391" i="14"/>
  <c r="G393" i="14"/>
  <c r="I394" i="14"/>
  <c r="K395" i="14"/>
  <c r="G397" i="14"/>
  <c r="I398" i="14"/>
  <c r="K399" i="14"/>
  <c r="G401" i="14"/>
  <c r="I402" i="14"/>
  <c r="K403" i="14"/>
  <c r="G405" i="14"/>
  <c r="J308" i="14"/>
  <c r="H309" i="14"/>
  <c r="J310" i="14"/>
  <c r="L311" i="14"/>
  <c r="H313" i="14"/>
  <c r="J314" i="14"/>
  <c r="L315" i="14"/>
  <c r="H317" i="14"/>
  <c r="J318" i="14"/>
  <c r="L319" i="14"/>
  <c r="H321" i="14"/>
  <c r="I309" i="14"/>
  <c r="K310" i="14"/>
  <c r="G312" i="14"/>
  <c r="I313" i="14"/>
  <c r="K314" i="14"/>
  <c r="G316" i="14"/>
  <c r="I317" i="14"/>
  <c r="K318" i="14"/>
  <c r="G320" i="14"/>
  <c r="I321" i="14"/>
  <c r="K322" i="14"/>
  <c r="G324" i="14"/>
  <c r="I325" i="14"/>
  <c r="K326" i="14"/>
  <c r="G328" i="14"/>
  <c r="I329" i="14"/>
  <c r="K330" i="14"/>
  <c r="G332" i="14"/>
  <c r="I333" i="14"/>
  <c r="K334" i="14"/>
  <c r="G336" i="14"/>
  <c r="I337" i="14"/>
  <c r="K338" i="14"/>
  <c r="G340" i="14"/>
  <c r="I341" i="14"/>
  <c r="K342" i="14"/>
  <c r="G344" i="14"/>
  <c r="I345" i="14"/>
  <c r="K346" i="14"/>
  <c r="G348" i="14"/>
  <c r="I349" i="14"/>
  <c r="K350" i="14"/>
  <c r="G352" i="14"/>
  <c r="I353" i="14"/>
  <c r="K354" i="14"/>
  <c r="G356" i="14"/>
  <c r="I357" i="14"/>
  <c r="K358" i="14"/>
  <c r="G360" i="14"/>
  <c r="I361" i="14"/>
  <c r="K362" i="14"/>
  <c r="G364" i="14"/>
  <c r="I365" i="14"/>
  <c r="K366" i="14"/>
  <c r="G368" i="14"/>
  <c r="I369" i="14"/>
  <c r="K370" i="14"/>
  <c r="G372" i="14"/>
  <c r="I373" i="14"/>
  <c r="K374" i="14"/>
  <c r="G376" i="14"/>
  <c r="I377" i="14"/>
  <c r="K378" i="14"/>
  <c r="G380" i="14"/>
  <c r="I381" i="14"/>
  <c r="K382" i="14"/>
  <c r="G384" i="14"/>
  <c r="I385" i="14"/>
  <c r="K386" i="14"/>
  <c r="G388" i="14"/>
  <c r="I389" i="14"/>
  <c r="K390" i="14"/>
  <c r="G392" i="14"/>
  <c r="I393" i="14"/>
  <c r="K394" i="14"/>
  <c r="G396" i="14"/>
  <c r="I397" i="14"/>
  <c r="K398" i="14"/>
  <c r="G400" i="14"/>
  <c r="I401" i="14"/>
  <c r="K402" i="14"/>
  <c r="G404" i="14"/>
  <c r="I405" i="14"/>
  <c r="L308" i="14"/>
  <c r="H310" i="14"/>
  <c r="J312" i="14"/>
  <c r="L314" i="14"/>
  <c r="K316" i="14"/>
  <c r="G319" i="14"/>
  <c r="L320" i="14"/>
  <c r="G323" i="14"/>
  <c r="K324" i="14"/>
  <c r="J326" i="14"/>
  <c r="I328" i="14"/>
  <c r="G330" i="14"/>
  <c r="L331" i="14"/>
  <c r="K333" i="14"/>
  <c r="I335" i="14"/>
  <c r="H337" i="14"/>
  <c r="G339" i="14"/>
  <c r="K340" i="14"/>
  <c r="J342" i="14"/>
  <c r="I344" i="14"/>
  <c r="G346" i="14"/>
  <c r="L347" i="14"/>
  <c r="K349" i="14"/>
  <c r="I351" i="14"/>
  <c r="H353" i="14"/>
  <c r="G355" i="14"/>
  <c r="K356" i="14"/>
  <c r="J358" i="14"/>
  <c r="I360" i="14"/>
  <c r="G362" i="14"/>
  <c r="L363" i="14"/>
  <c r="K365" i="14"/>
  <c r="I367" i="14"/>
  <c r="H369" i="14"/>
  <c r="G371" i="14"/>
  <c r="K372" i="14"/>
  <c r="J374" i="14"/>
  <c r="I376" i="14"/>
  <c r="G378" i="14"/>
  <c r="L379" i="14"/>
  <c r="I311" i="14"/>
  <c r="L313" i="14"/>
  <c r="I316" i="14"/>
  <c r="L318" i="14"/>
  <c r="J321" i="14"/>
  <c r="I323" i="14"/>
  <c r="J325" i="14"/>
  <c r="I327" i="14"/>
  <c r="J329" i="14"/>
  <c r="I331" i="14"/>
  <c r="J333" i="14"/>
  <c r="J335" i="14"/>
  <c r="K337" i="14"/>
  <c r="J339" i="14"/>
  <c r="K341" i="14"/>
  <c r="J343" i="14"/>
  <c r="K345" i="14"/>
  <c r="J347" i="14"/>
  <c r="L349" i="14"/>
  <c r="L351" i="14"/>
  <c r="L353" i="14"/>
  <c r="L355" i="14"/>
  <c r="L357" i="14"/>
  <c r="L359" i="14"/>
  <c r="L361" i="14"/>
  <c r="H364" i="14"/>
  <c r="G366" i="14"/>
  <c r="H368" i="14"/>
  <c r="G370" i="14"/>
  <c r="H372" i="14"/>
  <c r="G374" i="14"/>
  <c r="H376" i="14"/>
  <c r="H378" i="14"/>
  <c r="I380" i="14"/>
  <c r="G382" i="14"/>
  <c r="L383" i="14"/>
  <c r="K385" i="14"/>
  <c r="I387" i="14"/>
  <c r="H389" i="14"/>
  <c r="G391" i="14"/>
  <c r="K392" i="14"/>
  <c r="J394" i="14"/>
  <c r="I396" i="14"/>
  <c r="G398" i="14"/>
  <c r="L399" i="14"/>
  <c r="K401" i="14"/>
  <c r="I403" i="14"/>
  <c r="H405" i="14"/>
  <c r="J309" i="14"/>
  <c r="J311" i="14"/>
  <c r="G314" i="14"/>
  <c r="J316" i="14"/>
  <c r="H319" i="14"/>
  <c r="K321" i="14"/>
  <c r="J323" i="14"/>
  <c r="K325" i="14"/>
  <c r="J327" i="14"/>
  <c r="K329" i="14"/>
  <c r="J331" i="14"/>
  <c r="L333" i="14"/>
  <c r="L335" i="14"/>
  <c r="L337" i="14"/>
  <c r="L339" i="14"/>
  <c r="L341" i="14"/>
  <c r="L343" i="14"/>
  <c r="L345" i="14"/>
  <c r="H348" i="14"/>
  <c r="G350" i="14"/>
  <c r="H352" i="14"/>
  <c r="G354" i="14"/>
  <c r="H356" i="14"/>
  <c r="G358" i="14"/>
  <c r="H360" i="14"/>
  <c r="H362" i="14"/>
  <c r="I364" i="14"/>
  <c r="H366" i="14"/>
  <c r="I368" i="14"/>
  <c r="H370" i="14"/>
  <c r="I372" i="14"/>
  <c r="H374" i="14"/>
  <c r="J376" i="14"/>
  <c r="J378" i="14"/>
  <c r="J380" i="14"/>
  <c r="H382" i="14"/>
  <c r="H384" i="14"/>
  <c r="L385" i="14"/>
  <c r="J387" i="14"/>
  <c r="J389" i="14"/>
  <c r="H391" i="14"/>
  <c r="L392" i="14"/>
  <c r="L394" i="14"/>
  <c r="J396" i="14"/>
  <c r="H398" i="14"/>
  <c r="H400" i="14"/>
  <c r="L401" i="14"/>
  <c r="J403" i="14"/>
  <c r="J405" i="14"/>
  <c r="K309" i="14"/>
  <c r="H312" i="14"/>
  <c r="H314" i="14"/>
  <c r="L316" i="14"/>
  <c r="I319" i="14"/>
  <c r="L321" i="14"/>
  <c r="L323" i="14"/>
  <c r="L325" i="14"/>
  <c r="L327" i="14"/>
  <c r="L329" i="14"/>
  <c r="H332" i="14"/>
  <c r="G334" i="14"/>
  <c r="H336" i="14"/>
  <c r="G338" i="14"/>
  <c r="H340" i="14"/>
  <c r="G342" i="14"/>
  <c r="H344" i="14"/>
  <c r="H346" i="14"/>
  <c r="I348" i="14"/>
  <c r="H350" i="14"/>
  <c r="I352" i="14"/>
  <c r="H354" i="14"/>
  <c r="I356" i="14"/>
  <c r="H358" i="14"/>
  <c r="J360" i="14"/>
  <c r="J362" i="14"/>
  <c r="J364" i="14"/>
  <c r="J366" i="14"/>
  <c r="J368" i="14"/>
  <c r="J370" i="14"/>
  <c r="J372" i="14"/>
  <c r="L374" i="14"/>
  <c r="K376" i="14"/>
  <c r="L378" i="14"/>
  <c r="K380" i="14"/>
  <c r="J382" i="14"/>
  <c r="I384" i="14"/>
  <c r="G386" i="14"/>
  <c r="L387" i="14"/>
  <c r="K389" i="14"/>
  <c r="I391" i="14"/>
  <c r="H393" i="14"/>
  <c r="G395" i="14"/>
  <c r="K396" i="14"/>
  <c r="J398" i="14"/>
  <c r="I400" i="14"/>
  <c r="G402" i="14"/>
  <c r="L403" i="14"/>
  <c r="K405" i="14"/>
  <c r="K312" i="14"/>
  <c r="H316" i="14"/>
  <c r="I320" i="14"/>
  <c r="H324" i="14"/>
  <c r="G327" i="14"/>
  <c r="J330" i="14"/>
  <c r="H333" i="14"/>
  <c r="K336" i="14"/>
  <c r="I340" i="14"/>
  <c r="H343" i="14"/>
  <c r="L346" i="14"/>
  <c r="J349" i="14"/>
  <c r="L352" i="14"/>
  <c r="J356" i="14"/>
  <c r="I359" i="14"/>
  <c r="G363" i="14"/>
  <c r="L365" i="14"/>
  <c r="J369" i="14"/>
  <c r="L372" i="14"/>
  <c r="J375" i="14"/>
  <c r="H379" i="14"/>
  <c r="L381" i="14"/>
  <c r="L384" i="14"/>
  <c r="H388" i="14"/>
  <c r="J390" i="14"/>
  <c r="K393" i="14"/>
  <c r="H396" i="14"/>
  <c r="H399" i="14"/>
  <c r="H402" i="14"/>
  <c r="K404" i="14"/>
  <c r="K313" i="14"/>
  <c r="G322" i="14"/>
  <c r="L324" i="14"/>
  <c r="H331" i="14"/>
  <c r="L334" i="14"/>
  <c r="H341" i="14"/>
  <c r="K344" i="14"/>
  <c r="G351" i="14"/>
  <c r="J354" i="14"/>
  <c r="L360" i="14"/>
  <c r="J363" i="14"/>
  <c r="L370" i="14"/>
  <c r="K373" i="14"/>
  <c r="H380" i="14"/>
  <c r="H383" i="14"/>
  <c r="H386" i="14"/>
  <c r="L391" i="14"/>
  <c r="H394" i="14"/>
  <c r="J400" i="14"/>
  <c r="H308" i="14"/>
  <c r="L312" i="14"/>
  <c r="J317" i="14"/>
  <c r="J320" i="14"/>
  <c r="I324" i="14"/>
  <c r="H327" i="14"/>
  <c r="L330" i="14"/>
  <c r="H334" i="14"/>
  <c r="L336" i="14"/>
  <c r="J340" i="14"/>
  <c r="I343" i="14"/>
  <c r="G347" i="14"/>
  <c r="J350" i="14"/>
  <c r="J353" i="14"/>
  <c r="L356" i="14"/>
  <c r="J359" i="14"/>
  <c r="H363" i="14"/>
  <c r="L366" i="14"/>
  <c r="K369" i="14"/>
  <c r="H373" i="14"/>
  <c r="L375" i="14"/>
  <c r="I379" i="14"/>
  <c r="L382" i="14"/>
  <c r="H385" i="14"/>
  <c r="I388" i="14"/>
  <c r="L390" i="14"/>
  <c r="L393" i="14"/>
  <c r="L396" i="14"/>
  <c r="I399" i="14"/>
  <c r="J402" i="14"/>
  <c r="L404" i="14"/>
  <c r="L309" i="14"/>
  <c r="J313" i="14"/>
  <c r="K317" i="14"/>
  <c r="K320" i="14"/>
  <c r="J324" i="14"/>
  <c r="H328" i="14"/>
  <c r="G331" i="14"/>
  <c r="J334" i="14"/>
  <c r="J337" i="14"/>
  <c r="L340" i="14"/>
  <c r="J344" i="14"/>
  <c r="H347" i="14"/>
  <c r="L350" i="14"/>
  <c r="K353" i="14"/>
  <c r="H357" i="14"/>
  <c r="K360" i="14"/>
  <c r="I363" i="14"/>
  <c r="G367" i="14"/>
  <c r="L369" i="14"/>
  <c r="J373" i="14"/>
  <c r="L376" i="14"/>
  <c r="J379" i="14"/>
  <c r="G383" i="14"/>
  <c r="J385" i="14"/>
  <c r="J388" i="14"/>
  <c r="J391" i="14"/>
  <c r="G394" i="14"/>
  <c r="H397" i="14"/>
  <c r="J399" i="14"/>
  <c r="L402" i="14"/>
  <c r="L405" i="14"/>
  <c r="G310" i="14"/>
  <c r="L317" i="14"/>
  <c r="J328" i="14"/>
  <c r="H338" i="14"/>
  <c r="I347" i="14"/>
  <c r="J357" i="14"/>
  <c r="H367" i="14"/>
  <c r="H377" i="14"/>
  <c r="K388" i="14"/>
  <c r="J397" i="14"/>
  <c r="G403" i="14"/>
  <c r="G315" i="14"/>
  <c r="H322" i="14"/>
  <c r="K328" i="14"/>
  <c r="G335" i="14"/>
  <c r="J341" i="14"/>
  <c r="J348" i="14"/>
  <c r="L354" i="14"/>
  <c r="H361" i="14"/>
  <c r="J367" i="14"/>
  <c r="L373" i="14"/>
  <c r="L380" i="14"/>
  <c r="J386" i="14"/>
  <c r="H392" i="14"/>
  <c r="K397" i="14"/>
  <c r="H403" i="14"/>
  <c r="H315" i="14"/>
  <c r="J322" i="14"/>
  <c r="L328" i="14"/>
  <c r="H335" i="14"/>
  <c r="H342" i="14"/>
  <c r="K348" i="14"/>
  <c r="H355" i="14"/>
  <c r="J361" i="14"/>
  <c r="L367" i="14"/>
  <c r="G375" i="14"/>
  <c r="H381" i="14"/>
  <c r="L386" i="14"/>
  <c r="I392" i="14"/>
  <c r="L397" i="14"/>
  <c r="H404" i="14"/>
  <c r="I315" i="14"/>
  <c r="L322" i="14"/>
  <c r="H329" i="14"/>
  <c r="I336" i="14"/>
  <c r="L342" i="14"/>
  <c r="L348" i="14"/>
  <c r="I355" i="14"/>
  <c r="C11" i="7" s="1"/>
  <c r="K361" i="14"/>
  <c r="K368" i="14"/>
  <c r="H375" i="14"/>
  <c r="J381" i="14"/>
  <c r="G387" i="14"/>
  <c r="J392" i="14"/>
  <c r="L398" i="14"/>
  <c r="I404" i="14"/>
  <c r="J315" i="14"/>
  <c r="H323" i="14"/>
  <c r="H330" i="14"/>
  <c r="J336" i="14"/>
  <c r="G343" i="14"/>
  <c r="H349" i="14"/>
  <c r="J355" i="14"/>
  <c r="C12" i="7" s="1"/>
  <c r="L362" i="14"/>
  <c r="L368" i="14"/>
  <c r="I375" i="14"/>
  <c r="K381" i="14"/>
  <c r="H387" i="14"/>
  <c r="J393" i="14"/>
  <c r="G399" i="14"/>
  <c r="J404" i="14"/>
  <c r="I312" i="14"/>
  <c r="L326" i="14"/>
  <c r="I339" i="14"/>
  <c r="K352" i="14"/>
  <c r="J365" i="14"/>
  <c r="G379" i="14"/>
  <c r="H390" i="14"/>
  <c r="J401" i="14"/>
  <c r="G326" i="14"/>
  <c r="L338" i="14"/>
  <c r="L364" i="14"/>
  <c r="L400" i="14"/>
  <c r="H339" i="14"/>
  <c r="L377" i="14"/>
  <c r="G318" i="14"/>
  <c r="I332" i="14"/>
  <c r="L344" i="14"/>
  <c r="K357" i="14"/>
  <c r="H371" i="14"/>
  <c r="I383" i="14"/>
  <c r="H395" i="14"/>
  <c r="I308" i="14"/>
  <c r="G311" i="14"/>
  <c r="J351" i="14"/>
  <c r="L389" i="14"/>
  <c r="H326" i="14"/>
  <c r="H365" i="14"/>
  <c r="G390" i="14"/>
  <c r="H318" i="14"/>
  <c r="J332" i="14"/>
  <c r="H345" i="14"/>
  <c r="L358" i="14"/>
  <c r="I371" i="14"/>
  <c r="J383" i="14"/>
  <c r="I395" i="14"/>
  <c r="K308" i="14"/>
  <c r="J319" i="14"/>
  <c r="K332" i="14"/>
  <c r="J345" i="14"/>
  <c r="G359" i="14"/>
  <c r="J371" i="14"/>
  <c r="J384" i="14"/>
  <c r="J395" i="14"/>
  <c r="G308" i="14"/>
  <c r="H320" i="14"/>
  <c r="L332" i="14"/>
  <c r="J346" i="14"/>
  <c r="H359" i="14"/>
  <c r="L371" i="14"/>
  <c r="K384" i="14"/>
  <c r="L395" i="14"/>
  <c r="L310" i="14"/>
  <c r="H325" i="14"/>
  <c r="J338" i="14"/>
  <c r="H351" i="14"/>
  <c r="K364" i="14"/>
  <c r="J377" i="14"/>
  <c r="L388" i="14"/>
  <c r="K400" i="14"/>
  <c r="K377" i="14"/>
  <c r="H311" i="14"/>
  <c r="J352" i="14"/>
  <c r="H401" i="14"/>
  <c r="H406" i="14"/>
  <c r="M311" i="14"/>
  <c r="M403" i="14"/>
  <c r="M313" i="14"/>
  <c r="M320" i="14"/>
  <c r="M375" i="14"/>
  <c r="M331" i="14"/>
  <c r="M369" i="14"/>
  <c r="M405" i="14"/>
  <c r="M342" i="14"/>
  <c r="M312" i="14"/>
  <c r="M367" i="14"/>
  <c r="M333" i="14"/>
  <c r="M398" i="14"/>
  <c r="M346" i="14"/>
  <c r="M359" i="14"/>
  <c r="L406" i="14"/>
  <c r="M379" i="14"/>
  <c r="M353" i="14"/>
  <c r="J406" i="14"/>
  <c r="M348" i="14"/>
  <c r="I406" i="14"/>
  <c r="M390" i="14"/>
  <c r="M326" i="14"/>
  <c r="M338" i="14"/>
  <c r="M355" i="14"/>
  <c r="M393" i="14"/>
  <c r="M329" i="14"/>
  <c r="M365" i="14"/>
  <c r="K406" i="14"/>
  <c r="M388" i="14"/>
  <c r="M324" i="14"/>
  <c r="M366" i="14"/>
  <c r="G406" i="14"/>
  <c r="M378" i="14"/>
  <c r="M400" i="14"/>
  <c r="M336" i="14"/>
  <c r="M391" i="14"/>
  <c r="M327" i="14"/>
  <c r="E67" i="7"/>
  <c r="E57" i="7"/>
  <c r="E87" i="7" s="1"/>
  <c r="B11" i="16"/>
  <c r="B24" i="16"/>
  <c r="C24" i="16"/>
  <c r="D24" i="16"/>
  <c r="M203" i="13"/>
  <c r="F49" i="7" s="1"/>
  <c r="F67" i="7" s="1"/>
  <c r="F63" i="7"/>
  <c r="D26" i="7"/>
  <c r="D22" i="7"/>
  <c r="D19" i="7"/>
  <c r="D52" i="7"/>
  <c r="D33" i="7"/>
  <c r="B11" i="7"/>
  <c r="B12" i="7"/>
  <c r="B13" i="7"/>
  <c r="B14" i="7"/>
  <c r="B9" i="7"/>
  <c r="D28" i="7"/>
  <c r="C14" i="7"/>
  <c r="C10" i="7"/>
  <c r="D29" i="7"/>
  <c r="D11" i="16"/>
  <c r="C11" i="16"/>
  <c r="B11" i="8"/>
  <c r="F57" i="7" l="1"/>
  <c r="F87" i="7" s="1"/>
  <c r="F65" i="7"/>
  <c r="F88" i="7" s="1"/>
  <c r="D60" i="7"/>
  <c r="D56" i="7"/>
  <c r="D64" i="7"/>
  <c r="B29" i="7"/>
  <c r="B21" i="7"/>
  <c r="C27" i="7"/>
  <c r="C19" i="7"/>
  <c r="B44" i="7"/>
  <c r="B48" i="7"/>
  <c r="D23" i="7"/>
  <c r="D81" i="7" s="1"/>
  <c r="D31" i="7"/>
  <c r="D82" i="7" s="1"/>
  <c r="B22" i="7"/>
  <c r="B30" i="7"/>
  <c r="C48" i="7"/>
  <c r="C29" i="7"/>
  <c r="C21" i="7"/>
  <c r="B43" i="7"/>
  <c r="B46" i="7"/>
  <c r="C18" i="7"/>
  <c r="C26" i="7"/>
  <c r="C30" i="7"/>
  <c r="C22" i="7"/>
  <c r="D25" i="7"/>
  <c r="D17" i="7"/>
  <c r="D53" i="7"/>
  <c r="D61" i="7"/>
  <c r="D59" i="7"/>
  <c r="D51" i="7"/>
  <c r="B15" i="7"/>
  <c r="B33" i="7" s="1"/>
  <c r="B10" i="7"/>
  <c r="B19" i="7"/>
  <c r="B27" i="7"/>
  <c r="D55" i="7"/>
  <c r="D63" i="7"/>
  <c r="D62" i="7"/>
  <c r="D54" i="7"/>
  <c r="D67" i="7"/>
  <c r="C46" i="7"/>
  <c r="C44" i="7"/>
  <c r="C47" i="7"/>
  <c r="C9" i="7"/>
  <c r="C15" i="7"/>
  <c r="C33" i="7" s="1"/>
  <c r="C28" i="7"/>
  <c r="C20" i="7"/>
  <c r="B17" i="7"/>
  <c r="B25" i="7"/>
  <c r="B45" i="7"/>
  <c r="B20" i="7"/>
  <c r="B28" i="7"/>
  <c r="C45" i="7"/>
  <c r="C43" i="7"/>
  <c r="B47" i="7"/>
  <c r="C49" i="7" l="1"/>
  <c r="B55" i="7"/>
  <c r="B63" i="7"/>
  <c r="C61" i="7"/>
  <c r="C53" i="7"/>
  <c r="C52" i="7"/>
  <c r="C60" i="7"/>
  <c r="C62" i="7"/>
  <c r="C54" i="7"/>
  <c r="B49" i="7"/>
  <c r="B67" i="7" s="1"/>
  <c r="D57" i="7"/>
  <c r="D87" i="7" s="1"/>
  <c r="D65" i="7"/>
  <c r="D88" i="7" s="1"/>
  <c r="B54" i="7"/>
  <c r="B62" i="7"/>
  <c r="B59" i="7"/>
  <c r="B51" i="7"/>
  <c r="B56" i="7"/>
  <c r="B64" i="7"/>
  <c r="C23" i="7"/>
  <c r="C81" i="7" s="1"/>
  <c r="C31" i="7"/>
  <c r="C82" i="7" s="1"/>
  <c r="C56" i="7"/>
  <c r="C64" i="7"/>
  <c r="C25" i="7"/>
  <c r="C17" i="7"/>
  <c r="B18" i="7"/>
  <c r="B26" i="7"/>
  <c r="B53" i="7"/>
  <c r="B61" i="7"/>
  <c r="C55" i="7"/>
  <c r="C63" i="7"/>
  <c r="C51" i="7"/>
  <c r="C59" i="7"/>
  <c r="B31" i="7"/>
  <c r="B82" i="7" s="1"/>
  <c r="B23" i="7"/>
  <c r="B81" i="7" s="1"/>
  <c r="D34" i="7" s="1"/>
  <c r="B52" i="7"/>
  <c r="B60" i="7"/>
  <c r="C35" i="7" l="1"/>
  <c r="C34" i="7"/>
  <c r="B35" i="7"/>
  <c r="E35" i="7"/>
  <c r="F35" i="7"/>
  <c r="C65" i="7"/>
  <c r="C88" i="7" s="1"/>
  <c r="C67" i="7"/>
  <c r="B34" i="7"/>
  <c r="F34" i="7"/>
  <c r="E34" i="7"/>
  <c r="D35" i="7"/>
  <c r="C57" i="7"/>
  <c r="C87" i="7" s="1"/>
  <c r="B65" i="7"/>
  <c r="B88" i="7" s="1"/>
  <c r="D69" i="7" s="1"/>
  <c r="B57" i="7"/>
  <c r="B87" i="7" s="1"/>
  <c r="C68" i="7" l="1"/>
  <c r="B69" i="7"/>
  <c r="E69" i="7"/>
  <c r="F69" i="7"/>
  <c r="B68" i="7"/>
  <c r="E68" i="7"/>
  <c r="F68" i="7"/>
  <c r="D68" i="7"/>
  <c r="C69" i="7"/>
</calcChain>
</file>

<file path=xl/sharedStrings.xml><?xml version="1.0" encoding="utf-8"?>
<sst xmlns="http://schemas.openxmlformats.org/spreadsheetml/2006/main" count="5494" uniqueCount="365">
  <si>
    <t>Enhed: Antal</t>
  </si>
  <si>
    <t>I alt</t>
  </si>
  <si>
    <t>67+</t>
  </si>
  <si>
    <t>80+</t>
  </si>
  <si>
    <t>København</t>
  </si>
  <si>
    <t>Frederiksberg</t>
  </si>
  <si>
    <t>Dragør</t>
  </si>
  <si>
    <t>Tårnby</t>
  </si>
  <si>
    <t>Albertslund</t>
  </si>
  <si>
    <t>Ballerup</t>
  </si>
  <si>
    <t>Brøndby</t>
  </si>
  <si>
    <t>Gentofte</t>
  </si>
  <si>
    <t>Gladsaxe</t>
  </si>
  <si>
    <t>Glostrup</t>
  </si>
  <si>
    <t>Herlev</t>
  </si>
  <si>
    <t>Hvidovre</t>
  </si>
  <si>
    <t>Høje-Taastrup</t>
  </si>
  <si>
    <t>Ishøj</t>
  </si>
  <si>
    <t>Lyngby-Taarbæk</t>
  </si>
  <si>
    <t>Rødovre</t>
  </si>
  <si>
    <t>Vallensbæk</t>
  </si>
  <si>
    <t>Allerød</t>
  </si>
  <si>
    <t>Egedal</t>
  </si>
  <si>
    <t>Fredensborg</t>
  </si>
  <si>
    <t>Frederikssund</t>
  </si>
  <si>
    <t>Furesø</t>
  </si>
  <si>
    <t>Gribskov</t>
  </si>
  <si>
    <t>Halsnæs</t>
  </si>
  <si>
    <t>Helsingør</t>
  </si>
  <si>
    <t>Hillerød</t>
  </si>
  <si>
    <t>Hørsholm</t>
  </si>
  <si>
    <t>Rudersdal</t>
  </si>
  <si>
    <t>Bornholm</t>
  </si>
  <si>
    <t>Christiansø</t>
  </si>
  <si>
    <t>Greve</t>
  </si>
  <si>
    <t>Køge</t>
  </si>
  <si>
    <t>Lejre</t>
  </si>
  <si>
    <t>Roskilde</t>
  </si>
  <si>
    <t>Solrød</t>
  </si>
  <si>
    <t>Faxe</t>
  </si>
  <si>
    <t>Guldborgsund</t>
  </si>
  <si>
    <t>Holbæk</t>
  </si>
  <si>
    <t>Kalundborg</t>
  </si>
  <si>
    <t>Lolland</t>
  </si>
  <si>
    <t>Næstved</t>
  </si>
  <si>
    <t>Odsherred</t>
  </si>
  <si>
    <t>Ringsted</t>
  </si>
  <si>
    <t>Slagelse</t>
  </si>
  <si>
    <t>Sorø</t>
  </si>
  <si>
    <t>Stevns</t>
  </si>
  <si>
    <t>Vordingborg</t>
  </si>
  <si>
    <t>Assens</t>
  </si>
  <si>
    <t>Faaborg-Midtfyn</t>
  </si>
  <si>
    <t>Kerteminde</t>
  </si>
  <si>
    <t>Langeland</t>
  </si>
  <si>
    <t>Middelfart</t>
  </si>
  <si>
    <t>Nordfyns</t>
  </si>
  <si>
    <t>Nyborg</t>
  </si>
  <si>
    <t>Odense</t>
  </si>
  <si>
    <t>Svendborg</t>
  </si>
  <si>
    <t>Ærø</t>
  </si>
  <si>
    <t>Billund</t>
  </si>
  <si>
    <t>Esbjerg</t>
  </si>
  <si>
    <t>Fanø</t>
  </si>
  <si>
    <t>Fredericia</t>
  </si>
  <si>
    <t>Haderslev</t>
  </si>
  <si>
    <t>Kolding</t>
  </si>
  <si>
    <t>Sønderborg</t>
  </si>
  <si>
    <t>Tønder</t>
  </si>
  <si>
    <t>Varde</t>
  </si>
  <si>
    <t>Vejen</t>
  </si>
  <si>
    <t>Vejle</t>
  </si>
  <si>
    <t>Aabenraa</t>
  </si>
  <si>
    <t>Favrskov</t>
  </si>
  <si>
    <t>Hedensted</t>
  </si>
  <si>
    <t>Horsens</t>
  </si>
  <si>
    <t>Norddjurs</t>
  </si>
  <si>
    <t>Odder</t>
  </si>
  <si>
    <t>Randers</t>
  </si>
  <si>
    <t>Samsø</t>
  </si>
  <si>
    <t>Silkeborg</t>
  </si>
  <si>
    <t>Skanderborg</t>
  </si>
  <si>
    <t>Syddjurs</t>
  </si>
  <si>
    <t>Aarhus</t>
  </si>
  <si>
    <t>Herning</t>
  </si>
  <si>
    <t>Holstebro</t>
  </si>
  <si>
    <t>Ikast-Brande</t>
  </si>
  <si>
    <t>Lemvig</t>
  </si>
  <si>
    <t>Ringkøbing-Skjern</t>
  </si>
  <si>
    <t>Skive</t>
  </si>
  <si>
    <t>Struer</t>
  </si>
  <si>
    <t>Viborg</t>
  </si>
  <si>
    <t>Brønderslev</t>
  </si>
  <si>
    <t>Frederikshavn</t>
  </si>
  <si>
    <t>Hjørring</t>
  </si>
  <si>
    <t>Jammerbugt</t>
  </si>
  <si>
    <t>Læsø</t>
  </si>
  <si>
    <t>Mariagerfjord</t>
  </si>
  <si>
    <t>Morsø</t>
  </si>
  <si>
    <t>Rebild</t>
  </si>
  <si>
    <t>Thisted</t>
  </si>
  <si>
    <t>Vesthimmerlands</t>
  </si>
  <si>
    <t>Aalborg</t>
  </si>
  <si>
    <t>1. januar 2010</t>
  </si>
  <si>
    <t>1. januar 2024</t>
  </si>
  <si>
    <t>1. januar 2030</t>
  </si>
  <si>
    <t>Kommunenavn</t>
  </si>
  <si>
    <t>Nordfyn</t>
  </si>
  <si>
    <t>Vesthimmerland</t>
  </si>
  <si>
    <t>Kommunenummer</t>
  </si>
  <si>
    <t>Liste over kommuner</t>
  </si>
  <si>
    <t>Find kommune i listen nedenfor og skriv kommunenummeret i det grønne felt:</t>
  </si>
  <si>
    <t>Kommunekode</t>
  </si>
  <si>
    <t>Heraf 67+ årige</t>
  </si>
  <si>
    <t>Heraf 80+ årige</t>
  </si>
  <si>
    <t>Dataark 2: Befolkningen 1. januar efter kommune og tid</t>
  </si>
  <si>
    <t>Dataark 1: Kommunekoder</t>
  </si>
  <si>
    <t>Antal personer</t>
  </si>
  <si>
    <t>Procent</t>
  </si>
  <si>
    <t>Landsplan</t>
  </si>
  <si>
    <t>Enhed: Timer pr. uge</t>
  </si>
  <si>
    <t>67-69 år</t>
  </si>
  <si>
    <t>70-74 år</t>
  </si>
  <si>
    <t>75-79 år</t>
  </si>
  <si>
    <t>80-84 år</t>
  </si>
  <si>
    <t>85-89 år</t>
  </si>
  <si>
    <t>90 år og derover</t>
  </si>
  <si>
    <t>Visiterede timer i alt</t>
  </si>
  <si>
    <t>2023</t>
  </si>
  <si>
    <t>..</t>
  </si>
  <si>
    <t>2021</t>
  </si>
  <si>
    <t>2015</t>
  </si>
  <si>
    <t>Hele landet</t>
  </si>
  <si>
    <t>67 år og derover</t>
  </si>
  <si>
    <t>Modtagere af hjemmehjælp i alt</t>
  </si>
  <si>
    <t>Antal 67+ årige, som modtager hjemmehjælp i kommunen</t>
  </si>
  <si>
    <t>Befolkning i kommunen i alt (alle aldersgrupper)</t>
  </si>
  <si>
    <t>67+ årige som andel af hele befolkningen i kommunen</t>
  </si>
  <si>
    <t>80+ årige som andel af hele befolkningen i kommunen</t>
  </si>
  <si>
    <t>Befolkning på landsplan i alt (alle aldersgrupper)</t>
  </si>
  <si>
    <t>67+ årige som andel af hele befolkningen på landsplan</t>
  </si>
  <si>
    <t>80+ årige som andel af hele befolkningen på landsplan</t>
  </si>
  <si>
    <t>Andel 67+ årige, som modtager hjemmehjælp i kommunen</t>
  </si>
  <si>
    <t xml:space="preserve">Befolkning pr. 1. januar </t>
  </si>
  <si>
    <t>Antal 80+ årige, som modtager hjemmehjælp i kommunen</t>
  </si>
  <si>
    <t>Andel 80+ årige, som modtager hjemmehjælp i kommunen</t>
  </si>
  <si>
    <t>Ældre på plejehjem</t>
  </si>
  <si>
    <t>Antal 67+ årige i kommunen, som bor på plejehjem</t>
  </si>
  <si>
    <t>Antal 80+ årige i kommunen, som bor på plejehjem</t>
  </si>
  <si>
    <t>Andel 67+ årige i kommunen, som bor på plejehjem</t>
  </si>
  <si>
    <t>Andel 80+ årige i kommunen, som bor på plejehjem</t>
  </si>
  <si>
    <t>Antal 67+ årige på landsplan, som bor på plejehjem</t>
  </si>
  <si>
    <t>Antal 80+ årige på landsplan, som bor på plejehjem</t>
  </si>
  <si>
    <t>Andel 67+ årige på landsplan, som bor på plejehjem</t>
  </si>
  <si>
    <t>Andel 80+ årige på landsplan, som bor på plejehjem</t>
  </si>
  <si>
    <t>*) Budgettal</t>
  </si>
  <si>
    <t>1. januar 2015</t>
  </si>
  <si>
    <t>1. januar 2018</t>
  </si>
  <si>
    <t>1. januar 2021</t>
  </si>
  <si>
    <t>1. januar 2023</t>
  </si>
  <si>
    <t>Visitererede timers hjemmehjælp til 67+ årige i kommunen i alt</t>
  </si>
  <si>
    <t>Visitererede timers hjemmehjælp til 80+ årige i kommunen i alt</t>
  </si>
  <si>
    <t>Visitererede timers hjemmehjælp til 67+ årige på landsplan i alt</t>
  </si>
  <si>
    <t>Visitererede timers hjemmehjælp til 80+ årige på landsplan i alt</t>
  </si>
  <si>
    <t>Gns. antal visitererede timer pr. 67+ årig hjemmehjælpsmodtager på landsplan</t>
  </si>
  <si>
    <t>Gns. antal visitererede timer pr. 80+ årig hjemmehjælpsmodtager på landsplan</t>
  </si>
  <si>
    <t>Andel 67+ årige, som modtager hjemmehjælp på landsplan</t>
  </si>
  <si>
    <t>Andel 80+ årige, som modtager hjemmehjælp på landsplan</t>
  </si>
  <si>
    <t>Antal 67+ årige, som modtager hjemmehjælp på landsplan</t>
  </si>
  <si>
    <t>Antal 80+ årige, som modtager hjemmehjælp på landsplan</t>
  </si>
  <si>
    <t>Dataark 5. Hjemmehjælp i plejebolig/plejehjem, visiterede personer efter tid, område og alder</t>
  </si>
  <si>
    <t>.</t>
  </si>
  <si>
    <t>67-74 år</t>
  </si>
  <si>
    <t>Plejehjem</t>
  </si>
  <si>
    <t>Dataark 6. Indskrevne i pleje- og ældreboliger efter foranstaltningsart, tid, område og alder</t>
  </si>
  <si>
    <t>Plejeboliger  fortrinsvis til ældre (2006-)</t>
  </si>
  <si>
    <t>Friplejeboliger (2009-)</t>
  </si>
  <si>
    <t>Kilde: Statistikbanken.dk (RESI01) primo september 2024</t>
  </si>
  <si>
    <t>Nøgletal om kommunernes ældrepleje</t>
  </si>
  <si>
    <t>.. og #VÆRDI betyder, at tallet ikke er tilgængeligt for den pågældende kommune.</t>
  </si>
  <si>
    <t>5.30.26 Hjemmehjælp til ældre omfattet af frit valg af leverandør</t>
  </si>
  <si>
    <t>5.30.27 Pleje og omsorg mv. af primært ældre undtaget frit valg af leverandør</t>
  </si>
  <si>
    <t>5.30.28 Hjemmesygepleje</t>
  </si>
  <si>
    <t>5.30.29 Forebyggende indsats samt aflastningstilbud målrettet mod primært ældre</t>
  </si>
  <si>
    <t>5.30.31 Hjælpemidler, forbrugsgoder, boligindretning og befordring til ældre</t>
  </si>
  <si>
    <t>5.30.36 Plejevederlag og hjælp til sygeartikler o.lign. ved pasning af døende i eget hjem</t>
  </si>
  <si>
    <t>Løbende priser (1.000 kr.)</t>
  </si>
  <si>
    <t>I alt (netto)</t>
  </si>
  <si>
    <t>1 Driftskonti</t>
  </si>
  <si>
    <t>2018</t>
  </si>
  <si>
    <t>2024</t>
  </si>
  <si>
    <t>Dataark 7a. Kommunernes regnskaber på funktioner efter prisenhed, art, dranst, tid, område og funktion</t>
  </si>
  <si>
    <t>Dataark 7b. Kommunernes regnskaber på funktioner efter prisenhed, art, dranst, tid, område og funktion</t>
  </si>
  <si>
    <t>Kommuner</t>
  </si>
  <si>
    <t>Regioner / amter</t>
  </si>
  <si>
    <t>(ny pl)</t>
  </si>
  <si>
    <t>inkl. overførsler</t>
  </si>
  <si>
    <t>ekskl. overførsler</t>
  </si>
  <si>
    <t>service ekskl. overførsler</t>
  </si>
  <si>
    <t>anlæg</t>
  </si>
  <si>
    <t>inkl. medicin</t>
  </si>
  <si>
    <t>ekskl. medicin</t>
  </si>
  <si>
    <t>sundhed ekskl. medicin</t>
  </si>
  <si>
    <t>regional udvikling</t>
  </si>
  <si>
    <t>regional anlæg</t>
  </si>
  <si>
    <t>1989-1990</t>
  </si>
  <si>
    <t>1990-1991</t>
  </si>
  <si>
    <t>1991-1992</t>
  </si>
  <si>
    <t>1992-1993</t>
  </si>
  <si>
    <t>1993-1994</t>
  </si>
  <si>
    <t>1994-1995</t>
  </si>
  <si>
    <t>1995-1996</t>
  </si>
  <si>
    <t>1996-1997</t>
  </si>
  <si>
    <t>1997-1998</t>
  </si>
  <si>
    <t>1998-1999</t>
  </si>
  <si>
    <t>1999-2000</t>
  </si>
  <si>
    <t>2000-2001</t>
  </si>
  <si>
    <t>2001-2002</t>
  </si>
  <si>
    <t>2002-2003</t>
  </si>
  <si>
    <t>2003-2004</t>
  </si>
  <si>
    <t>2004-2005</t>
  </si>
  <si>
    <t>2005-2006</t>
  </si>
  <si>
    <t>2006-2007</t>
  </si>
  <si>
    <t xml:space="preserve">2006-2007 </t>
  </si>
  <si>
    <t>2007-2008</t>
  </si>
  <si>
    <t xml:space="preserve">2008-2009 </t>
  </si>
  <si>
    <t xml:space="preserve">2009-2010 </t>
  </si>
  <si>
    <t>2010-2011</t>
  </si>
  <si>
    <t>2011-2012</t>
  </si>
  <si>
    <t>2012-2013</t>
  </si>
  <si>
    <t>2013-2014</t>
  </si>
  <si>
    <t>2014-2015</t>
  </si>
  <si>
    <t>2015-2016</t>
  </si>
  <si>
    <t>2016-2017</t>
  </si>
  <si>
    <t>2017-2018</t>
  </si>
  <si>
    <t>2018-2019</t>
  </si>
  <si>
    <t>2019-2020</t>
  </si>
  <si>
    <t>2020-2021</t>
  </si>
  <si>
    <t>2021-2022</t>
  </si>
  <si>
    <t>2022-2023</t>
  </si>
  <si>
    <t>2023-2024</t>
  </si>
  <si>
    <t>Dataark 9. Pris- og lønskøn</t>
  </si>
  <si>
    <t>Løbende priser (mio. kr.)</t>
  </si>
  <si>
    <t>Nettodriftsudgifter i alt, mio. kr.</t>
  </si>
  <si>
    <t>Nettodriftsudgifter pr. 67+ årig, kr.</t>
  </si>
  <si>
    <t>Hjemmehjælp til ældre i eget hjem (5.30.26)</t>
  </si>
  <si>
    <t>Hjemmesygepleje (5.30.28)</t>
  </si>
  <si>
    <t>Hjælpemidler, hjælp til boligindretning og transport (5.30.31)</t>
  </si>
  <si>
    <t>Plejevederlag til pårørende mv. ved pasning af døende (5.30.32)</t>
  </si>
  <si>
    <t>Aktiviteter og forebyggelse målrettet ældre, aflastning af pårørende og midlertidige pladser (5.30.29)</t>
  </si>
  <si>
    <t>Pleje og omsorg til ældre på plejehjem (5.30.27)</t>
  </si>
  <si>
    <t>Du kan vælge at printe regnearket som en rapport ved at gå ind under 'Filer' i bjælken øverst til venstre, vælge 'Udskriv' og 'Udskriv hel projektmappe' under udskriftsindstillinger. Du kan også udskrive hvert faneark for sig ved at gå ind under 'Filer' i bjælken øverst til venstre og vælge 'Udskriv'.</t>
  </si>
  <si>
    <t>Udgifter til tilbud til ældre i kommunen i alt</t>
  </si>
  <si>
    <t>Udgifter til tilbud til ældre i kommunen pr. 67+ årig</t>
  </si>
  <si>
    <t>Nettodriftsudgifter pr. 80+ årig**, kr.</t>
  </si>
  <si>
    <t>Udgifter til tilbud til ældre i kommunen pr. 80+ årig**</t>
  </si>
  <si>
    <t>Udgifter til tilbud til ældre på landsplan i alt</t>
  </si>
  <si>
    <t>Udgifter til tilbud til ældre på landsplan pr. 67+ årig</t>
  </si>
  <si>
    <t>Udgifter til tilbud til ældre på landsplan pr. 80+ årig**</t>
  </si>
  <si>
    <t>**) Angiver udgifter til tilbud til ældre (67+ årige) divideret med antal 80+ årige. Udgifter til 80+ årige kan ikke opgøres særskilt.</t>
  </si>
  <si>
    <t>1. januar 2025</t>
  </si>
  <si>
    <t>1. januar 2040</t>
  </si>
  <si>
    <t>1. januar 2050</t>
  </si>
  <si>
    <t>Figur: Udvikling i antallet af ældre fra 2010 til 2050 i</t>
  </si>
  <si>
    <t>Modtagere der udelukkende modtager personlig pleje</t>
  </si>
  <si>
    <t>Modtagere der udelukkende modtager praktisk hjælp</t>
  </si>
  <si>
    <t>Modtagere af både personlig pleje og praktisk hjælp</t>
  </si>
  <si>
    <t>Modtagere der udelukkende modtager madservice (2023-)</t>
  </si>
  <si>
    <t>Antal 67+ årige i kommunen, som udelukkende modtager personlig pleje</t>
  </si>
  <si>
    <t>Antal 67+ årige i kommunen, der udelukkende modtager praktisk hjælp</t>
  </si>
  <si>
    <t>Antal 67+ årige i kommunen, som både modtager personlig pleje og praktisk hjælp</t>
  </si>
  <si>
    <t>Antal 67+ årige i kommunen, som udelukkende modtager madservice (2023-)</t>
  </si>
  <si>
    <t>Antal 67+ årige på landsplan, som udelukkende modtager personlig pleje</t>
  </si>
  <si>
    <t>Antal 67+ årige på landsplan, der udelukkende modtager praktisk hjælp</t>
  </si>
  <si>
    <t>Antal 67+ årige på landsplan, som både modtager personlig pleje og praktisk hjælp</t>
  </si>
  <si>
    <t>Antal 67+ årige på landsplan, som udelukkende modtager madservice (2023-)</t>
  </si>
  <si>
    <t>Antal timer i alt pr. uge</t>
  </si>
  <si>
    <t>Antal timer pr. person pr. uge</t>
  </si>
  <si>
    <t>Antal og andel af ældre, som får hjemmehjælp i eget hjem</t>
  </si>
  <si>
    <t>Antal timers hjemmehjælp til ældre i eget hjem</t>
  </si>
  <si>
    <t>Visiterede timer til personlig pleje, i alt</t>
  </si>
  <si>
    <t>Visiterede timer til praktisk hjælp, i alt</t>
  </si>
  <si>
    <t>Visiterede timer til modtagere, der udelukkende modtager madservice (2023-)</t>
  </si>
  <si>
    <t>Visiterede timer til 67+ årige i kommunen, der udelukkende modtager madservice (2023-)</t>
  </si>
  <si>
    <t>Visiterede timer til personlig pleje til 67+ årige på landsplan, i alt</t>
  </si>
  <si>
    <t>Visiterede timer til praktisk hjælp til 67+ årige på landsplan, i alt</t>
  </si>
  <si>
    <t>Visiterede timer til 67+ årige på landsplan, der udelukkende modtager madservice (2023-)</t>
  </si>
  <si>
    <t>Visiterede timer til personlig pleje til 67+ årige i kommunen i alt</t>
  </si>
  <si>
    <t>Visiterede timer til praktisk hjælp til 67+ årige i kommunen i alt</t>
  </si>
  <si>
    <t>Gns. antal visitererede timer pr. 67+ årig hjemmehjælpsmodtager i kommunen</t>
  </si>
  <si>
    <t>Gns. antal visitererede timer pr. 80+ årig hjemmehjælpsmodtager i kommunen</t>
  </si>
  <si>
    <t>Kilde: Danmarks Statistik, Statistikbanken.dk (AED06 og BY2) baseret på indberetninger fra kommunerne</t>
  </si>
  <si>
    <t>Kilde: Danmarks Statistik, Statistikbanken.dk (AED022 og BY2) baseret på indberetninger fra kommunerne</t>
  </si>
  <si>
    <t>Kilde: Danmarks Statistik, Statistikbanken.dk (RESI01, AED07 og BY2) baseret på indberetninger fra kommunerne</t>
  </si>
  <si>
    <t>2025-2026*</t>
  </si>
  <si>
    <t>2024-2025</t>
  </si>
  <si>
    <t>5.30.26 Personlig og praktisk hjælp og madservice til ældre omfattet af frit valg af leverandør</t>
  </si>
  <si>
    <t>5.30.27 Pleje og omsorg m.v. af primært ældre undtaget frit valg af leverandør</t>
  </si>
  <si>
    <t>2025</t>
  </si>
  <si>
    <t>Indikatorer for prioritering af ældreområdet</t>
  </si>
  <si>
    <t>Dataark 8a. Kommunernes budgetter, funktioner efter prisenhed, art, dranst, tid, kommune og funktion</t>
  </si>
  <si>
    <t>I alt hovedkonto 0-8</t>
  </si>
  <si>
    <t>Ældreudgifter - løbende priser</t>
  </si>
  <si>
    <t>Ældreudgifter - faste priser</t>
  </si>
  <si>
    <t>Dataark 7c. Kommunernes regnskaber på hovedkonti efter prisenhed, art, dranst, hovedkonto, område og tid</t>
  </si>
  <si>
    <t>Kilde: Statistikbanken.dk (REGK11) og pris- og lønskøn på KL's hjemmeside (primo august 2025)</t>
  </si>
  <si>
    <t>Dataark 7d. Kommunernes regnskaber på hovedkonti efter prisenhed, art, dranst, hovedkonto, område og tid</t>
  </si>
  <si>
    <t>Dataark 8b. Kommunernes budgetter, hovedkonti efter prisenhed, art, dranst, hovedkonto, kommune og tid</t>
  </si>
  <si>
    <t>Dataark 4b. Visitererede hjemmehjælpstimer til 67+ årige</t>
  </si>
  <si>
    <t>Dataark 4a. Hjemmehjælp, visiteret tid efter ydelsestype, tid, område og alder</t>
  </si>
  <si>
    <t>Dataark 3b. Hjemmehjælp, visiterede personer efter alder, ydelsestype, område og tid</t>
  </si>
  <si>
    <t>Dataark 3a. Hjemmehjælp, visiterede personer efter ydelsestype, tid, område og alder</t>
  </si>
  <si>
    <t>Indikator for kommunens prioritering af ældreområdet set i forhold til udviklingen i antal 67+ årige (indeks 2018=100)</t>
  </si>
  <si>
    <t>Indikator for kommunens prioritering af ældreområdet set i forhold til udviklingen i antal 80+ årige (indeks 2018=100)</t>
  </si>
  <si>
    <t>Indikator for kommunernes prioritering af ældreområdet på landsplan set i forhold til udviklingen i antal 80+ årige (indeks 2018=100)</t>
  </si>
  <si>
    <t>Indikator for kommunernes prioritering af ældreområdet på landsplan set i forhold til udviklingen i antal 67+ årige (indeks 2018=100)</t>
  </si>
  <si>
    <t>Udgifter til tilbud til ældre på landsplan som andel af kommunale serviceudgifter i alt</t>
  </si>
  <si>
    <t>Hjælpeberegninger</t>
  </si>
  <si>
    <t>Når du har skrevet kommunenummer i det grønne felt, kan du se tal for kommunen og på landsplan i fanearkene 'Befolkning', 'Hjemmehjælp_antal modtagere', 'Hjemmehjælp_Antal timer', 'Plejehjem' og 'Ældreudgifter'. Fanearkene af låst for at undgå tastefejl. De kan låses op med koden 'Datapakke'.</t>
  </si>
  <si>
    <t>Kilde: Statistikbanken.dk: BY2 (tal frem til og med 2024 er trukket ultimo august 2024, tal for 2025 er trukket ultimo juni 2025, tal for 2026 er trukket medio august 2026) og FRKM126 (tal for 2030 og frem er trukket medio august 2026)</t>
  </si>
  <si>
    <t>1. januar 2026</t>
  </si>
  <si>
    <t>Kilde: Danmarks Statistik, Statistikbanken.dk (BY2 og FRKM126)</t>
  </si>
  <si>
    <t>Kilde: Statistikbanken.dk: AED06 (tal for 2015 og 2021 er trukket primo september 2024, tal for 2023 og 2024 er trukket ultimo juni 2025 tal for 2025 er trukket medio august 2026)</t>
  </si>
  <si>
    <t xml:space="preserve">2025-tallene er baseret på de første seks måneders indberettede data af 2025 (pga. ældrereformen). </t>
  </si>
  <si>
    <t>Kilde: Statistikbanken.dk: AED06 (tal er trukket ultimo medio august 2026)</t>
  </si>
  <si>
    <t>Kilde: Statistikbanken.dk, AED022 (tal for 2015 og 2021 er trukket primo september 2024, tal for 2023 og 2024 er trukket ultimo juni 2025 tal for 2025 er trukket medio august 2026)</t>
  </si>
  <si>
    <t>Kilde: Danmarks Statistik, statistikbanken.dk: AED022 (tal til og med 2024 er trukket ultimo juni 2025, tal for 2025 er trukket medio august 2026)</t>
  </si>
  <si>
    <t>Statistikken belyser det antal personer, der er visiteret til hjemmehjælp i eget hjem af kommunen. Antal personer, som udelukkende modtager madservice er kun opgjort særskilt fra 2023 og frem. 2025-tal er baseret på indberetninger fra kommunerne for de første seks måneder af 2025.</t>
  </si>
  <si>
    <t>Statistikken belyser det ugentlige antal hjemmehjælpstimer, som ældre i eget hjem er visiteret til af kommunen. Køretid er som udgangspunkt ikke indregnet. Visiterede timer til ældre, som udelukkende modtager madservice, er kun opgjort særskilt fra 2023 og frem. 2025-tal er baseret på indberetninger fra kommunerne for de første seks måneder af 2025.</t>
  </si>
  <si>
    <t>Kilde: Statistikbanken.dk: AED07 (tal for 2015 og 2021 er trukket primo september 2024, tal for 2023 og 2024 er trukket ultimo august 2025, tal for 2025 er trukket medio august 2026)</t>
  </si>
  <si>
    <t>Statistikken belyser det antal personer, som kommunen har visiteret til hjemmehjælp i plejebolig/plejehjem. Det sættes lig antal beboere i plejebolig/plejehjem, da alle beboere i plejebolig/på plejehjem antages at have behov for praktisk hjælp/hjælp til personlig pleje. 2025-tal er baseret på indberetninger fra kommunerne for de første seks måneder af 2025.</t>
  </si>
  <si>
    <t>Kilde: Statistikbanken.dk, REGK31 (data frem til og med 2024 er trukket primo august 2025, data for 2025 er trukket medio august)</t>
  </si>
  <si>
    <t>2026-priser (mio.kr.)</t>
  </si>
  <si>
    <t>2026-priser (mio. kr.)</t>
  </si>
  <si>
    <t>2026-2027*</t>
  </si>
  <si>
    <t>* Skøn</t>
  </si>
  <si>
    <t>Det er kun fra 1997 og frem, der er opgørelser af pl ekskl. overførsler og medicin, før er det inkl. disse. Fra og med 2009-2010 indførtes der nye pl, fx på hhv. service og anlæg</t>
  </si>
  <si>
    <t>Kilde: KL, https://www.kl.dk/oekonomi-og-administration/oekonomi-og-styring/kommunal-oekonomi-a-z#pris-og-loenskoen-til-brug-for-budgetlaegningen-f5 (juni 2026)</t>
  </si>
  <si>
    <t>Opregning til 2026-priser (serviceudgifter ekskl. overførsler)</t>
  </si>
  <si>
    <t>2025-2026</t>
  </si>
  <si>
    <t>2018-2026</t>
  </si>
  <si>
    <t>2021-2026</t>
  </si>
  <si>
    <t>2023-2026</t>
  </si>
  <si>
    <t>2024-2026</t>
  </si>
  <si>
    <t>Kilde: Statistikbanken.dk (REGK11) og pris- og lønskøn på KL's hjemmeside (juni 2026)</t>
  </si>
  <si>
    <t>Kilde: Statistikbanken.dk (REGK31) og pris- og lønskøn på KL's hjemmeside (juni 2026)</t>
  </si>
  <si>
    <t>Udgifter i alt - løbende priser</t>
  </si>
  <si>
    <t>Udgifter i alt - faste priser</t>
  </si>
  <si>
    <t>2026</t>
  </si>
  <si>
    <t>Kilde: Statistikbanken.dk (BUDK1) medio august 2026</t>
  </si>
  <si>
    <t>Kilde: Statistikbanken.dk (BUDK32) medio august 2026</t>
  </si>
  <si>
    <t>2026*</t>
  </si>
  <si>
    <t>Kommunale nettodriftsudgifter på ældreområdet (2026-priser)</t>
  </si>
  <si>
    <t>Udgifter til tilbud til ældre i kommunen i alt som andel af kommunens nettodriftsudgifter i alt</t>
  </si>
  <si>
    <t>Kommunens nettodriftsudgifter i alt (2026 priser, mio. kr.)</t>
  </si>
  <si>
    <t>Kommunens nettodriftsudgifter i alt pr. borger (2026-priser, kr.)</t>
  </si>
  <si>
    <t>Kommunens nettodriftsudgifter på ældreområdet pr. 67+ årig/nettodriftsudgifter i alt pr. borger</t>
  </si>
  <si>
    <t>Kommunens nettodriftsudgifter på ældreområdet pr. 80+ årig/nettodriftsudgifter i alt pr. borger</t>
  </si>
  <si>
    <t>Nettodriftsudgifter i alt (2026 priser, mio. kr.)</t>
  </si>
  <si>
    <t>Nettodriftsudgifter i alt pr. borger (2026-priser, kr.)</t>
  </si>
  <si>
    <t>Nettodriftsudgifter på ældreområdet pr. 67+ årig/nettodriftsudgifter i alt pr. borger</t>
  </si>
  <si>
    <t>Nettodriftsudgifter på ældreområdet pr. 80+ årig/nettodriftsudgifter i alt pr. borger</t>
  </si>
  <si>
    <t>Kommunale nettodriftsudgifter på ældreområdet er opgjort som nettodriftsudgifter (udgifter minus indtægter) på hovedfunktion 5.30. Tilbud til ældre i kommunernes regnskab/budget.</t>
  </si>
  <si>
    <t xml:space="preserve">Indikatoren for kommunernes prioritering af ældreområdet angiver, hvordan nettodriftsudgifter på ældreområdet pr. ældre udvikler sig sammenlignet med de samlede nettodriftsudgifter pr. borger i kommunerne. Indikatoren er beregnet som et indeks, hvor 2018 er lig 100. Når indikatoren falder, er det udtryk for, at ældreudgifterne målt pr. ældre falder i forhold til de samlede udgifter pr. borger. Omvendt hvis indikatoren stiger, er det udtryk for stigende ældreudgifter målt pr. ældre i forhold til de samlede udgifter pr. borger. </t>
  </si>
  <si>
    <t>Kilde: Danmarks Statistik, Statistikbanken.dk (REGK11, REGK31, BUDK1, BUDK32 og BY2) og pl-indeks offentliggjort af KL, juni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</si>
</sst>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4" x14ac:knownFonts="1">
    <font>
      <sz val="11"/>
      <color theme="1"/>
      <name val="Georgia"/>
      <family val="2"/>
    </font>
    <font>
      <sz val="11"/>
      <color rgb="FF252525"/>
      <name val="Georgia"/>
      <family val="1"/>
    </font>
    <font>
      <b/>
      <sz val="11"/>
      <color theme="1"/>
      <name val="Georgia"/>
      <family val="1"/>
    </font>
    <font>
      <sz val="11"/>
      <color theme="1"/>
      <name val="Georgia"/>
      <family val="1"/>
    </font>
    <font>
      <b/>
      <sz val="14"/>
      <color theme="1"/>
      <name val="Georgia"/>
      <family val="1"/>
    </font>
    <font>
      <sz val="14"/>
      <color theme="1"/>
      <name val="Georgia"/>
      <family val="1"/>
    </font>
    <font>
      <b/>
      <sz val="20"/>
      <color theme="1"/>
      <name val="Georgia"/>
      <family val="1"/>
    </font>
    <font>
      <i/>
      <sz val="11"/>
      <color rgb="FF000000"/>
      <name val="Georgia"/>
      <family val="1"/>
    </font>
    <font>
      <b/>
      <sz val="11"/>
      <color rgb="FF000000"/>
      <name val="Georgia"/>
      <family val="1"/>
    </font>
    <font>
      <sz val="11"/>
      <color rgb="FF000000"/>
      <name val="Georgia"/>
      <family val="1"/>
    </font>
    <font>
      <b/>
      <sz val="14"/>
      <color rgb="FF000000"/>
      <name val="Georgia"/>
      <family val="1"/>
    </font>
    <font>
      <b/>
      <sz val="13"/>
      <color rgb="FF000000"/>
      <name val="Georgia"/>
      <family val="1"/>
    </font>
    <font>
      <sz val="14"/>
      <color theme="1"/>
      <name val="Georgia"/>
      <family val="2"/>
    </font>
    <font>
      <sz val="20"/>
      <color theme="1"/>
      <name val="Georgia"/>
      <family val="1"/>
    </font>
    <font>
      <b/>
      <sz val="10"/>
      <name val="Arial"/>
      <family val="2"/>
    </font>
    <font>
      <sz val="10"/>
      <name val="Arial"/>
      <family val="2"/>
    </font>
    <font>
      <sz val="10"/>
      <name val="Arial"/>
      <family val="2"/>
    </font>
    <font>
      <b/>
      <sz val="11"/>
      <name val="Georgia"/>
      <family val="1"/>
    </font>
    <font>
      <b/>
      <sz val="9"/>
      <color theme="0"/>
      <name val="Georgia"/>
      <family val="1"/>
    </font>
    <font>
      <sz val="11"/>
      <color rgb="FF000000"/>
      <name val="Calibri"/>
      <family val="2"/>
    </font>
    <font>
      <sz val="11"/>
      <name val="Georgia"/>
      <family val="1"/>
    </font>
    <font>
      <b/>
      <sz val="11"/>
      <color rgb="FF000000"/>
      <name val="Calibri"/>
      <family val="2"/>
    </font>
    <font>
      <i/>
      <sz val="11"/>
      <color theme="1"/>
      <name val="Georgia"/>
      <family val="1"/>
    </font>
    <font>
      <b/>
      <sz val="14"/>
      <color rgb="FFFF0000"/>
      <name val="Georgia"/>
      <family val="1"/>
    </font>
  </fonts>
  <fills count="8">
    <fill>
      <patternFill patternType="none"/>
    </fill>
    <fill>
      <patternFill patternType="gray125"/>
    </fill>
    <fill>
      <patternFill patternType="solid">
        <fgColor theme="9" tint="0.59999389629810485"/>
        <bgColor indexed="64"/>
      </patternFill>
    </fill>
    <fill>
      <patternFill patternType="solid">
        <fgColor rgb="FFFFA07A"/>
        <bgColor rgb="FFFFA07A"/>
      </patternFill>
    </fill>
    <fill>
      <patternFill patternType="solid">
        <fgColor theme="0" tint="-0.249977111117893"/>
        <bgColor indexed="64"/>
      </patternFill>
    </fill>
    <fill>
      <patternFill patternType="solid">
        <fgColor rgb="FFCC0066"/>
        <bgColor indexed="64"/>
      </patternFill>
    </fill>
    <fill>
      <patternFill patternType="solid">
        <fgColor theme="5"/>
        <bgColor indexed="64"/>
      </patternFill>
    </fill>
    <fill>
      <patternFill patternType="solid">
        <fgColor rgb="FFC0C0C0"/>
        <bgColor rgb="FF000000"/>
      </patternFill>
    </fill>
  </fills>
  <borders count="9">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diagonal/>
    </border>
    <border>
      <left style="thin">
        <color indexed="64"/>
      </left>
      <right/>
      <top style="thin">
        <color indexed="64"/>
      </top>
      <bottom/>
      <diagonal/>
    </border>
    <border>
      <left style="thin">
        <color indexed="64"/>
      </left>
      <right/>
      <top style="thin">
        <color indexed="64"/>
      </top>
      <bottom style="thin">
        <color indexed="64"/>
      </bottom>
      <diagonal/>
    </border>
  </borders>
  <cellStyleXfs count="3">
    <xf numFmtId="0" fontId="0" fillId="0" borderId="0"/>
    <xf numFmtId="0" fontId="19" fillId="0" borderId="0" applyNumberFormat="0" applyBorder="0" applyAlignment="0"/>
    <xf numFmtId="0" fontId="16" fillId="0" borderId="0"/>
  </cellStyleXfs>
  <cellXfs count="120">
    <xf numFmtId="0" fontId="0" fillId="0" borderId="0" xfId="0"/>
    <xf numFmtId="0" fontId="0" fillId="0" borderId="0" xfId="0" applyAlignment="1">
      <alignment horizontal="center"/>
    </xf>
    <xf numFmtId="0" fontId="1" fillId="0" borderId="0" xfId="0" applyFont="1" applyAlignment="1">
      <alignment horizontal="left"/>
    </xf>
    <xf numFmtId="0" fontId="3" fillId="0" borderId="0" xfId="0" applyFont="1" applyAlignment="1">
      <alignment horizontal="left"/>
    </xf>
    <xf numFmtId="0" fontId="0" fillId="0" borderId="1" xfId="0" applyBorder="1"/>
    <xf numFmtId="0" fontId="6" fillId="0" borderId="0" xfId="0" applyFont="1"/>
    <xf numFmtId="0" fontId="2" fillId="0" borderId="1" xfId="0" applyFont="1" applyBorder="1" applyAlignment="1">
      <alignment horizontal="center"/>
    </xf>
    <xf numFmtId="3" fontId="0" fillId="0" borderId="1" xfId="0" applyNumberFormat="1" applyBorder="1" applyAlignment="1">
      <alignment horizontal="center"/>
    </xf>
    <xf numFmtId="9" fontId="0" fillId="0" borderId="1" xfId="0" applyNumberFormat="1" applyBorder="1" applyAlignment="1">
      <alignment horizontal="center"/>
    </xf>
    <xf numFmtId="0" fontId="3" fillId="0" borderId="0" xfId="0" applyFont="1"/>
    <xf numFmtId="0" fontId="7" fillId="0" borderId="0" xfId="0" applyFont="1"/>
    <xf numFmtId="0" fontId="8" fillId="0" borderId="0" xfId="0" applyFont="1" applyAlignment="1">
      <alignment horizontal="left"/>
    </xf>
    <xf numFmtId="0" fontId="3" fillId="0" borderId="0" xfId="0" applyFont="1" applyAlignment="1">
      <alignment horizontal="right"/>
    </xf>
    <xf numFmtId="0" fontId="3" fillId="3" borderId="0" xfId="0" applyFont="1" applyFill="1" applyAlignment="1">
      <alignment horizontal="right"/>
    </xf>
    <xf numFmtId="0" fontId="2" fillId="0" borderId="0" xfId="0" applyFont="1"/>
    <xf numFmtId="0" fontId="9" fillId="0" borderId="0" xfId="0" applyFont="1" applyAlignment="1">
      <alignment horizontal="left"/>
    </xf>
    <xf numFmtId="0" fontId="10" fillId="0" borderId="0" xfId="0" applyFont="1"/>
    <xf numFmtId="0" fontId="5" fillId="0" borderId="0" xfId="0" applyFont="1"/>
    <xf numFmtId="0" fontId="0" fillId="0" borderId="1" xfId="0" applyBorder="1" applyAlignment="1">
      <alignment vertical="distributed"/>
    </xf>
    <xf numFmtId="0" fontId="2" fillId="0" borderId="1" xfId="0" applyFont="1" applyBorder="1" applyAlignment="1">
      <alignment vertical="distributed"/>
    </xf>
    <xf numFmtId="0" fontId="0" fillId="0" borderId="0" xfId="0" applyAlignment="1">
      <alignment vertical="distributed"/>
    </xf>
    <xf numFmtId="164" fontId="0" fillId="0" borderId="1" xfId="0" applyNumberFormat="1" applyBorder="1" applyAlignment="1">
      <alignment horizontal="center"/>
    </xf>
    <xf numFmtId="0" fontId="0" fillId="0" borderId="6" xfId="0" applyBorder="1"/>
    <xf numFmtId="0" fontId="0" fillId="0" borderId="0" xfId="0" applyAlignment="1">
      <alignment horizontal="right"/>
    </xf>
    <xf numFmtId="0" fontId="7" fillId="0" borderId="0" xfId="0" applyFont="1" applyAlignment="1">
      <alignment horizontal="left"/>
    </xf>
    <xf numFmtId="0" fontId="8" fillId="0" borderId="0" xfId="0" applyFont="1"/>
    <xf numFmtId="0" fontId="0" fillId="3" borderId="0" xfId="0" applyFill="1" applyAlignment="1">
      <alignment horizontal="right"/>
    </xf>
    <xf numFmtId="0" fontId="9" fillId="0" borderId="0" xfId="0" applyFont="1"/>
    <xf numFmtId="0" fontId="2" fillId="0" borderId="0" xfId="0" applyFont="1" applyAlignment="1">
      <alignment horizontal="left"/>
    </xf>
    <xf numFmtId="0" fontId="11" fillId="0" borderId="0" xfId="0" applyFont="1"/>
    <xf numFmtId="0" fontId="14" fillId="0" borderId="0" xfId="0" applyFont="1"/>
    <xf numFmtId="0" fontId="15" fillId="0" borderId="0" xfId="0" applyFont="1"/>
    <xf numFmtId="0" fontId="0" fillId="4" borderId="0" xfId="0" applyFill="1"/>
    <xf numFmtId="0" fontId="17" fillId="0" borderId="0" xfId="0" applyFont="1"/>
    <xf numFmtId="0" fontId="4" fillId="0" borderId="0" xfId="0" applyFont="1"/>
    <xf numFmtId="0" fontId="14" fillId="0" borderId="0" xfId="0" applyFont="1" applyAlignment="1">
      <alignment vertical="distributed"/>
    </xf>
    <xf numFmtId="0" fontId="0" fillId="0" borderId="0" xfId="0" applyAlignment="1">
      <alignment horizontal="center" vertical="distributed"/>
    </xf>
    <xf numFmtId="0" fontId="2" fillId="0" borderId="1" xfId="0" applyFont="1" applyBorder="1" applyAlignment="1">
      <alignment horizontal="center" vertical="distributed"/>
    </xf>
    <xf numFmtId="3" fontId="0" fillId="0" borderId="1" xfId="0" applyNumberFormat="1" applyBorder="1" applyAlignment="1">
      <alignment horizontal="center" vertical="distributed"/>
    </xf>
    <xf numFmtId="3" fontId="2" fillId="0" borderId="1" xfId="0" applyNumberFormat="1" applyFont="1" applyBorder="1" applyAlignment="1">
      <alignment horizontal="center" vertical="distributed"/>
    </xf>
    <xf numFmtId="0" fontId="0" fillId="0" borderId="0" xfId="0" applyAlignment="1">
      <alignment horizontal="left"/>
    </xf>
    <xf numFmtId="0" fontId="0" fillId="0" borderId="4" xfId="0" applyBorder="1"/>
    <xf numFmtId="0" fontId="3" fillId="6" borderId="0" xfId="0" applyFont="1" applyFill="1"/>
    <xf numFmtId="0" fontId="4" fillId="0" borderId="0" xfId="0" applyFont="1" applyAlignment="1">
      <alignment horizontal="left"/>
    </xf>
    <xf numFmtId="0" fontId="8" fillId="0" borderId="0" xfId="1" applyFont="1" applyAlignment="1">
      <alignment horizontal="left"/>
    </xf>
    <xf numFmtId="0" fontId="9" fillId="0" borderId="0" xfId="1" applyFont="1" applyAlignment="1">
      <alignment horizontal="right"/>
    </xf>
    <xf numFmtId="0" fontId="9" fillId="0" borderId="1" xfId="0" applyFont="1" applyBorder="1" applyAlignment="1">
      <alignment horizontal="left"/>
    </xf>
    <xf numFmtId="3" fontId="0" fillId="0" borderId="0" xfId="0" applyNumberFormat="1" applyAlignment="1">
      <alignment horizontal="center"/>
    </xf>
    <xf numFmtId="164" fontId="0" fillId="0" borderId="0" xfId="0" applyNumberFormat="1" applyAlignment="1">
      <alignment horizontal="center"/>
    </xf>
    <xf numFmtId="0" fontId="0" fillId="0" borderId="7" xfId="0" applyBorder="1"/>
    <xf numFmtId="0" fontId="0" fillId="0" borderId="8" xfId="0" applyBorder="1"/>
    <xf numFmtId="0" fontId="3" fillId="0" borderId="1" xfId="0" applyFont="1" applyBorder="1"/>
    <xf numFmtId="0" fontId="3" fillId="6" borderId="0" xfId="0" applyFont="1" applyFill="1" applyAlignment="1">
      <alignment horizontal="right"/>
    </xf>
    <xf numFmtId="0" fontId="16" fillId="0" borderId="0" xfId="2"/>
    <xf numFmtId="0" fontId="14" fillId="0" borderId="0" xfId="2" applyFont="1"/>
    <xf numFmtId="0" fontId="20" fillId="0" borderId="0" xfId="0" applyFont="1"/>
    <xf numFmtId="164" fontId="0" fillId="0" borderId="0" xfId="0" applyNumberFormat="1"/>
    <xf numFmtId="0" fontId="21" fillId="0" borderId="0" xfId="0" applyFont="1" applyAlignment="1">
      <alignment horizontal="left"/>
    </xf>
    <xf numFmtId="0" fontId="4" fillId="0" borderId="0" xfId="0" applyFont="1" applyAlignment="1">
      <alignment vertical="distributed"/>
    </xf>
    <xf numFmtId="1" fontId="0" fillId="0" borderId="0" xfId="0" applyNumberFormat="1" applyAlignment="1">
      <alignment vertical="distributed"/>
    </xf>
    <xf numFmtId="3" fontId="0" fillId="0" borderId="0" xfId="0" applyNumberFormat="1" applyAlignment="1">
      <alignment horizontal="center" vertical="distributed"/>
    </xf>
    <xf numFmtId="3" fontId="3" fillId="0" borderId="0" xfId="0" applyNumberFormat="1" applyFont="1"/>
    <xf numFmtId="3" fontId="8" fillId="0" borderId="0" xfId="0" applyNumberFormat="1" applyFont="1" applyAlignment="1">
      <alignment horizontal="left"/>
    </xf>
    <xf numFmtId="3" fontId="3" fillId="0" borderId="0" xfId="0" applyNumberFormat="1" applyFont="1" applyAlignment="1">
      <alignment horizontal="right"/>
    </xf>
    <xf numFmtId="0" fontId="22" fillId="0" borderId="0" xfId="0" applyFont="1" applyAlignment="1">
      <alignment vertical="distributed"/>
    </xf>
    <xf numFmtId="0" fontId="22" fillId="0" borderId="0" xfId="0" applyFont="1" applyAlignment="1">
      <alignment horizontal="center" vertical="distributed"/>
    </xf>
    <xf numFmtId="3" fontId="22" fillId="0" borderId="0" xfId="0" applyNumberFormat="1" applyFont="1" applyAlignment="1">
      <alignment horizontal="center" vertical="distributed"/>
    </xf>
    <xf numFmtId="9" fontId="0" fillId="0" borderId="1" xfId="0" applyNumberFormat="1" applyBorder="1" applyAlignment="1">
      <alignment horizontal="center" vertical="distributed"/>
    </xf>
    <xf numFmtId="3" fontId="0" fillId="0" borderId="0" xfId="0" applyNumberFormat="1" applyAlignment="1">
      <alignment vertical="distributed"/>
    </xf>
    <xf numFmtId="0" fontId="9" fillId="0" borderId="0" xfId="1" applyFont="1" applyAlignment="1">
      <alignment horizontal="left"/>
    </xf>
    <xf numFmtId="0" fontId="23" fillId="0" borderId="0" xfId="0" applyFont="1" applyAlignment="1">
      <alignment vertical="distributed"/>
    </xf>
    <xf numFmtId="0" fontId="15" fillId="0" borderId="0" xfId="0" applyFont="1" applyAlignment="1">
      <alignment horizontal="center"/>
    </xf>
    <xf numFmtId="0" fontId="15" fillId="7" borderId="0" xfId="0" applyFont="1" applyFill="1" applyAlignment="1">
      <alignment horizontal="center"/>
    </xf>
    <xf numFmtId="0" fontId="15" fillId="7" borderId="0" xfId="0" applyFont="1" applyFill="1"/>
    <xf numFmtId="1" fontId="8" fillId="0" borderId="0" xfId="0" applyNumberFormat="1" applyFont="1" applyAlignment="1">
      <alignment horizontal="left"/>
    </xf>
    <xf numFmtId="0" fontId="0" fillId="0" borderId="0" xfId="0"/>
    <xf numFmtId="0" fontId="0" fillId="0" borderId="0" xfId="0" applyAlignment="1">
      <alignment vertical="distributed"/>
    </xf>
    <xf numFmtId="0" fontId="4" fillId="0" borderId="0" xfId="0" applyFont="1" applyAlignment="1">
      <alignment vertical="center"/>
    </xf>
    <xf numFmtId="0" fontId="0" fillId="0" borderId="0" xfId="0" applyAlignment="1">
      <alignment vertical="center"/>
    </xf>
    <xf numFmtId="0" fontId="5" fillId="0" borderId="0" xfId="0" applyFont="1" applyAlignment="1">
      <alignment vertical="center"/>
    </xf>
    <xf numFmtId="0" fontId="18" fillId="5" borderId="7" xfId="0" applyFont="1" applyFill="1" applyBorder="1" applyAlignment="1">
      <alignment horizontal="center"/>
    </xf>
    <xf numFmtId="0" fontId="18" fillId="5" borderId="6" xfId="0" applyFont="1" applyFill="1" applyBorder="1" applyAlignment="1">
      <alignment horizontal="center"/>
    </xf>
    <xf numFmtId="0" fontId="0" fillId="0" borderId="6" xfId="0" applyBorder="1" applyAlignment="1">
      <alignment horizontal="center"/>
    </xf>
    <xf numFmtId="0" fontId="0" fillId="0" borderId="4" xfId="0" applyBorder="1"/>
    <xf numFmtId="0" fontId="0" fillId="0" borderId="5" xfId="0" applyBorder="1"/>
    <xf numFmtId="0" fontId="18" fillId="5" borderId="1" xfId="0" applyFont="1" applyFill="1" applyBorder="1" applyAlignment="1">
      <alignment horizontal="center"/>
    </xf>
    <xf numFmtId="0" fontId="0" fillId="0" borderId="1" xfId="0" applyBorder="1" applyAlignment="1">
      <alignment horizontal="center"/>
    </xf>
    <xf numFmtId="0" fontId="2" fillId="0" borderId="0" xfId="0" applyFont="1" applyAlignment="1">
      <alignment vertical="center"/>
    </xf>
    <xf numFmtId="0" fontId="2" fillId="0" borderId="0" xfId="0" applyFont="1"/>
    <xf numFmtId="0" fontId="0" fillId="0" borderId="1" xfId="0" applyBorder="1"/>
    <xf numFmtId="0" fontId="2" fillId="0" borderId="2" xfId="0" applyFont="1" applyBorder="1" applyAlignment="1">
      <alignment vertical="center"/>
    </xf>
    <xf numFmtId="0" fontId="0" fillId="0" borderId="2" xfId="0" applyBorder="1" applyAlignment="1">
      <alignment vertical="center"/>
    </xf>
    <xf numFmtId="0" fontId="0" fillId="0" borderId="2" xfId="0" applyBorder="1"/>
    <xf numFmtId="0" fontId="4" fillId="0" borderId="0" xfId="0" applyFont="1"/>
    <xf numFmtId="0" fontId="18" fillId="5" borderId="3" xfId="0" applyFont="1" applyFill="1" applyBorder="1" applyAlignment="1">
      <alignment horizontal="center"/>
    </xf>
    <xf numFmtId="0" fontId="18" fillId="5" borderId="0" xfId="0" applyFont="1" applyFill="1" applyAlignment="1">
      <alignment horizontal="center"/>
    </xf>
    <xf numFmtId="0" fontId="0" fillId="0" borderId="1" xfId="0" applyBorder="1" applyAlignment="1">
      <alignment vertical="distributed"/>
    </xf>
    <xf numFmtId="0" fontId="18" fillId="5" borderId="1" xfId="0" applyFont="1" applyFill="1" applyBorder="1" applyAlignment="1">
      <alignment horizontal="center" vertical="distributed"/>
    </xf>
    <xf numFmtId="0" fontId="4" fillId="0" borderId="0" xfId="0" applyFont="1" applyAlignment="1">
      <alignment vertical="distributed"/>
    </xf>
    <xf numFmtId="0" fontId="3" fillId="0" borderId="0" xfId="0" applyFont="1" applyAlignment="1">
      <alignment vertical="distributed"/>
    </xf>
    <xf numFmtId="0" fontId="6" fillId="0" borderId="0" xfId="0" applyFont="1"/>
    <xf numFmtId="0" fontId="0" fillId="0" borderId="0" xfId="0" applyAlignment="1">
      <alignment horizontal="center"/>
    </xf>
    <xf numFmtId="0" fontId="11" fillId="0" borderId="0" xfId="0" applyFont="1" applyAlignment="1">
      <alignment horizontal="left" vertical="distributed"/>
    </xf>
    <xf numFmtId="0" fontId="11" fillId="0" borderId="0" xfId="0" applyFont="1"/>
    <xf numFmtId="0" fontId="3" fillId="0" borderId="0" xfId="0" applyFont="1"/>
    <xf numFmtId="0" fontId="15" fillId="0" borderId="0" xfId="0" applyFont="1" applyAlignment="1">
      <alignment vertical="distributed"/>
    </xf>
    <xf numFmtId="0" fontId="0" fillId="0" borderId="0" xfId="0" applyProtection="1">
      <protection locked="0"/>
    </xf>
    <xf numFmtId="0" fontId="12" fillId="2" borderId="1" xfId="0" applyFont="1" applyFill="1" applyBorder="1" applyProtection="1">
      <protection locked="0"/>
    </xf>
    <xf numFmtId="0" fontId="0" fillId="0" borderId="0" xfId="0" applyAlignment="1" applyProtection="1">
      <alignment vertical="distributed"/>
    </xf>
    <xf numFmtId="0" fontId="0" fillId="0" borderId="0" xfId="0" applyProtection="1"/>
    <xf numFmtId="0" fontId="4" fillId="0" borderId="2" xfId="0" applyFont="1" applyBorder="1" applyAlignment="1" applyProtection="1">
      <alignment horizontal="left"/>
    </xf>
    <xf numFmtId="0" fontId="5" fillId="0" borderId="2" xfId="0" applyFont="1" applyBorder="1" applyProtection="1"/>
    <xf numFmtId="0" fontId="3" fillId="0" borderId="1" xfId="0" applyFont="1" applyBorder="1" applyAlignment="1" applyProtection="1">
      <alignment horizontal="left"/>
    </xf>
    <xf numFmtId="0" fontId="0" fillId="0" borderId="1" xfId="0" applyBorder="1" applyProtection="1"/>
    <xf numFmtId="0" fontId="1" fillId="0" borderId="1" xfId="0" applyFont="1" applyBorder="1" applyAlignment="1" applyProtection="1">
      <alignment horizontal="left"/>
    </xf>
    <xf numFmtId="0" fontId="0" fillId="0" borderId="0" xfId="0" applyProtection="1"/>
    <xf numFmtId="0" fontId="6" fillId="0" borderId="0" xfId="0" applyFont="1" applyAlignment="1" applyProtection="1">
      <alignment vertical="center"/>
    </xf>
    <xf numFmtId="0" fontId="13" fillId="0" borderId="0" xfId="0" applyFont="1" applyAlignment="1" applyProtection="1">
      <alignment vertical="center"/>
    </xf>
    <xf numFmtId="0" fontId="12" fillId="0" borderId="0" xfId="0" applyFont="1" applyProtection="1"/>
    <xf numFmtId="0" fontId="12" fillId="0" borderId="3" xfId="0" applyFont="1" applyBorder="1" applyProtection="1"/>
  </cellXfs>
  <cellStyles count="3">
    <cellStyle name="Normal" xfId="0" builtinId="0"/>
    <cellStyle name="Normal 2" xfId="1" xr:uid="{DF3FBD8D-C531-49EA-AC15-3B55A778E23B}"/>
    <cellStyle name="Normal 3" xfId="2" xr:uid="{2ADC3508-D9EF-42B0-B315-278FE3E3F851}"/>
  </cellStyles>
  <dxfs count="0"/>
  <tableStyles count="0" defaultTableStyle="TableStyleMedium2" defaultPivotStyle="PivotStyleLight16"/>
  <colors>
    <mruColors>
      <color rgb="FFCC00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28"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1.xml"/><Relationship Id="rId27" Type="http://schemas.openxmlformats.org/officeDocument/2006/relationships/customXml" Target="../customXml/item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a-DK"/>
  <c:roundedCorners val="0"/>
  <mc:AlternateContent xmlns:mc="http://schemas.openxmlformats.org/markup-compatibility/2006">
    <mc:Choice xmlns:c14="http://schemas.microsoft.com/office/drawing/2007/8/2/chart" Requires="c14">
      <c14:style val="101"/>
    </mc:Choice>
    <mc:Fallback>
      <c:style val="1"/>
    </mc:Fallback>
  </mc:AlternateContent>
  <c:chart>
    <c:autoTitleDeleted val="1"/>
    <c:plotArea>
      <c:layout/>
      <c:barChart>
        <c:barDir val="col"/>
        <c:grouping val="clustered"/>
        <c:varyColors val="0"/>
        <c:ser>
          <c:idx val="0"/>
          <c:order val="0"/>
          <c:tx>
            <c:v>67+ årige</c:v>
          </c:tx>
          <c:spPr>
            <a:solidFill>
              <a:schemeClr val="dk1">
                <a:tint val="88500"/>
              </a:schemeClr>
            </a:solidFill>
            <a:ln>
              <a:noFill/>
            </a:ln>
            <a:effectLst/>
          </c:spPr>
          <c:invertIfNegative val="0"/>
          <c:cat>
            <c:numRef>
              <c:f>Befolkning!$B$5:$K$5</c:f>
              <c:numCache>
                <c:formatCode>General</c:formatCode>
                <c:ptCount val="10"/>
                <c:pt idx="0">
                  <c:v>2010</c:v>
                </c:pt>
                <c:pt idx="1">
                  <c:v>2015</c:v>
                </c:pt>
                <c:pt idx="2">
                  <c:v>2018</c:v>
                </c:pt>
                <c:pt idx="3">
                  <c:v>2021</c:v>
                </c:pt>
                <c:pt idx="4">
                  <c:v>2024</c:v>
                </c:pt>
                <c:pt idx="5">
                  <c:v>2025</c:v>
                </c:pt>
                <c:pt idx="6">
                  <c:v>2026</c:v>
                </c:pt>
                <c:pt idx="7">
                  <c:v>2030</c:v>
                </c:pt>
                <c:pt idx="8">
                  <c:v>2040</c:v>
                </c:pt>
                <c:pt idx="9">
                  <c:v>2050</c:v>
                </c:pt>
              </c:numCache>
            </c:numRef>
          </c:cat>
          <c:val>
            <c:numRef>
              <c:f>Befolkning!$B$8:$K$8</c:f>
              <c:numCache>
                <c:formatCode>#,##0</c:formatCode>
                <c:ptCount val="10"/>
                <c:pt idx="0">
                  <c:v>3804</c:v>
                </c:pt>
                <c:pt idx="1">
                  <c:v>4512</c:v>
                </c:pt>
                <c:pt idx="2">
                  <c:v>4855</c:v>
                </c:pt>
                <c:pt idx="3">
                  <c:v>5081</c:v>
                </c:pt>
                <c:pt idx="4">
                  <c:v>5325</c:v>
                </c:pt>
                <c:pt idx="5">
                  <c:v>5427</c:v>
                </c:pt>
                <c:pt idx="6">
                  <c:v>5537</c:v>
                </c:pt>
                <c:pt idx="7">
                  <c:v>5908</c:v>
                </c:pt>
                <c:pt idx="8">
                  <c:v>6624</c:v>
                </c:pt>
                <c:pt idx="9">
                  <c:v>6766</c:v>
                </c:pt>
              </c:numCache>
            </c:numRef>
          </c:val>
          <c:extLst>
            <c:ext xmlns:c16="http://schemas.microsoft.com/office/drawing/2014/chart" uri="{C3380CC4-5D6E-409C-BE32-E72D297353CC}">
              <c16:uniqueId val="{00000000-408F-4D53-A6EA-61AA2485CE41}"/>
            </c:ext>
          </c:extLst>
        </c:ser>
        <c:ser>
          <c:idx val="1"/>
          <c:order val="1"/>
          <c:tx>
            <c:v>80+ årige</c:v>
          </c:tx>
          <c:spPr>
            <a:solidFill>
              <a:schemeClr val="dk1">
                <a:tint val="55000"/>
              </a:schemeClr>
            </a:solidFill>
            <a:ln>
              <a:noFill/>
            </a:ln>
            <a:effectLst/>
          </c:spPr>
          <c:invertIfNegative val="0"/>
          <c:cat>
            <c:numRef>
              <c:f>Befolkning!$B$5:$K$5</c:f>
              <c:numCache>
                <c:formatCode>General</c:formatCode>
                <c:ptCount val="10"/>
                <c:pt idx="0">
                  <c:v>2010</c:v>
                </c:pt>
                <c:pt idx="1">
                  <c:v>2015</c:v>
                </c:pt>
                <c:pt idx="2">
                  <c:v>2018</c:v>
                </c:pt>
                <c:pt idx="3">
                  <c:v>2021</c:v>
                </c:pt>
                <c:pt idx="4">
                  <c:v>2024</c:v>
                </c:pt>
                <c:pt idx="5">
                  <c:v>2025</c:v>
                </c:pt>
                <c:pt idx="6">
                  <c:v>2026</c:v>
                </c:pt>
                <c:pt idx="7">
                  <c:v>2030</c:v>
                </c:pt>
                <c:pt idx="8">
                  <c:v>2040</c:v>
                </c:pt>
                <c:pt idx="9">
                  <c:v>2050</c:v>
                </c:pt>
              </c:numCache>
            </c:numRef>
          </c:cat>
          <c:val>
            <c:numRef>
              <c:f>Befolkning!$B$9:$K$9</c:f>
              <c:numCache>
                <c:formatCode>#,##0</c:formatCode>
                <c:ptCount val="10"/>
                <c:pt idx="0">
                  <c:v>1179</c:v>
                </c:pt>
                <c:pt idx="1">
                  <c:v>1263</c:v>
                </c:pt>
                <c:pt idx="2">
                  <c:v>1376</c:v>
                </c:pt>
                <c:pt idx="3">
                  <c:v>1443</c:v>
                </c:pt>
                <c:pt idx="4">
                  <c:v>1602</c:v>
                </c:pt>
                <c:pt idx="5">
                  <c:v>1696</c:v>
                </c:pt>
                <c:pt idx="6">
                  <c:v>1812</c:v>
                </c:pt>
                <c:pt idx="7">
                  <c:v>2114</c:v>
                </c:pt>
                <c:pt idx="8">
                  <c:v>2472</c:v>
                </c:pt>
                <c:pt idx="9">
                  <c:v>2995</c:v>
                </c:pt>
              </c:numCache>
            </c:numRef>
          </c:val>
          <c:extLst>
            <c:ext xmlns:c16="http://schemas.microsoft.com/office/drawing/2014/chart" uri="{C3380CC4-5D6E-409C-BE32-E72D297353CC}">
              <c16:uniqueId val="{00000001-408F-4D53-A6EA-61AA2485CE41}"/>
            </c:ext>
          </c:extLst>
        </c:ser>
        <c:dLbls>
          <c:showLegendKey val="0"/>
          <c:showVal val="0"/>
          <c:showCatName val="0"/>
          <c:showSerName val="0"/>
          <c:showPercent val="0"/>
          <c:showBubbleSize val="0"/>
        </c:dLbls>
        <c:gapWidth val="150"/>
        <c:axId val="13441440"/>
        <c:axId val="13430880"/>
      </c:barChart>
      <c:catAx>
        <c:axId val="1344144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IBM Plex Sans" panose="020B0503050203000203" pitchFamily="34" charset="0"/>
                <a:ea typeface="+mn-ea"/>
                <a:cs typeface="+mn-cs"/>
              </a:defRPr>
            </a:pPr>
            <a:endParaRPr lang="da-DK"/>
          </a:p>
        </c:txPr>
        <c:crossAx val="13430880"/>
        <c:crosses val="autoZero"/>
        <c:auto val="1"/>
        <c:lblAlgn val="ctr"/>
        <c:lblOffset val="100"/>
        <c:noMultiLvlLbl val="0"/>
      </c:catAx>
      <c:valAx>
        <c:axId val="1343088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da-DK"/>
                  <a:t>Antal</a:t>
                </a:r>
                <a:r>
                  <a:rPr lang="da-DK" baseline="0"/>
                  <a:t> personer</a:t>
                </a:r>
                <a:endParaRPr lang="da-DK"/>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da-DK"/>
            </a:p>
          </c:tx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IBM Plex Sans" panose="020B0503050203000203" pitchFamily="34" charset="0"/>
                <a:ea typeface="+mn-ea"/>
                <a:cs typeface="+mn-cs"/>
              </a:defRPr>
            </a:pPr>
            <a:endParaRPr lang="da-DK"/>
          </a:p>
        </c:txPr>
        <c:crossAx val="13441440"/>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IBM Plex Sans" panose="020B0503050203000203" pitchFamily="34" charset="0"/>
              <a:ea typeface="+mn-ea"/>
              <a:cs typeface="+mn-cs"/>
            </a:defRPr>
          </a:pPr>
          <a:endParaRPr lang="da-DK"/>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da-DK"/>
    </a:p>
  </c:txPr>
  <c:printSettings>
    <c:headerFooter/>
    <c:pageMargins b="0.75" l="0.7" r="0.7" t="0.75" header="0.3" footer="0.3"/>
    <c:pageSetup orientation="portrait"/>
  </c:printSettings>
</c:chartSpace>
</file>

<file path=xl/charts/colors1.xml><?xml version="1.0" encoding="utf-8"?>
<cs:colorStyle xmlns:cs="http://schemas.microsoft.com/office/drawing/2012/chartStyle" xmlns:a="http://schemas.openxmlformats.org/drawingml/2006/main" meth="cycle" id="20">
  <a:schemeClr val="dk1"/>
  <cs:variation>
    <a:tint val="88500"/>
  </cs:variation>
  <cs:variation>
    <a:tint val="55000"/>
  </cs:variation>
  <cs:variation>
    <a:tint val="75000"/>
  </cs:variation>
  <cs:variation>
    <a:tint val="98500"/>
  </cs:variation>
  <cs:variation>
    <a:tint val="30000"/>
  </cs:variation>
  <cs:variation>
    <a:tint val="60000"/>
  </cs:variation>
  <cs:variation>
    <a:tint val="80000"/>
  </cs:variation>
</cs:colorStyle>
</file>

<file path=xl/charts/style1.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2" Type="http://schemas.openxmlformats.org/officeDocument/2006/relationships/image" Target="https://www.aeldresagen.dk/-/media/aeldresagen-dk/04-om-aeldre-sagen/identity/autosignatur/aeldresagen-logo-127x22" TargetMode="External"/><Relationship Id="rId1" Type="http://schemas.openxmlformats.org/officeDocument/2006/relationships/hyperlink" Target="https://aeldresagen.dk/" TargetMode="External"/></Relationships>
</file>

<file path=xl/drawings/_rels/drawing2.xml.rels><?xml version="1.0" encoding="UTF-8" standalone="yes"?>
<Relationships xmlns="http://schemas.openxmlformats.org/package/2006/relationships"><Relationship Id="rId3" Type="http://schemas.openxmlformats.org/officeDocument/2006/relationships/chart" Target="../charts/chart1.xml"/><Relationship Id="rId2" Type="http://schemas.openxmlformats.org/officeDocument/2006/relationships/image" Target="https://www.aeldresagen.dk/-/media/aeldresagen-dk/04-om-aeldre-sagen/identity/autosignatur/aeldresagen-logo-127x22" TargetMode="External"/><Relationship Id="rId1" Type="http://schemas.openxmlformats.org/officeDocument/2006/relationships/hyperlink" Target="https://aeldresagen.dk/" TargetMode="External"/></Relationships>
</file>

<file path=xl/drawings/_rels/drawing3.xml.rels><?xml version="1.0" encoding="UTF-8" standalone="yes"?>
<Relationships xmlns="http://schemas.openxmlformats.org/package/2006/relationships"><Relationship Id="rId2" Type="http://schemas.openxmlformats.org/officeDocument/2006/relationships/image" Target="https://www.aeldresagen.dk/-/media/aeldresagen-dk/04-om-aeldre-sagen/identity/autosignatur/aeldresagen-logo-127x22" TargetMode="External"/><Relationship Id="rId1" Type="http://schemas.openxmlformats.org/officeDocument/2006/relationships/hyperlink" Target="https://aeldresagen.dk/" TargetMode="External"/></Relationships>
</file>

<file path=xl/drawings/_rels/drawing4.xml.rels><?xml version="1.0" encoding="UTF-8" standalone="yes"?>
<Relationships xmlns="http://schemas.openxmlformats.org/package/2006/relationships"><Relationship Id="rId2" Type="http://schemas.openxmlformats.org/officeDocument/2006/relationships/image" Target="https://www.aeldresagen.dk/-/media/aeldresagen-dk/04-om-aeldre-sagen/identity/autosignatur/aeldresagen-logo-127x22" TargetMode="External"/><Relationship Id="rId1" Type="http://schemas.openxmlformats.org/officeDocument/2006/relationships/hyperlink" Target="https://aeldresagen.dk/" TargetMode="External"/></Relationships>
</file>

<file path=xl/drawings/_rels/drawing5.xml.rels><?xml version="1.0" encoding="UTF-8" standalone="yes"?>
<Relationships xmlns="http://schemas.openxmlformats.org/package/2006/relationships"><Relationship Id="rId2" Type="http://schemas.openxmlformats.org/officeDocument/2006/relationships/image" Target="https://www.aeldresagen.dk/-/media/aeldresagen-dk/04-om-aeldre-sagen/identity/autosignatur/aeldresagen-logo-127x22" TargetMode="External"/><Relationship Id="rId1" Type="http://schemas.openxmlformats.org/officeDocument/2006/relationships/hyperlink" Target="https://aeldresagen.dk/" TargetMode="External"/></Relationships>
</file>

<file path=xl/drawings/_rels/drawing6.xml.rels><?xml version="1.0" encoding="UTF-8" standalone="yes"?>
<Relationships xmlns="http://schemas.openxmlformats.org/package/2006/relationships"><Relationship Id="rId2" Type="http://schemas.openxmlformats.org/officeDocument/2006/relationships/image" Target="https://www.aeldresagen.dk/-/media/aeldresagen-dk/04-om-aeldre-sagen/identity/autosignatur/aeldresagen-logo-127x22" TargetMode="External"/><Relationship Id="rId1" Type="http://schemas.openxmlformats.org/officeDocument/2006/relationships/hyperlink" Target="https://aeldresagen.dk/" TargetMode="External"/></Relationships>
</file>

<file path=xl/drawings/drawing1.xml><?xml version="1.0" encoding="utf-8"?>
<xdr:wsDr xmlns:xdr="http://schemas.openxmlformats.org/drawingml/2006/spreadsheetDrawing" xmlns:a="http://schemas.openxmlformats.org/drawingml/2006/main">
  <xdr:twoCellAnchor editAs="oneCell">
    <xdr:from>
      <xdr:col>0</xdr:col>
      <xdr:colOff>63500</xdr:colOff>
      <xdr:row>0</xdr:row>
      <xdr:rowOff>120650</xdr:rowOff>
    </xdr:from>
    <xdr:to>
      <xdr:col>0</xdr:col>
      <xdr:colOff>1276350</xdr:colOff>
      <xdr:row>0</xdr:row>
      <xdr:rowOff>330200</xdr:rowOff>
    </xdr:to>
    <xdr:pic>
      <xdr:nvPicPr>
        <xdr:cNvPr id="2" name="Billede 1">
          <a:hlinkClick xmlns:r="http://schemas.openxmlformats.org/officeDocument/2006/relationships" r:id="rId1"/>
          <a:extLst>
            <a:ext uri="{FF2B5EF4-FFF2-40B4-BE49-F238E27FC236}">
              <a16:creationId xmlns:a16="http://schemas.microsoft.com/office/drawing/2014/main" id="{2DADC2C6-A39E-200B-E4CD-6C64B5FDB105}"/>
            </a:ext>
          </a:extLst>
        </xdr:cNvPr>
        <xdr:cNvPicPr>
          <a:picLocks noChangeAspect="1"/>
        </xdr:cNvPicPr>
      </xdr:nvPicPr>
      <xdr:blipFill>
        <a:blip xmlns:r="http://schemas.openxmlformats.org/officeDocument/2006/relationships" r:link="rId2">
          <a:extLst>
            <a:ext uri="{28A0092B-C50C-407E-A947-70E740481C1C}">
              <a14:useLocalDpi xmlns:a14="http://schemas.microsoft.com/office/drawing/2010/main" val="0"/>
            </a:ext>
          </a:extLst>
        </a:blip>
        <a:srcRect/>
        <a:stretch>
          <a:fillRect/>
        </a:stretch>
      </xdr:blipFill>
      <xdr:spPr bwMode="auto">
        <a:xfrm>
          <a:off x="63500" y="120650"/>
          <a:ext cx="1212850" cy="209550"/>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63500</xdr:colOff>
      <xdr:row>0</xdr:row>
      <xdr:rowOff>120650</xdr:rowOff>
    </xdr:from>
    <xdr:to>
      <xdr:col>0</xdr:col>
      <xdr:colOff>1276350</xdr:colOff>
      <xdr:row>0</xdr:row>
      <xdr:rowOff>330200</xdr:rowOff>
    </xdr:to>
    <xdr:pic>
      <xdr:nvPicPr>
        <xdr:cNvPr id="2" name="Billede 1">
          <a:hlinkClick xmlns:r="http://schemas.openxmlformats.org/officeDocument/2006/relationships" r:id="rId1"/>
          <a:extLst>
            <a:ext uri="{FF2B5EF4-FFF2-40B4-BE49-F238E27FC236}">
              <a16:creationId xmlns:a16="http://schemas.microsoft.com/office/drawing/2014/main" id="{68A9DD61-EFE7-4096-929D-9DAE2BB0DC50}"/>
            </a:ext>
          </a:extLst>
        </xdr:cNvPr>
        <xdr:cNvPicPr>
          <a:picLocks noChangeAspect="1"/>
        </xdr:cNvPicPr>
      </xdr:nvPicPr>
      <xdr:blipFill>
        <a:blip xmlns:r="http://schemas.openxmlformats.org/officeDocument/2006/relationships" r:link="rId2">
          <a:extLst>
            <a:ext uri="{28A0092B-C50C-407E-A947-70E740481C1C}">
              <a14:useLocalDpi xmlns:a14="http://schemas.microsoft.com/office/drawing/2010/main" val="0"/>
            </a:ext>
          </a:extLst>
        </a:blip>
        <a:srcRect/>
        <a:stretch>
          <a:fillRect/>
        </a:stretch>
      </xdr:blipFill>
      <xdr:spPr bwMode="auto">
        <a:xfrm>
          <a:off x="63500" y="120650"/>
          <a:ext cx="1212850" cy="209550"/>
        </a:xfrm>
        <a:prstGeom prst="rect">
          <a:avLst/>
        </a:prstGeom>
        <a:noFill/>
        <a:ln>
          <a:noFill/>
        </a:ln>
      </xdr:spPr>
    </xdr:pic>
    <xdr:clientData/>
  </xdr:twoCellAnchor>
  <xdr:twoCellAnchor>
    <xdr:from>
      <xdr:col>0</xdr:col>
      <xdr:colOff>85725</xdr:colOff>
      <xdr:row>24</xdr:row>
      <xdr:rowOff>23812</xdr:rowOff>
    </xdr:from>
    <xdr:to>
      <xdr:col>10</xdr:col>
      <xdr:colOff>666749</xdr:colOff>
      <xdr:row>39</xdr:row>
      <xdr:rowOff>52387</xdr:rowOff>
    </xdr:to>
    <xdr:graphicFrame macro="">
      <xdr:nvGraphicFramePr>
        <xdr:cNvPr id="3" name="Diagram 2">
          <a:extLst>
            <a:ext uri="{FF2B5EF4-FFF2-40B4-BE49-F238E27FC236}">
              <a16:creationId xmlns:a16="http://schemas.microsoft.com/office/drawing/2014/main" id="{741022AA-F268-4177-82E7-0FE0E9F5D3A1}"/>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63500</xdr:colOff>
      <xdr:row>0</xdr:row>
      <xdr:rowOff>120650</xdr:rowOff>
    </xdr:from>
    <xdr:to>
      <xdr:col>0</xdr:col>
      <xdr:colOff>1276350</xdr:colOff>
      <xdr:row>0</xdr:row>
      <xdr:rowOff>330200</xdr:rowOff>
    </xdr:to>
    <xdr:pic>
      <xdr:nvPicPr>
        <xdr:cNvPr id="3" name="Billede 2">
          <a:hlinkClick xmlns:r="http://schemas.openxmlformats.org/officeDocument/2006/relationships" r:id="rId1"/>
          <a:extLst>
            <a:ext uri="{FF2B5EF4-FFF2-40B4-BE49-F238E27FC236}">
              <a16:creationId xmlns:a16="http://schemas.microsoft.com/office/drawing/2014/main" id="{C1731CBD-FBE4-4BF3-B88E-E7392AC30E08}"/>
            </a:ext>
          </a:extLst>
        </xdr:cNvPr>
        <xdr:cNvPicPr>
          <a:picLocks noChangeAspect="1"/>
        </xdr:cNvPicPr>
      </xdr:nvPicPr>
      <xdr:blipFill>
        <a:blip xmlns:r="http://schemas.openxmlformats.org/officeDocument/2006/relationships" r:link="rId2">
          <a:extLst>
            <a:ext uri="{28A0092B-C50C-407E-A947-70E740481C1C}">
              <a14:useLocalDpi xmlns:a14="http://schemas.microsoft.com/office/drawing/2010/main" val="0"/>
            </a:ext>
          </a:extLst>
        </a:blip>
        <a:srcRect/>
        <a:stretch>
          <a:fillRect/>
        </a:stretch>
      </xdr:blipFill>
      <xdr:spPr bwMode="auto">
        <a:xfrm>
          <a:off x="63500" y="120650"/>
          <a:ext cx="1212850" cy="209550"/>
        </a:xfrm>
        <a:prstGeom prst="rect">
          <a:avLst/>
        </a:prstGeom>
        <a:noFill/>
        <a:ln>
          <a:noFill/>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63500</xdr:colOff>
      <xdr:row>0</xdr:row>
      <xdr:rowOff>120650</xdr:rowOff>
    </xdr:from>
    <xdr:to>
      <xdr:col>0</xdr:col>
      <xdr:colOff>1276350</xdr:colOff>
      <xdr:row>0</xdr:row>
      <xdr:rowOff>330200</xdr:rowOff>
    </xdr:to>
    <xdr:pic>
      <xdr:nvPicPr>
        <xdr:cNvPr id="3" name="Billede 2">
          <a:hlinkClick xmlns:r="http://schemas.openxmlformats.org/officeDocument/2006/relationships" r:id="rId1"/>
          <a:extLst>
            <a:ext uri="{FF2B5EF4-FFF2-40B4-BE49-F238E27FC236}">
              <a16:creationId xmlns:a16="http://schemas.microsoft.com/office/drawing/2014/main" id="{A131A871-4FB9-4F47-9612-730139689D46}"/>
            </a:ext>
          </a:extLst>
        </xdr:cNvPr>
        <xdr:cNvPicPr>
          <a:picLocks noChangeAspect="1"/>
        </xdr:cNvPicPr>
      </xdr:nvPicPr>
      <xdr:blipFill>
        <a:blip xmlns:r="http://schemas.openxmlformats.org/officeDocument/2006/relationships" r:link="rId2">
          <a:extLst>
            <a:ext uri="{28A0092B-C50C-407E-A947-70E740481C1C}">
              <a14:useLocalDpi xmlns:a14="http://schemas.microsoft.com/office/drawing/2010/main" val="0"/>
            </a:ext>
          </a:extLst>
        </a:blip>
        <a:srcRect/>
        <a:stretch>
          <a:fillRect/>
        </a:stretch>
      </xdr:blipFill>
      <xdr:spPr bwMode="auto">
        <a:xfrm>
          <a:off x="63500" y="120650"/>
          <a:ext cx="1212850" cy="209550"/>
        </a:xfrm>
        <a:prstGeom prst="rect">
          <a:avLst/>
        </a:prstGeom>
        <a:noFill/>
        <a:ln>
          <a:noFill/>
        </a:ln>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63500</xdr:colOff>
      <xdr:row>0</xdr:row>
      <xdr:rowOff>120650</xdr:rowOff>
    </xdr:from>
    <xdr:to>
      <xdr:col>0</xdr:col>
      <xdr:colOff>1276350</xdr:colOff>
      <xdr:row>0</xdr:row>
      <xdr:rowOff>330200</xdr:rowOff>
    </xdr:to>
    <xdr:pic>
      <xdr:nvPicPr>
        <xdr:cNvPr id="2" name="Billede 1">
          <a:hlinkClick xmlns:r="http://schemas.openxmlformats.org/officeDocument/2006/relationships" r:id="rId1"/>
          <a:extLst>
            <a:ext uri="{FF2B5EF4-FFF2-40B4-BE49-F238E27FC236}">
              <a16:creationId xmlns:a16="http://schemas.microsoft.com/office/drawing/2014/main" id="{BC445C1A-9D58-42DF-BA88-5DEDACD832F3}"/>
            </a:ext>
          </a:extLst>
        </xdr:cNvPr>
        <xdr:cNvPicPr>
          <a:picLocks noChangeAspect="1"/>
        </xdr:cNvPicPr>
      </xdr:nvPicPr>
      <xdr:blipFill>
        <a:blip xmlns:r="http://schemas.openxmlformats.org/officeDocument/2006/relationships" r:link="rId2">
          <a:extLst>
            <a:ext uri="{28A0092B-C50C-407E-A947-70E740481C1C}">
              <a14:useLocalDpi xmlns:a14="http://schemas.microsoft.com/office/drawing/2010/main" val="0"/>
            </a:ext>
          </a:extLst>
        </a:blip>
        <a:srcRect/>
        <a:stretch>
          <a:fillRect/>
        </a:stretch>
      </xdr:blipFill>
      <xdr:spPr bwMode="auto">
        <a:xfrm>
          <a:off x="63500" y="120650"/>
          <a:ext cx="1212850" cy="209550"/>
        </a:xfrm>
        <a:prstGeom prst="rect">
          <a:avLst/>
        </a:prstGeom>
        <a:noFill/>
        <a:ln>
          <a:noFill/>
        </a:ln>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63500</xdr:colOff>
      <xdr:row>0</xdr:row>
      <xdr:rowOff>120650</xdr:rowOff>
    </xdr:from>
    <xdr:to>
      <xdr:col>0</xdr:col>
      <xdr:colOff>1276350</xdr:colOff>
      <xdr:row>0</xdr:row>
      <xdr:rowOff>330200</xdr:rowOff>
    </xdr:to>
    <xdr:pic>
      <xdr:nvPicPr>
        <xdr:cNvPr id="2" name="Billede 1">
          <a:hlinkClick xmlns:r="http://schemas.openxmlformats.org/officeDocument/2006/relationships" r:id="rId1"/>
          <a:extLst>
            <a:ext uri="{FF2B5EF4-FFF2-40B4-BE49-F238E27FC236}">
              <a16:creationId xmlns:a16="http://schemas.microsoft.com/office/drawing/2014/main" id="{F6692501-38B5-4E5B-BC15-81CEFAE6760C}"/>
            </a:ext>
          </a:extLst>
        </xdr:cNvPr>
        <xdr:cNvPicPr>
          <a:picLocks noChangeAspect="1"/>
        </xdr:cNvPicPr>
      </xdr:nvPicPr>
      <xdr:blipFill>
        <a:blip xmlns:r="http://schemas.openxmlformats.org/officeDocument/2006/relationships" r:link="rId2">
          <a:extLst>
            <a:ext uri="{28A0092B-C50C-407E-A947-70E740481C1C}">
              <a14:useLocalDpi xmlns:a14="http://schemas.microsoft.com/office/drawing/2010/main" val="0"/>
            </a:ext>
          </a:extLst>
        </a:blip>
        <a:srcRect/>
        <a:stretch>
          <a:fillRect/>
        </a:stretch>
      </xdr:blipFill>
      <xdr:spPr bwMode="auto">
        <a:xfrm>
          <a:off x="63500" y="120650"/>
          <a:ext cx="1212850" cy="209550"/>
        </a:xfrm>
        <a:prstGeom prst="rect">
          <a:avLst/>
        </a:prstGeom>
        <a:noFill/>
        <a:ln>
          <a:noFill/>
        </a:ln>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https://aeldresagensekretariat-my.sharepoint.com/personal/mah_aeldresagen_dk/Documents/Data%20til%20frivillige/Opdatering%20af%20kommunetal_hjemmehj&#230;lp2025_4.xlsx" TargetMode="External"/><Relationship Id="rId1" Type="http://schemas.openxmlformats.org/officeDocument/2006/relationships/externalLinkPath" Target="Opdatering%20af%20kommunetal_hjemmehj&#230;lp2025_4.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Samlet"/>
      <sheetName val="Personlig pleje"/>
      <sheetName val="Praktisk hjælp"/>
      <sheetName val="Madservice"/>
      <sheetName val="Kommunekoder"/>
    </sheetNames>
    <sheetDataSet>
      <sheetData sheetId="0"/>
      <sheetData sheetId="1">
        <row r="5">
          <cell r="D5">
            <v>1300</v>
          </cell>
          <cell r="E5">
            <v>2743</v>
          </cell>
          <cell r="F5">
            <v>3702</v>
          </cell>
          <cell r="G5">
            <v>4336</v>
          </cell>
          <cell r="H5">
            <v>3472</v>
          </cell>
          <cell r="I5">
            <v>3564</v>
          </cell>
          <cell r="L5">
            <v>1222</v>
          </cell>
          <cell r="M5">
            <v>2808</v>
          </cell>
          <cell r="N5">
            <v>3753</v>
          </cell>
          <cell r="O5">
            <v>4043</v>
          </cell>
          <cell r="P5">
            <v>3186</v>
          </cell>
          <cell r="Q5">
            <v>3586</v>
          </cell>
          <cell r="AB5">
            <v>1322</v>
          </cell>
          <cell r="AC5">
            <v>3577</v>
          </cell>
          <cell r="AD5">
            <v>4095</v>
          </cell>
          <cell r="AE5">
            <v>3726</v>
          </cell>
          <cell r="AF5">
            <v>3761</v>
          </cell>
          <cell r="AG5">
            <v>3666</v>
          </cell>
          <cell r="AJ5">
            <v>1862</v>
          </cell>
          <cell r="AK5">
            <v>3153</v>
          </cell>
          <cell r="AL5">
            <v>3563</v>
          </cell>
          <cell r="AM5">
            <v>4159</v>
          </cell>
          <cell r="AN5">
            <v>4313</v>
          </cell>
          <cell r="AO5">
            <v>5771</v>
          </cell>
        </row>
        <row r="6">
          <cell r="D6">
            <v>169</v>
          </cell>
          <cell r="E6">
            <v>519</v>
          </cell>
          <cell r="F6">
            <v>869</v>
          </cell>
          <cell r="G6">
            <v>1327</v>
          </cell>
          <cell r="H6">
            <v>1022</v>
          </cell>
          <cell r="I6">
            <v>1115</v>
          </cell>
          <cell r="L6">
            <v>135</v>
          </cell>
          <cell r="M6">
            <v>514</v>
          </cell>
          <cell r="N6">
            <v>882</v>
          </cell>
          <cell r="O6">
            <v>1142</v>
          </cell>
          <cell r="P6">
            <v>1101</v>
          </cell>
          <cell r="Q6">
            <v>1095</v>
          </cell>
          <cell r="AB6">
            <v>327</v>
          </cell>
          <cell r="AC6">
            <v>732</v>
          </cell>
          <cell r="AD6">
            <v>1191</v>
          </cell>
          <cell r="AE6">
            <v>937</v>
          </cell>
          <cell r="AF6">
            <v>1530</v>
          </cell>
          <cell r="AG6">
            <v>1584</v>
          </cell>
          <cell r="AJ6">
            <v>379</v>
          </cell>
          <cell r="AK6">
            <v>724</v>
          </cell>
          <cell r="AL6">
            <v>942</v>
          </cell>
          <cell r="AM6">
            <v>988</v>
          </cell>
          <cell r="AN6">
            <v>1189</v>
          </cell>
          <cell r="AO6">
            <v>1860</v>
          </cell>
        </row>
        <row r="7">
          <cell r="D7">
            <v>62</v>
          </cell>
          <cell r="E7">
            <v>102</v>
          </cell>
          <cell r="F7">
            <v>148</v>
          </cell>
          <cell r="G7">
            <v>179</v>
          </cell>
          <cell r="H7">
            <v>221</v>
          </cell>
          <cell r="I7">
            <v>183</v>
          </cell>
          <cell r="L7">
            <v>39</v>
          </cell>
          <cell r="M7">
            <v>117</v>
          </cell>
          <cell r="N7">
            <v>175</v>
          </cell>
          <cell r="O7">
            <v>162</v>
          </cell>
          <cell r="P7">
            <v>198</v>
          </cell>
          <cell r="Q7">
            <v>216</v>
          </cell>
          <cell r="AB7">
            <v>7</v>
          </cell>
          <cell r="AC7">
            <v>38</v>
          </cell>
          <cell r="AD7">
            <v>269</v>
          </cell>
          <cell r="AE7">
            <v>122</v>
          </cell>
          <cell r="AF7">
            <v>106</v>
          </cell>
          <cell r="AG7">
            <v>194</v>
          </cell>
          <cell r="AJ7">
            <v>32</v>
          </cell>
          <cell r="AK7">
            <v>126</v>
          </cell>
          <cell r="AL7">
            <v>104</v>
          </cell>
          <cell r="AM7">
            <v>285</v>
          </cell>
          <cell r="AN7">
            <v>319</v>
          </cell>
          <cell r="AO7">
            <v>336</v>
          </cell>
        </row>
        <row r="8">
          <cell r="D8">
            <v>112</v>
          </cell>
          <cell r="E8">
            <v>169</v>
          </cell>
          <cell r="F8">
            <v>515</v>
          </cell>
          <cell r="G8">
            <v>287</v>
          </cell>
          <cell r="H8">
            <v>258</v>
          </cell>
          <cell r="I8">
            <v>234</v>
          </cell>
          <cell r="L8">
            <v>97</v>
          </cell>
          <cell r="M8">
            <v>145</v>
          </cell>
          <cell r="N8">
            <v>489</v>
          </cell>
          <cell r="O8">
            <v>264</v>
          </cell>
          <cell r="P8">
            <v>276</v>
          </cell>
          <cell r="Q8">
            <v>228</v>
          </cell>
          <cell r="AB8">
            <v>61</v>
          </cell>
          <cell r="AC8">
            <v>185</v>
          </cell>
          <cell r="AD8">
            <v>365</v>
          </cell>
          <cell r="AE8">
            <v>215</v>
          </cell>
          <cell r="AF8">
            <v>292</v>
          </cell>
          <cell r="AG8">
            <v>307</v>
          </cell>
          <cell r="AJ8">
            <v>121</v>
          </cell>
          <cell r="AK8">
            <v>265</v>
          </cell>
          <cell r="AL8">
            <v>380</v>
          </cell>
          <cell r="AM8">
            <v>496</v>
          </cell>
          <cell r="AN8">
            <v>542</v>
          </cell>
          <cell r="AO8">
            <v>515</v>
          </cell>
        </row>
        <row r="9">
          <cell r="D9">
            <v>141</v>
          </cell>
          <cell r="E9">
            <v>198</v>
          </cell>
          <cell r="F9">
            <v>412</v>
          </cell>
          <cell r="G9">
            <v>563</v>
          </cell>
          <cell r="H9">
            <v>399</v>
          </cell>
          <cell r="I9">
            <v>386</v>
          </cell>
          <cell r="L9">
            <v>129</v>
          </cell>
          <cell r="M9">
            <v>141</v>
          </cell>
          <cell r="N9">
            <v>373</v>
          </cell>
          <cell r="O9">
            <v>541</v>
          </cell>
          <cell r="P9">
            <v>322</v>
          </cell>
          <cell r="Q9">
            <v>355</v>
          </cell>
          <cell r="AB9">
            <v>171</v>
          </cell>
          <cell r="AC9">
            <v>406</v>
          </cell>
          <cell r="AD9">
            <v>574</v>
          </cell>
          <cell r="AE9">
            <v>558</v>
          </cell>
          <cell r="AF9">
            <v>448</v>
          </cell>
          <cell r="AG9">
            <v>425</v>
          </cell>
          <cell r="AJ9">
            <v>104</v>
          </cell>
          <cell r="AK9">
            <v>154</v>
          </cell>
          <cell r="AL9">
            <v>350</v>
          </cell>
          <cell r="AM9">
            <v>305</v>
          </cell>
          <cell r="AN9">
            <v>237</v>
          </cell>
          <cell r="AO9">
            <v>162</v>
          </cell>
        </row>
        <row r="10">
          <cell r="D10">
            <v>216</v>
          </cell>
          <cell r="E10">
            <v>350</v>
          </cell>
          <cell r="F10">
            <v>561</v>
          </cell>
          <cell r="G10">
            <v>789</v>
          </cell>
          <cell r="H10">
            <v>1047</v>
          </cell>
          <cell r="I10">
            <v>767</v>
          </cell>
          <cell r="L10">
            <v>169</v>
          </cell>
          <cell r="M10">
            <v>267</v>
          </cell>
          <cell r="N10">
            <v>602</v>
          </cell>
          <cell r="O10">
            <v>695</v>
          </cell>
          <cell r="P10">
            <v>1029</v>
          </cell>
          <cell r="Q10">
            <v>695</v>
          </cell>
          <cell r="AB10">
            <v>153</v>
          </cell>
          <cell r="AC10">
            <v>322</v>
          </cell>
          <cell r="AD10">
            <v>665</v>
          </cell>
          <cell r="AE10">
            <v>963</v>
          </cell>
          <cell r="AF10">
            <v>760</v>
          </cell>
          <cell r="AG10">
            <v>674</v>
          </cell>
          <cell r="AJ10">
            <v>231</v>
          </cell>
          <cell r="AK10">
            <v>721</v>
          </cell>
          <cell r="AL10">
            <v>918</v>
          </cell>
          <cell r="AM10">
            <v>868</v>
          </cell>
          <cell r="AN10">
            <v>702</v>
          </cell>
          <cell r="AO10">
            <v>820</v>
          </cell>
        </row>
        <row r="11">
          <cell r="D11">
            <v>130</v>
          </cell>
          <cell r="E11">
            <v>116</v>
          </cell>
          <cell r="F11">
            <v>316</v>
          </cell>
          <cell r="G11">
            <v>351</v>
          </cell>
          <cell r="H11">
            <v>374</v>
          </cell>
          <cell r="I11">
            <v>442</v>
          </cell>
          <cell r="L11">
            <v>103</v>
          </cell>
          <cell r="M11">
            <v>156</v>
          </cell>
          <cell r="N11">
            <v>356</v>
          </cell>
          <cell r="O11">
            <v>380</v>
          </cell>
          <cell r="P11">
            <v>381</v>
          </cell>
          <cell r="Q11">
            <v>469</v>
          </cell>
          <cell r="AB11">
            <v>51</v>
          </cell>
          <cell r="AC11">
            <v>196</v>
          </cell>
          <cell r="AD11">
            <v>295</v>
          </cell>
          <cell r="AE11">
            <v>409</v>
          </cell>
          <cell r="AF11">
            <v>476</v>
          </cell>
          <cell r="AG11">
            <v>387</v>
          </cell>
          <cell r="AJ11">
            <v>254</v>
          </cell>
          <cell r="AK11">
            <v>428</v>
          </cell>
          <cell r="AL11">
            <v>503</v>
          </cell>
          <cell r="AM11">
            <v>558</v>
          </cell>
          <cell r="AN11">
            <v>653</v>
          </cell>
          <cell r="AO11">
            <v>597</v>
          </cell>
        </row>
        <row r="12">
          <cell r="D12">
            <v>104</v>
          </cell>
          <cell r="E12">
            <v>364</v>
          </cell>
          <cell r="F12">
            <v>542</v>
          </cell>
          <cell r="G12">
            <v>594</v>
          </cell>
          <cell r="H12">
            <v>568</v>
          </cell>
          <cell r="I12">
            <v>790</v>
          </cell>
          <cell r="L12">
            <v>81</v>
          </cell>
          <cell r="M12">
            <v>280</v>
          </cell>
          <cell r="N12">
            <v>465</v>
          </cell>
          <cell r="O12">
            <v>491</v>
          </cell>
          <cell r="P12">
            <v>505</v>
          </cell>
          <cell r="Q12">
            <v>756</v>
          </cell>
          <cell r="AB12">
            <v>132</v>
          </cell>
          <cell r="AC12">
            <v>327</v>
          </cell>
          <cell r="AD12">
            <v>506</v>
          </cell>
          <cell r="AE12">
            <v>1007</v>
          </cell>
          <cell r="AF12">
            <v>545</v>
          </cell>
          <cell r="AG12">
            <v>812</v>
          </cell>
          <cell r="AJ12">
            <v>250</v>
          </cell>
          <cell r="AK12">
            <v>516</v>
          </cell>
          <cell r="AL12">
            <v>526</v>
          </cell>
          <cell r="AM12">
            <v>795</v>
          </cell>
          <cell r="AN12">
            <v>990</v>
          </cell>
          <cell r="AO12">
            <v>1717</v>
          </cell>
        </row>
        <row r="13">
          <cell r="D13">
            <v>196</v>
          </cell>
          <cell r="E13">
            <v>327</v>
          </cell>
          <cell r="F13">
            <v>615</v>
          </cell>
          <cell r="G13">
            <v>583</v>
          </cell>
          <cell r="H13">
            <v>665</v>
          </cell>
          <cell r="I13">
            <v>760</v>
          </cell>
          <cell r="L13">
            <v>219</v>
          </cell>
          <cell r="M13">
            <v>335</v>
          </cell>
          <cell r="N13">
            <v>615</v>
          </cell>
          <cell r="O13">
            <v>602</v>
          </cell>
          <cell r="P13">
            <v>703</v>
          </cell>
          <cell r="Q13">
            <v>849</v>
          </cell>
          <cell r="AB13">
            <v>116</v>
          </cell>
          <cell r="AC13">
            <v>376</v>
          </cell>
          <cell r="AD13">
            <v>624</v>
          </cell>
          <cell r="AE13">
            <v>615</v>
          </cell>
          <cell r="AF13">
            <v>624</v>
          </cell>
          <cell r="AG13">
            <v>1022</v>
          </cell>
          <cell r="AJ13">
            <v>207</v>
          </cell>
          <cell r="AK13">
            <v>438</v>
          </cell>
          <cell r="AL13">
            <v>478</v>
          </cell>
          <cell r="AM13">
            <v>611</v>
          </cell>
          <cell r="AN13">
            <v>1080</v>
          </cell>
          <cell r="AO13">
            <v>1334</v>
          </cell>
        </row>
        <row r="14">
          <cell r="D14">
            <v>32</v>
          </cell>
          <cell r="E14">
            <v>75</v>
          </cell>
          <cell r="F14">
            <v>334</v>
          </cell>
          <cell r="G14">
            <v>206</v>
          </cell>
          <cell r="H14">
            <v>164</v>
          </cell>
          <cell r="I14">
            <v>195</v>
          </cell>
          <cell r="L14">
            <v>26</v>
          </cell>
          <cell r="M14">
            <v>96</v>
          </cell>
          <cell r="N14">
            <v>282</v>
          </cell>
          <cell r="O14">
            <v>185</v>
          </cell>
          <cell r="P14">
            <v>128</v>
          </cell>
          <cell r="Q14">
            <v>194</v>
          </cell>
          <cell r="AB14">
            <v>31</v>
          </cell>
          <cell r="AC14">
            <v>148</v>
          </cell>
          <cell r="AD14">
            <v>336</v>
          </cell>
          <cell r="AE14">
            <v>113</v>
          </cell>
          <cell r="AF14">
            <v>241</v>
          </cell>
          <cell r="AG14">
            <v>166</v>
          </cell>
          <cell r="AJ14">
            <v>50</v>
          </cell>
          <cell r="AK14">
            <v>128</v>
          </cell>
          <cell r="AL14">
            <v>131</v>
          </cell>
          <cell r="AM14">
            <v>159</v>
          </cell>
          <cell r="AN14">
            <v>181</v>
          </cell>
          <cell r="AO14">
            <v>196</v>
          </cell>
        </row>
        <row r="15">
          <cell r="D15">
            <v>97</v>
          </cell>
          <cell r="E15">
            <v>206</v>
          </cell>
          <cell r="F15">
            <v>375</v>
          </cell>
          <cell r="G15">
            <v>358</v>
          </cell>
          <cell r="H15">
            <v>313</v>
          </cell>
          <cell r="I15">
            <v>363</v>
          </cell>
          <cell r="L15">
            <v>79</v>
          </cell>
          <cell r="M15">
            <v>214</v>
          </cell>
          <cell r="N15">
            <v>287</v>
          </cell>
          <cell r="O15">
            <v>486</v>
          </cell>
          <cell r="P15">
            <v>353</v>
          </cell>
          <cell r="Q15">
            <v>478</v>
          </cell>
          <cell r="AB15">
            <v>48</v>
          </cell>
          <cell r="AC15">
            <v>202</v>
          </cell>
          <cell r="AD15">
            <v>236</v>
          </cell>
          <cell r="AE15">
            <v>212</v>
          </cell>
          <cell r="AF15">
            <v>423</v>
          </cell>
          <cell r="AG15">
            <v>389</v>
          </cell>
          <cell r="AJ15">
            <v>36</v>
          </cell>
          <cell r="AK15">
            <v>261</v>
          </cell>
          <cell r="AL15">
            <v>175</v>
          </cell>
          <cell r="AM15">
            <v>312</v>
          </cell>
          <cell r="AN15">
            <v>278</v>
          </cell>
          <cell r="AO15">
            <v>249</v>
          </cell>
        </row>
        <row r="16">
          <cell r="D16">
            <v>197</v>
          </cell>
          <cell r="E16">
            <v>245</v>
          </cell>
          <cell r="F16">
            <v>458</v>
          </cell>
          <cell r="G16">
            <v>631</v>
          </cell>
          <cell r="H16">
            <v>609</v>
          </cell>
          <cell r="I16">
            <v>573</v>
          </cell>
          <cell r="L16">
            <v>139</v>
          </cell>
          <cell r="M16">
            <v>323</v>
          </cell>
          <cell r="N16">
            <v>507</v>
          </cell>
          <cell r="O16">
            <v>615</v>
          </cell>
          <cell r="P16">
            <v>532</v>
          </cell>
          <cell r="Q16">
            <v>592</v>
          </cell>
          <cell r="AB16">
            <v>266</v>
          </cell>
          <cell r="AC16">
            <v>484</v>
          </cell>
          <cell r="AD16">
            <v>471</v>
          </cell>
          <cell r="AE16">
            <v>597</v>
          </cell>
          <cell r="AF16">
            <v>812</v>
          </cell>
          <cell r="AG16">
            <v>784</v>
          </cell>
          <cell r="AJ16">
            <v>156</v>
          </cell>
          <cell r="AK16">
            <v>391</v>
          </cell>
          <cell r="AL16">
            <v>385</v>
          </cell>
          <cell r="AM16">
            <v>802</v>
          </cell>
          <cell r="AN16">
            <v>650</v>
          </cell>
          <cell r="AO16">
            <v>634</v>
          </cell>
        </row>
        <row r="17">
          <cell r="D17">
            <v>115</v>
          </cell>
          <cell r="E17">
            <v>393</v>
          </cell>
          <cell r="F17">
            <v>464</v>
          </cell>
          <cell r="G17">
            <v>740</v>
          </cell>
          <cell r="H17">
            <v>619</v>
          </cell>
          <cell r="I17">
            <v>667</v>
          </cell>
          <cell r="L17">
            <v>116</v>
          </cell>
          <cell r="M17">
            <v>402</v>
          </cell>
          <cell r="N17">
            <v>536</v>
          </cell>
          <cell r="O17">
            <v>866</v>
          </cell>
          <cell r="P17">
            <v>668</v>
          </cell>
          <cell r="Q17">
            <v>707</v>
          </cell>
          <cell r="AB17">
            <v>196</v>
          </cell>
          <cell r="AC17">
            <v>363</v>
          </cell>
          <cell r="AD17">
            <v>691</v>
          </cell>
          <cell r="AE17">
            <v>689</v>
          </cell>
          <cell r="AF17">
            <v>620</v>
          </cell>
          <cell r="AG17">
            <v>635</v>
          </cell>
          <cell r="AJ17">
            <v>178</v>
          </cell>
          <cell r="AK17">
            <v>464</v>
          </cell>
          <cell r="AL17">
            <v>604</v>
          </cell>
          <cell r="AM17">
            <v>640</v>
          </cell>
          <cell r="AN17">
            <v>526</v>
          </cell>
          <cell r="AO17">
            <v>556</v>
          </cell>
        </row>
        <row r="18">
          <cell r="D18">
            <v>76</v>
          </cell>
          <cell r="E18">
            <v>122</v>
          </cell>
          <cell r="F18">
            <v>160</v>
          </cell>
          <cell r="G18">
            <v>239</v>
          </cell>
          <cell r="H18">
            <v>207</v>
          </cell>
          <cell r="I18">
            <v>115</v>
          </cell>
          <cell r="L18">
            <v>77</v>
          </cell>
          <cell r="M18">
            <v>112</v>
          </cell>
          <cell r="N18">
            <v>144</v>
          </cell>
          <cell r="O18">
            <v>248</v>
          </cell>
          <cell r="P18">
            <v>204</v>
          </cell>
          <cell r="Q18">
            <v>97</v>
          </cell>
          <cell r="AB18">
            <v>198</v>
          </cell>
          <cell r="AC18">
            <v>235</v>
          </cell>
          <cell r="AD18">
            <v>335</v>
          </cell>
          <cell r="AE18">
            <v>261</v>
          </cell>
          <cell r="AF18">
            <v>100</v>
          </cell>
          <cell r="AG18">
            <v>105</v>
          </cell>
          <cell r="AJ18">
            <v>116</v>
          </cell>
          <cell r="AK18">
            <v>218</v>
          </cell>
          <cell r="AL18">
            <v>194</v>
          </cell>
          <cell r="AM18">
            <v>176</v>
          </cell>
          <cell r="AN18">
            <v>211</v>
          </cell>
          <cell r="AO18">
            <v>150</v>
          </cell>
        </row>
        <row r="19">
          <cell r="D19">
            <v>85</v>
          </cell>
          <cell r="E19">
            <v>274</v>
          </cell>
          <cell r="F19">
            <v>345</v>
          </cell>
          <cell r="G19">
            <v>433</v>
          </cell>
          <cell r="H19">
            <v>418</v>
          </cell>
          <cell r="I19">
            <v>604</v>
          </cell>
          <cell r="L19" t="str">
            <v>..</v>
          </cell>
          <cell r="M19" t="str">
            <v>..</v>
          </cell>
          <cell r="N19" t="str">
            <v>..</v>
          </cell>
          <cell r="O19" t="str">
            <v>..</v>
          </cell>
          <cell r="P19" t="str">
            <v>..</v>
          </cell>
          <cell r="Q19" t="str">
            <v>..</v>
          </cell>
          <cell r="AB19">
            <v>148</v>
          </cell>
          <cell r="AC19">
            <v>231</v>
          </cell>
          <cell r="AD19">
            <v>427</v>
          </cell>
          <cell r="AE19">
            <v>387</v>
          </cell>
          <cell r="AF19">
            <v>538</v>
          </cell>
          <cell r="AG19">
            <v>863</v>
          </cell>
          <cell r="AJ19">
            <v>120</v>
          </cell>
          <cell r="AK19">
            <v>341</v>
          </cell>
          <cell r="AL19">
            <v>459</v>
          </cell>
          <cell r="AM19">
            <v>623</v>
          </cell>
          <cell r="AN19">
            <v>1159</v>
          </cell>
          <cell r="AO19">
            <v>1430</v>
          </cell>
        </row>
        <row r="20">
          <cell r="D20">
            <v>180</v>
          </cell>
          <cell r="E20">
            <v>368</v>
          </cell>
          <cell r="F20">
            <v>475</v>
          </cell>
          <cell r="G20">
            <v>587</v>
          </cell>
          <cell r="H20">
            <v>534</v>
          </cell>
          <cell r="I20">
            <v>652</v>
          </cell>
          <cell r="L20">
            <v>187</v>
          </cell>
          <cell r="M20">
            <v>325</v>
          </cell>
          <cell r="N20">
            <v>433</v>
          </cell>
          <cell r="O20">
            <v>558</v>
          </cell>
          <cell r="P20">
            <v>523</v>
          </cell>
          <cell r="Q20">
            <v>615</v>
          </cell>
          <cell r="AB20">
            <v>160</v>
          </cell>
          <cell r="AC20">
            <v>398</v>
          </cell>
          <cell r="AD20">
            <v>467</v>
          </cell>
          <cell r="AE20">
            <v>479</v>
          </cell>
          <cell r="AF20">
            <v>468</v>
          </cell>
          <cell r="AG20">
            <v>750</v>
          </cell>
          <cell r="AJ20">
            <v>149</v>
          </cell>
          <cell r="AK20">
            <v>237</v>
          </cell>
          <cell r="AL20">
            <v>259</v>
          </cell>
          <cell r="AM20">
            <v>444</v>
          </cell>
          <cell r="AN20">
            <v>511</v>
          </cell>
          <cell r="AO20">
            <v>506</v>
          </cell>
        </row>
        <row r="21">
          <cell r="D21">
            <v>52</v>
          </cell>
          <cell r="E21">
            <v>194</v>
          </cell>
          <cell r="F21">
            <v>196</v>
          </cell>
          <cell r="G21">
            <v>380</v>
          </cell>
          <cell r="H21">
            <v>288</v>
          </cell>
          <cell r="I21">
            <v>203</v>
          </cell>
          <cell r="L21">
            <v>41</v>
          </cell>
          <cell r="M21">
            <v>154</v>
          </cell>
          <cell r="N21">
            <v>242</v>
          </cell>
          <cell r="O21">
            <v>298</v>
          </cell>
          <cell r="P21">
            <v>241</v>
          </cell>
          <cell r="Q21">
            <v>180</v>
          </cell>
          <cell r="AB21">
            <v>53</v>
          </cell>
          <cell r="AC21">
            <v>70</v>
          </cell>
          <cell r="AD21">
            <v>186</v>
          </cell>
          <cell r="AE21">
            <v>164</v>
          </cell>
          <cell r="AF21">
            <v>203</v>
          </cell>
          <cell r="AG21">
            <v>164</v>
          </cell>
          <cell r="AJ21">
            <v>65</v>
          </cell>
          <cell r="AK21">
            <v>164</v>
          </cell>
          <cell r="AL21">
            <v>133</v>
          </cell>
          <cell r="AM21">
            <v>195</v>
          </cell>
          <cell r="AN21">
            <v>209</v>
          </cell>
          <cell r="AO21">
            <v>158</v>
          </cell>
        </row>
        <row r="22">
          <cell r="D22">
            <v>52</v>
          </cell>
          <cell r="E22">
            <v>106</v>
          </cell>
          <cell r="F22">
            <v>257</v>
          </cell>
          <cell r="G22">
            <v>313</v>
          </cell>
          <cell r="H22">
            <v>332</v>
          </cell>
          <cell r="I22">
            <v>348</v>
          </cell>
          <cell r="L22">
            <v>31</v>
          </cell>
          <cell r="M22">
            <v>136</v>
          </cell>
          <cell r="N22">
            <v>242</v>
          </cell>
          <cell r="O22">
            <v>325</v>
          </cell>
          <cell r="P22">
            <v>300</v>
          </cell>
          <cell r="Q22">
            <v>314</v>
          </cell>
          <cell r="AB22">
            <v>37</v>
          </cell>
          <cell r="AC22">
            <v>159</v>
          </cell>
          <cell r="AD22">
            <v>303</v>
          </cell>
          <cell r="AE22">
            <v>368</v>
          </cell>
          <cell r="AF22">
            <v>240</v>
          </cell>
          <cell r="AG22">
            <v>233</v>
          </cell>
          <cell r="AJ22">
            <v>68</v>
          </cell>
          <cell r="AK22">
            <v>135</v>
          </cell>
          <cell r="AL22">
            <v>190</v>
          </cell>
          <cell r="AM22">
            <v>279</v>
          </cell>
          <cell r="AN22">
            <v>185</v>
          </cell>
          <cell r="AO22">
            <v>410</v>
          </cell>
        </row>
        <row r="23">
          <cell r="D23">
            <v>177</v>
          </cell>
          <cell r="E23">
            <v>242</v>
          </cell>
          <cell r="F23">
            <v>568</v>
          </cell>
          <cell r="G23">
            <v>627</v>
          </cell>
          <cell r="H23">
            <v>441</v>
          </cell>
          <cell r="I23">
            <v>443</v>
          </cell>
          <cell r="L23">
            <v>237</v>
          </cell>
          <cell r="M23">
            <v>168</v>
          </cell>
          <cell r="N23">
            <v>506</v>
          </cell>
          <cell r="O23">
            <v>475</v>
          </cell>
          <cell r="P23">
            <v>421</v>
          </cell>
          <cell r="Q23">
            <v>376</v>
          </cell>
          <cell r="AB23">
            <v>44</v>
          </cell>
          <cell r="AC23">
            <v>233</v>
          </cell>
          <cell r="AD23">
            <v>546</v>
          </cell>
          <cell r="AE23">
            <v>536</v>
          </cell>
          <cell r="AF23">
            <v>198</v>
          </cell>
          <cell r="AG23">
            <v>197</v>
          </cell>
          <cell r="AJ23">
            <v>184</v>
          </cell>
          <cell r="AK23">
            <v>348</v>
          </cell>
          <cell r="AL23">
            <v>425</v>
          </cell>
          <cell r="AM23">
            <v>369</v>
          </cell>
          <cell r="AN23">
            <v>470</v>
          </cell>
          <cell r="AO23">
            <v>234</v>
          </cell>
        </row>
        <row r="24">
          <cell r="D24">
            <v>99</v>
          </cell>
          <cell r="E24">
            <v>261</v>
          </cell>
          <cell r="F24">
            <v>424</v>
          </cell>
          <cell r="G24">
            <v>494</v>
          </cell>
          <cell r="H24">
            <v>485</v>
          </cell>
          <cell r="I24">
            <v>480</v>
          </cell>
          <cell r="L24">
            <v>50</v>
          </cell>
          <cell r="M24">
            <v>191</v>
          </cell>
          <cell r="N24">
            <v>273</v>
          </cell>
          <cell r="O24">
            <v>398</v>
          </cell>
          <cell r="P24">
            <v>403</v>
          </cell>
          <cell r="Q24">
            <v>312</v>
          </cell>
          <cell r="AB24">
            <v>78</v>
          </cell>
          <cell r="AC24">
            <v>239</v>
          </cell>
          <cell r="AD24">
            <v>397</v>
          </cell>
          <cell r="AE24">
            <v>487</v>
          </cell>
          <cell r="AF24">
            <v>454</v>
          </cell>
          <cell r="AG24">
            <v>476</v>
          </cell>
          <cell r="AJ24" t="str">
            <v>..</v>
          </cell>
          <cell r="AK24" t="str">
            <v>..</v>
          </cell>
          <cell r="AL24" t="str">
            <v>..</v>
          </cell>
          <cell r="AM24" t="str">
            <v>..</v>
          </cell>
          <cell r="AN24" t="str">
            <v>..</v>
          </cell>
          <cell r="AO24" t="str">
            <v>..</v>
          </cell>
        </row>
        <row r="25">
          <cell r="D25">
            <v>210</v>
          </cell>
          <cell r="E25">
            <v>316</v>
          </cell>
          <cell r="F25">
            <v>600</v>
          </cell>
          <cell r="G25">
            <v>809</v>
          </cell>
          <cell r="H25">
            <v>937</v>
          </cell>
          <cell r="I25">
            <v>485</v>
          </cell>
          <cell r="L25">
            <v>195</v>
          </cell>
          <cell r="M25">
            <v>287</v>
          </cell>
          <cell r="N25">
            <v>671</v>
          </cell>
          <cell r="O25">
            <v>805</v>
          </cell>
          <cell r="P25">
            <v>1001</v>
          </cell>
          <cell r="Q25">
            <v>581</v>
          </cell>
          <cell r="AB25">
            <v>156</v>
          </cell>
          <cell r="AC25">
            <v>311</v>
          </cell>
          <cell r="AD25">
            <v>567</v>
          </cell>
          <cell r="AE25">
            <v>685</v>
          </cell>
          <cell r="AF25">
            <v>631</v>
          </cell>
          <cell r="AG25">
            <v>482</v>
          </cell>
          <cell r="AJ25">
            <v>219</v>
          </cell>
          <cell r="AK25">
            <v>296</v>
          </cell>
          <cell r="AL25">
            <v>524</v>
          </cell>
          <cell r="AM25">
            <v>472</v>
          </cell>
          <cell r="AN25">
            <v>542</v>
          </cell>
          <cell r="AO25">
            <v>571</v>
          </cell>
        </row>
        <row r="26">
          <cell r="D26">
            <v>38</v>
          </cell>
          <cell r="E26">
            <v>153</v>
          </cell>
          <cell r="F26">
            <v>339</v>
          </cell>
          <cell r="G26">
            <v>476</v>
          </cell>
          <cell r="H26">
            <v>616</v>
          </cell>
          <cell r="I26">
            <v>656</v>
          </cell>
          <cell r="L26">
            <v>60</v>
          </cell>
          <cell r="M26">
            <v>145</v>
          </cell>
          <cell r="N26">
            <v>396</v>
          </cell>
          <cell r="O26">
            <v>528</v>
          </cell>
          <cell r="P26">
            <v>600</v>
          </cell>
          <cell r="Q26">
            <v>750</v>
          </cell>
          <cell r="AB26">
            <v>126</v>
          </cell>
          <cell r="AC26">
            <v>326</v>
          </cell>
          <cell r="AD26">
            <v>505</v>
          </cell>
          <cell r="AE26">
            <v>585</v>
          </cell>
          <cell r="AF26">
            <v>570</v>
          </cell>
          <cell r="AG26">
            <v>676</v>
          </cell>
          <cell r="AJ26">
            <v>138</v>
          </cell>
          <cell r="AK26">
            <v>171</v>
          </cell>
          <cell r="AL26">
            <v>282</v>
          </cell>
          <cell r="AM26">
            <v>381</v>
          </cell>
          <cell r="AN26">
            <v>506</v>
          </cell>
          <cell r="AO26">
            <v>404</v>
          </cell>
        </row>
        <row r="27">
          <cell r="D27">
            <v>148</v>
          </cell>
          <cell r="E27">
            <v>227</v>
          </cell>
          <cell r="F27">
            <v>499</v>
          </cell>
          <cell r="G27">
            <v>630</v>
          </cell>
          <cell r="H27">
            <v>519</v>
          </cell>
          <cell r="I27">
            <v>607</v>
          </cell>
          <cell r="L27">
            <v>77</v>
          </cell>
          <cell r="M27">
            <v>203</v>
          </cell>
          <cell r="N27">
            <v>510</v>
          </cell>
          <cell r="O27">
            <v>620</v>
          </cell>
          <cell r="P27">
            <v>519</v>
          </cell>
          <cell r="Q27">
            <v>588</v>
          </cell>
          <cell r="AB27" t="str">
            <v>..</v>
          </cell>
          <cell r="AC27" t="str">
            <v>..</v>
          </cell>
          <cell r="AD27" t="str">
            <v>..</v>
          </cell>
          <cell r="AE27" t="str">
            <v>..</v>
          </cell>
          <cell r="AF27" t="str">
            <v>..</v>
          </cell>
          <cell r="AG27" t="str">
            <v>..</v>
          </cell>
          <cell r="AJ27" t="str">
            <v>..</v>
          </cell>
          <cell r="AK27" t="str">
            <v>..</v>
          </cell>
          <cell r="AL27" t="str">
            <v>..</v>
          </cell>
          <cell r="AM27" t="str">
            <v>..</v>
          </cell>
          <cell r="AN27" t="str">
            <v>..</v>
          </cell>
          <cell r="AO27" t="str">
            <v>..</v>
          </cell>
        </row>
        <row r="28">
          <cell r="D28">
            <v>113</v>
          </cell>
          <cell r="E28">
            <v>313</v>
          </cell>
          <cell r="F28">
            <v>413</v>
          </cell>
          <cell r="G28">
            <v>651</v>
          </cell>
          <cell r="H28">
            <v>510</v>
          </cell>
          <cell r="I28">
            <v>410</v>
          </cell>
          <cell r="L28">
            <v>130</v>
          </cell>
          <cell r="M28">
            <v>260</v>
          </cell>
          <cell r="N28">
            <v>380</v>
          </cell>
          <cell r="O28">
            <v>563</v>
          </cell>
          <cell r="P28">
            <v>502</v>
          </cell>
          <cell r="Q28">
            <v>315</v>
          </cell>
          <cell r="AB28">
            <v>45</v>
          </cell>
          <cell r="AC28">
            <v>249</v>
          </cell>
          <cell r="AD28">
            <v>491</v>
          </cell>
          <cell r="AE28">
            <v>441</v>
          </cell>
          <cell r="AF28">
            <v>346</v>
          </cell>
          <cell r="AG28">
            <v>327</v>
          </cell>
          <cell r="AJ28" t="str">
            <v>..</v>
          </cell>
          <cell r="AK28" t="str">
            <v>..</v>
          </cell>
          <cell r="AL28" t="str">
            <v>..</v>
          </cell>
          <cell r="AM28" t="str">
            <v>..</v>
          </cell>
          <cell r="AN28" t="str">
            <v>..</v>
          </cell>
          <cell r="AO28" t="str">
            <v>..</v>
          </cell>
        </row>
        <row r="29">
          <cell r="D29">
            <v>87</v>
          </cell>
          <cell r="E29">
            <v>342</v>
          </cell>
          <cell r="F29">
            <v>652</v>
          </cell>
          <cell r="G29">
            <v>912</v>
          </cell>
          <cell r="H29">
            <v>772</v>
          </cell>
          <cell r="I29">
            <v>716</v>
          </cell>
          <cell r="L29">
            <v>139</v>
          </cell>
          <cell r="M29">
            <v>279</v>
          </cell>
          <cell r="N29">
            <v>699</v>
          </cell>
          <cell r="O29">
            <v>987</v>
          </cell>
          <cell r="P29">
            <v>859</v>
          </cell>
          <cell r="Q29">
            <v>790</v>
          </cell>
          <cell r="AB29">
            <v>116</v>
          </cell>
          <cell r="AC29">
            <v>478</v>
          </cell>
          <cell r="AD29">
            <v>745</v>
          </cell>
          <cell r="AE29">
            <v>922</v>
          </cell>
          <cell r="AF29">
            <v>1023</v>
          </cell>
          <cell r="AG29">
            <v>842</v>
          </cell>
          <cell r="AJ29">
            <v>371</v>
          </cell>
          <cell r="AK29">
            <v>554</v>
          </cell>
          <cell r="AL29">
            <v>730</v>
          </cell>
          <cell r="AM29">
            <v>915</v>
          </cell>
          <cell r="AN29">
            <v>925</v>
          </cell>
          <cell r="AO29">
            <v>1027</v>
          </cell>
        </row>
        <row r="30">
          <cell r="D30">
            <v>58</v>
          </cell>
          <cell r="E30">
            <v>194</v>
          </cell>
          <cell r="F30">
            <v>322</v>
          </cell>
          <cell r="G30">
            <v>378</v>
          </cell>
          <cell r="H30">
            <v>388</v>
          </cell>
          <cell r="I30">
            <v>285</v>
          </cell>
          <cell r="L30">
            <v>55</v>
          </cell>
          <cell r="M30">
            <v>162</v>
          </cell>
          <cell r="N30">
            <v>345</v>
          </cell>
          <cell r="O30">
            <v>326</v>
          </cell>
          <cell r="P30">
            <v>345</v>
          </cell>
          <cell r="Q30">
            <v>305</v>
          </cell>
          <cell r="AB30">
            <v>135</v>
          </cell>
          <cell r="AC30">
            <v>258</v>
          </cell>
          <cell r="AD30">
            <v>377</v>
          </cell>
          <cell r="AE30">
            <v>322</v>
          </cell>
          <cell r="AF30">
            <v>389</v>
          </cell>
          <cell r="AG30">
            <v>324</v>
          </cell>
          <cell r="AJ30" t="str">
            <v>..</v>
          </cell>
          <cell r="AK30" t="str">
            <v>..</v>
          </cell>
          <cell r="AL30" t="str">
            <v>..</v>
          </cell>
          <cell r="AM30" t="str">
            <v>..</v>
          </cell>
          <cell r="AN30" t="str">
            <v>..</v>
          </cell>
          <cell r="AO30" t="str">
            <v>..</v>
          </cell>
        </row>
        <row r="31">
          <cell r="D31">
            <v>34</v>
          </cell>
          <cell r="E31">
            <v>85</v>
          </cell>
          <cell r="F31">
            <v>136</v>
          </cell>
          <cell r="G31">
            <v>304</v>
          </cell>
          <cell r="H31">
            <v>424</v>
          </cell>
          <cell r="I31">
            <v>407</v>
          </cell>
          <cell r="L31">
            <v>7</v>
          </cell>
          <cell r="M31">
            <v>107</v>
          </cell>
          <cell r="N31">
            <v>119</v>
          </cell>
          <cell r="O31">
            <v>290</v>
          </cell>
          <cell r="P31">
            <v>337</v>
          </cell>
          <cell r="Q31">
            <v>471</v>
          </cell>
          <cell r="AB31">
            <v>59</v>
          </cell>
          <cell r="AC31">
            <v>176</v>
          </cell>
          <cell r="AD31">
            <v>318</v>
          </cell>
          <cell r="AE31">
            <v>327</v>
          </cell>
          <cell r="AF31">
            <v>469</v>
          </cell>
          <cell r="AG31">
            <v>526</v>
          </cell>
          <cell r="AJ31">
            <v>46</v>
          </cell>
          <cell r="AK31">
            <v>110</v>
          </cell>
          <cell r="AL31">
            <v>224</v>
          </cell>
          <cell r="AM31">
            <v>249</v>
          </cell>
          <cell r="AN31">
            <v>354</v>
          </cell>
          <cell r="AO31">
            <v>379</v>
          </cell>
        </row>
        <row r="32">
          <cell r="D32">
            <v>148</v>
          </cell>
          <cell r="E32">
            <v>138</v>
          </cell>
          <cell r="F32">
            <v>311</v>
          </cell>
          <cell r="G32">
            <v>750</v>
          </cell>
          <cell r="H32">
            <v>543</v>
          </cell>
          <cell r="I32">
            <v>898</v>
          </cell>
          <cell r="L32">
            <v>102</v>
          </cell>
          <cell r="M32">
            <v>150</v>
          </cell>
          <cell r="N32">
            <v>352</v>
          </cell>
          <cell r="O32">
            <v>750</v>
          </cell>
          <cell r="P32">
            <v>625</v>
          </cell>
          <cell r="Q32">
            <v>998</v>
          </cell>
          <cell r="AB32">
            <v>36</v>
          </cell>
          <cell r="AC32">
            <v>236</v>
          </cell>
          <cell r="AD32">
            <v>548</v>
          </cell>
          <cell r="AE32">
            <v>571</v>
          </cell>
          <cell r="AF32">
            <v>729</v>
          </cell>
          <cell r="AG32">
            <v>1166</v>
          </cell>
          <cell r="AJ32">
            <v>140</v>
          </cell>
          <cell r="AK32">
            <v>284</v>
          </cell>
          <cell r="AL32">
            <v>456</v>
          </cell>
          <cell r="AM32">
            <v>684</v>
          </cell>
          <cell r="AN32">
            <v>903</v>
          </cell>
          <cell r="AO32">
            <v>1248</v>
          </cell>
        </row>
        <row r="33">
          <cell r="D33">
            <v>111</v>
          </cell>
          <cell r="E33">
            <v>165</v>
          </cell>
          <cell r="F33">
            <v>494</v>
          </cell>
          <cell r="G33">
            <v>318</v>
          </cell>
          <cell r="H33">
            <v>379</v>
          </cell>
          <cell r="I33">
            <v>294</v>
          </cell>
          <cell r="L33">
            <v>110</v>
          </cell>
          <cell r="M33">
            <v>170</v>
          </cell>
          <cell r="N33">
            <v>446</v>
          </cell>
          <cell r="O33">
            <v>393</v>
          </cell>
          <cell r="P33">
            <v>423</v>
          </cell>
          <cell r="Q33">
            <v>380</v>
          </cell>
          <cell r="AB33">
            <v>81</v>
          </cell>
          <cell r="AC33">
            <v>453</v>
          </cell>
          <cell r="AD33">
            <v>450</v>
          </cell>
          <cell r="AE33">
            <v>488</v>
          </cell>
          <cell r="AF33">
            <v>423</v>
          </cell>
          <cell r="AG33">
            <v>584</v>
          </cell>
          <cell r="AJ33">
            <v>145</v>
          </cell>
          <cell r="AK33">
            <v>512</v>
          </cell>
          <cell r="AL33">
            <v>655</v>
          </cell>
          <cell r="AM33">
            <v>779</v>
          </cell>
          <cell r="AN33">
            <v>819</v>
          </cell>
          <cell r="AO33">
            <v>988</v>
          </cell>
        </row>
        <row r="34">
          <cell r="D34">
            <v>175</v>
          </cell>
          <cell r="E34">
            <v>375</v>
          </cell>
          <cell r="F34">
            <v>522</v>
          </cell>
          <cell r="G34">
            <v>783</v>
          </cell>
          <cell r="H34">
            <v>567</v>
          </cell>
          <cell r="I34">
            <v>428</v>
          </cell>
          <cell r="L34">
            <v>170</v>
          </cell>
          <cell r="M34">
            <v>325</v>
          </cell>
          <cell r="N34">
            <v>483</v>
          </cell>
          <cell r="O34">
            <v>700</v>
          </cell>
          <cell r="P34">
            <v>554</v>
          </cell>
          <cell r="Q34">
            <v>396</v>
          </cell>
          <cell r="AB34">
            <v>90</v>
          </cell>
          <cell r="AC34">
            <v>269</v>
          </cell>
          <cell r="AD34">
            <v>659</v>
          </cell>
          <cell r="AE34">
            <v>538</v>
          </cell>
          <cell r="AF34">
            <v>445</v>
          </cell>
          <cell r="AG34">
            <v>318</v>
          </cell>
          <cell r="AJ34">
            <v>107</v>
          </cell>
          <cell r="AK34">
            <v>307</v>
          </cell>
          <cell r="AL34">
            <v>354</v>
          </cell>
          <cell r="AM34">
            <v>492</v>
          </cell>
          <cell r="AN34">
            <v>392</v>
          </cell>
          <cell r="AO34">
            <v>383</v>
          </cell>
        </row>
        <row r="35">
          <cell r="D35">
            <v>146</v>
          </cell>
          <cell r="E35">
            <v>268</v>
          </cell>
          <cell r="F35">
            <v>455</v>
          </cell>
          <cell r="G35">
            <v>517</v>
          </cell>
          <cell r="H35">
            <v>756</v>
          </cell>
          <cell r="I35">
            <v>610</v>
          </cell>
          <cell r="L35">
            <v>136</v>
          </cell>
          <cell r="M35">
            <v>223</v>
          </cell>
          <cell r="N35">
            <v>559</v>
          </cell>
          <cell r="O35">
            <v>737</v>
          </cell>
          <cell r="P35">
            <v>633</v>
          </cell>
          <cell r="Q35">
            <v>809</v>
          </cell>
          <cell r="AB35">
            <v>206</v>
          </cell>
          <cell r="AC35">
            <v>352</v>
          </cell>
          <cell r="AD35">
            <v>665</v>
          </cell>
          <cell r="AE35">
            <v>972</v>
          </cell>
          <cell r="AF35">
            <v>823</v>
          </cell>
          <cell r="AG35">
            <v>896</v>
          </cell>
          <cell r="AJ35">
            <v>291</v>
          </cell>
          <cell r="AK35">
            <v>453</v>
          </cell>
          <cell r="AL35">
            <v>624</v>
          </cell>
          <cell r="AM35">
            <v>586</v>
          </cell>
          <cell r="AN35">
            <v>479</v>
          </cell>
          <cell r="AO35">
            <v>686</v>
          </cell>
        </row>
        <row r="36">
          <cell r="D36">
            <v>54</v>
          </cell>
          <cell r="E36">
            <v>143</v>
          </cell>
          <cell r="F36">
            <v>204</v>
          </cell>
          <cell r="G36">
            <v>237</v>
          </cell>
          <cell r="H36">
            <v>235</v>
          </cell>
          <cell r="I36">
            <v>284</v>
          </cell>
          <cell r="L36">
            <v>45</v>
          </cell>
          <cell r="M36">
            <v>197</v>
          </cell>
          <cell r="N36">
            <v>183</v>
          </cell>
          <cell r="O36">
            <v>217</v>
          </cell>
          <cell r="P36">
            <v>277</v>
          </cell>
          <cell r="Q36">
            <v>323</v>
          </cell>
          <cell r="AB36">
            <v>58</v>
          </cell>
          <cell r="AC36">
            <v>281</v>
          </cell>
          <cell r="AD36">
            <v>207</v>
          </cell>
          <cell r="AE36">
            <v>295</v>
          </cell>
          <cell r="AF36">
            <v>348</v>
          </cell>
          <cell r="AG36">
            <v>253</v>
          </cell>
          <cell r="AJ36">
            <v>145</v>
          </cell>
          <cell r="AK36">
            <v>229</v>
          </cell>
          <cell r="AL36">
            <v>265</v>
          </cell>
          <cell r="AM36">
            <v>449</v>
          </cell>
          <cell r="AN36">
            <v>309</v>
          </cell>
          <cell r="AO36">
            <v>554</v>
          </cell>
        </row>
        <row r="37">
          <cell r="D37">
            <v>188</v>
          </cell>
          <cell r="E37">
            <v>414</v>
          </cell>
          <cell r="F37">
            <v>931</v>
          </cell>
          <cell r="G37">
            <v>1046</v>
          </cell>
          <cell r="H37">
            <v>1018</v>
          </cell>
          <cell r="I37">
            <v>1214</v>
          </cell>
          <cell r="L37">
            <v>221</v>
          </cell>
          <cell r="M37">
            <v>410</v>
          </cell>
          <cell r="N37">
            <v>886</v>
          </cell>
          <cell r="O37">
            <v>1033</v>
          </cell>
          <cell r="P37">
            <v>1161</v>
          </cell>
          <cell r="Q37">
            <v>1332</v>
          </cell>
          <cell r="AB37">
            <v>170</v>
          </cell>
          <cell r="AC37">
            <v>607</v>
          </cell>
          <cell r="AD37">
            <v>733</v>
          </cell>
          <cell r="AE37">
            <v>888</v>
          </cell>
          <cell r="AF37">
            <v>1150</v>
          </cell>
          <cell r="AG37">
            <v>1161</v>
          </cell>
          <cell r="AJ37">
            <v>329</v>
          </cell>
          <cell r="AK37">
            <v>794</v>
          </cell>
          <cell r="AL37">
            <v>892</v>
          </cell>
          <cell r="AM37">
            <v>1135</v>
          </cell>
          <cell r="AN37">
            <v>1093</v>
          </cell>
          <cell r="AO37">
            <v>1156</v>
          </cell>
        </row>
        <row r="38">
          <cell r="D38">
            <v>48</v>
          </cell>
          <cell r="E38">
            <v>182</v>
          </cell>
          <cell r="F38">
            <v>269</v>
          </cell>
          <cell r="G38">
            <v>262</v>
          </cell>
          <cell r="H38">
            <v>181</v>
          </cell>
          <cell r="I38">
            <v>125</v>
          </cell>
          <cell r="L38">
            <v>71</v>
          </cell>
          <cell r="M38">
            <v>223</v>
          </cell>
          <cell r="N38">
            <v>255</v>
          </cell>
          <cell r="O38">
            <v>280</v>
          </cell>
          <cell r="P38">
            <v>182</v>
          </cell>
          <cell r="Q38">
            <v>180</v>
          </cell>
          <cell r="AB38">
            <v>134</v>
          </cell>
          <cell r="AC38">
            <v>125</v>
          </cell>
          <cell r="AD38">
            <v>153</v>
          </cell>
          <cell r="AE38">
            <v>230</v>
          </cell>
          <cell r="AF38">
            <v>148</v>
          </cell>
          <cell r="AG38">
            <v>192</v>
          </cell>
          <cell r="AJ38">
            <v>25</v>
          </cell>
          <cell r="AK38">
            <v>144</v>
          </cell>
          <cell r="AL38">
            <v>163</v>
          </cell>
          <cell r="AM38">
            <v>289</v>
          </cell>
          <cell r="AN38">
            <v>171</v>
          </cell>
          <cell r="AO38">
            <v>171</v>
          </cell>
        </row>
        <row r="39">
          <cell r="D39">
            <v>91</v>
          </cell>
          <cell r="E39">
            <v>122</v>
          </cell>
          <cell r="F39">
            <v>280</v>
          </cell>
          <cell r="G39">
            <v>303</v>
          </cell>
          <cell r="H39">
            <v>280</v>
          </cell>
          <cell r="I39">
            <v>421</v>
          </cell>
          <cell r="L39">
            <v>99</v>
          </cell>
          <cell r="M39">
            <v>141</v>
          </cell>
          <cell r="N39">
            <v>290</v>
          </cell>
          <cell r="O39">
            <v>295</v>
          </cell>
          <cell r="P39">
            <v>267</v>
          </cell>
          <cell r="Q39">
            <v>472</v>
          </cell>
          <cell r="AB39">
            <v>49</v>
          </cell>
          <cell r="AC39">
            <v>154</v>
          </cell>
          <cell r="AD39">
            <v>388</v>
          </cell>
          <cell r="AE39">
            <v>411</v>
          </cell>
          <cell r="AF39">
            <v>425</v>
          </cell>
          <cell r="AG39">
            <v>382</v>
          </cell>
          <cell r="AJ39">
            <v>93</v>
          </cell>
          <cell r="AK39">
            <v>205</v>
          </cell>
          <cell r="AL39">
            <v>234</v>
          </cell>
          <cell r="AM39">
            <v>361</v>
          </cell>
          <cell r="AN39">
            <v>364</v>
          </cell>
          <cell r="AO39">
            <v>482</v>
          </cell>
        </row>
        <row r="40">
          <cell r="D40">
            <v>113</v>
          </cell>
          <cell r="E40">
            <v>222</v>
          </cell>
          <cell r="F40">
            <v>592</v>
          </cell>
          <cell r="G40">
            <v>733</v>
          </cell>
          <cell r="H40">
            <v>398</v>
          </cell>
          <cell r="I40">
            <v>706</v>
          </cell>
          <cell r="L40">
            <v>105</v>
          </cell>
          <cell r="M40">
            <v>283</v>
          </cell>
          <cell r="N40">
            <v>624</v>
          </cell>
          <cell r="O40">
            <v>631</v>
          </cell>
          <cell r="P40">
            <v>481</v>
          </cell>
          <cell r="Q40">
            <v>682</v>
          </cell>
          <cell r="AB40">
            <v>190</v>
          </cell>
          <cell r="AC40">
            <v>316</v>
          </cell>
          <cell r="AD40">
            <v>679</v>
          </cell>
          <cell r="AE40">
            <v>650</v>
          </cell>
          <cell r="AF40">
            <v>593</v>
          </cell>
          <cell r="AG40">
            <v>629</v>
          </cell>
          <cell r="AJ40">
            <v>195</v>
          </cell>
          <cell r="AK40">
            <v>376</v>
          </cell>
          <cell r="AL40">
            <v>507</v>
          </cell>
          <cell r="AM40">
            <v>685</v>
          </cell>
          <cell r="AN40">
            <v>610</v>
          </cell>
          <cell r="AO40">
            <v>793</v>
          </cell>
        </row>
        <row r="41">
          <cell r="D41">
            <v>193</v>
          </cell>
          <cell r="E41">
            <v>510</v>
          </cell>
          <cell r="F41">
            <v>938</v>
          </cell>
          <cell r="G41">
            <v>813</v>
          </cell>
          <cell r="H41">
            <v>979</v>
          </cell>
          <cell r="I41">
            <v>968</v>
          </cell>
          <cell r="L41">
            <v>216</v>
          </cell>
          <cell r="M41">
            <v>559</v>
          </cell>
          <cell r="N41">
            <v>801</v>
          </cell>
          <cell r="O41">
            <v>817</v>
          </cell>
          <cell r="P41">
            <v>849</v>
          </cell>
          <cell r="Q41">
            <v>900</v>
          </cell>
          <cell r="AB41">
            <v>156</v>
          </cell>
          <cell r="AC41">
            <v>660</v>
          </cell>
          <cell r="AD41">
            <v>835</v>
          </cell>
          <cell r="AE41">
            <v>928</v>
          </cell>
          <cell r="AF41">
            <v>857</v>
          </cell>
          <cell r="AG41">
            <v>1365</v>
          </cell>
          <cell r="AJ41">
            <v>276</v>
          </cell>
          <cell r="AK41">
            <v>655</v>
          </cell>
          <cell r="AL41">
            <v>1267</v>
          </cell>
          <cell r="AM41">
            <v>1242</v>
          </cell>
          <cell r="AN41">
            <v>1654</v>
          </cell>
          <cell r="AO41">
            <v>1670</v>
          </cell>
        </row>
        <row r="42">
          <cell r="D42">
            <v>148</v>
          </cell>
          <cell r="E42">
            <v>430</v>
          </cell>
          <cell r="F42">
            <v>750</v>
          </cell>
          <cell r="G42">
            <v>802</v>
          </cell>
          <cell r="H42">
            <v>628</v>
          </cell>
          <cell r="I42">
            <v>650</v>
          </cell>
          <cell r="L42">
            <v>181</v>
          </cell>
          <cell r="M42">
            <v>427</v>
          </cell>
          <cell r="N42">
            <v>778</v>
          </cell>
          <cell r="O42">
            <v>818</v>
          </cell>
          <cell r="P42">
            <v>557</v>
          </cell>
          <cell r="Q42">
            <v>871</v>
          </cell>
          <cell r="AB42">
            <v>178</v>
          </cell>
          <cell r="AC42">
            <v>418</v>
          </cell>
          <cell r="AD42">
            <v>670</v>
          </cell>
          <cell r="AE42">
            <v>544</v>
          </cell>
          <cell r="AF42">
            <v>966</v>
          </cell>
          <cell r="AG42">
            <v>692</v>
          </cell>
          <cell r="AJ42">
            <v>170</v>
          </cell>
          <cell r="AK42">
            <v>471</v>
          </cell>
          <cell r="AL42">
            <v>541</v>
          </cell>
          <cell r="AM42">
            <v>714</v>
          </cell>
          <cell r="AN42">
            <v>654</v>
          </cell>
          <cell r="AO42">
            <v>894</v>
          </cell>
        </row>
        <row r="43">
          <cell r="D43">
            <v>78</v>
          </cell>
          <cell r="E43">
            <v>232</v>
          </cell>
          <cell r="F43">
            <v>400</v>
          </cell>
          <cell r="G43">
            <v>546</v>
          </cell>
          <cell r="H43">
            <v>542</v>
          </cell>
          <cell r="I43">
            <v>557</v>
          </cell>
          <cell r="L43">
            <v>87</v>
          </cell>
          <cell r="M43">
            <v>222</v>
          </cell>
          <cell r="N43">
            <v>396</v>
          </cell>
          <cell r="O43">
            <v>555</v>
          </cell>
          <cell r="P43">
            <v>502</v>
          </cell>
          <cell r="Q43">
            <v>619</v>
          </cell>
          <cell r="AB43">
            <v>146</v>
          </cell>
          <cell r="AC43">
            <v>303</v>
          </cell>
          <cell r="AD43">
            <v>409</v>
          </cell>
          <cell r="AE43">
            <v>562</v>
          </cell>
          <cell r="AF43">
            <v>608</v>
          </cell>
          <cell r="AG43">
            <v>820</v>
          </cell>
          <cell r="AJ43">
            <v>245</v>
          </cell>
          <cell r="AK43">
            <v>491</v>
          </cell>
          <cell r="AL43">
            <v>563</v>
          </cell>
          <cell r="AM43">
            <v>794</v>
          </cell>
          <cell r="AN43">
            <v>942</v>
          </cell>
          <cell r="AO43">
            <v>960</v>
          </cell>
        </row>
        <row r="44">
          <cell r="D44">
            <v>371</v>
          </cell>
          <cell r="E44">
            <v>469</v>
          </cell>
          <cell r="F44">
            <v>1125</v>
          </cell>
          <cell r="G44">
            <v>1230</v>
          </cell>
          <cell r="H44">
            <v>1153</v>
          </cell>
          <cell r="I44">
            <v>1156</v>
          </cell>
          <cell r="L44">
            <v>263</v>
          </cell>
          <cell r="M44">
            <v>546</v>
          </cell>
          <cell r="N44">
            <v>1246</v>
          </cell>
          <cell r="O44">
            <v>1188</v>
          </cell>
          <cell r="P44">
            <v>1308</v>
          </cell>
          <cell r="Q44">
            <v>1137</v>
          </cell>
          <cell r="AB44">
            <v>247</v>
          </cell>
          <cell r="AC44">
            <v>582</v>
          </cell>
          <cell r="AD44">
            <v>923</v>
          </cell>
          <cell r="AE44">
            <v>855</v>
          </cell>
          <cell r="AF44">
            <v>1041</v>
          </cell>
          <cell r="AG44">
            <v>1089</v>
          </cell>
          <cell r="AJ44" t="str">
            <v>..</v>
          </cell>
          <cell r="AK44" t="str">
            <v>..</v>
          </cell>
          <cell r="AL44" t="str">
            <v>..</v>
          </cell>
          <cell r="AM44" t="str">
            <v>..</v>
          </cell>
          <cell r="AN44" t="str">
            <v>..</v>
          </cell>
          <cell r="AO44" t="str">
            <v>..</v>
          </cell>
        </row>
        <row r="45">
          <cell r="D45">
            <v>89</v>
          </cell>
          <cell r="E45">
            <v>285</v>
          </cell>
          <cell r="F45">
            <v>344</v>
          </cell>
          <cell r="G45">
            <v>501</v>
          </cell>
          <cell r="H45">
            <v>477</v>
          </cell>
          <cell r="I45">
            <v>313</v>
          </cell>
          <cell r="L45">
            <v>56</v>
          </cell>
          <cell r="M45">
            <v>214</v>
          </cell>
          <cell r="N45">
            <v>354</v>
          </cell>
          <cell r="O45">
            <v>345</v>
          </cell>
          <cell r="P45">
            <v>399</v>
          </cell>
          <cell r="Q45">
            <v>268</v>
          </cell>
          <cell r="AB45">
            <v>112</v>
          </cell>
          <cell r="AC45">
            <v>207</v>
          </cell>
          <cell r="AD45">
            <v>391</v>
          </cell>
          <cell r="AE45">
            <v>374</v>
          </cell>
          <cell r="AF45">
            <v>366</v>
          </cell>
          <cell r="AG45">
            <v>293</v>
          </cell>
          <cell r="AJ45">
            <v>263</v>
          </cell>
          <cell r="AK45">
            <v>444</v>
          </cell>
          <cell r="AL45">
            <v>708</v>
          </cell>
          <cell r="AM45">
            <v>733</v>
          </cell>
          <cell r="AN45">
            <v>615</v>
          </cell>
          <cell r="AO45">
            <v>757</v>
          </cell>
        </row>
        <row r="46">
          <cell r="D46">
            <v>22</v>
          </cell>
          <cell r="E46">
            <v>119</v>
          </cell>
          <cell r="F46">
            <v>247</v>
          </cell>
          <cell r="G46">
            <v>220</v>
          </cell>
          <cell r="H46">
            <v>226</v>
          </cell>
          <cell r="I46">
            <v>201</v>
          </cell>
          <cell r="L46">
            <v>37</v>
          </cell>
          <cell r="M46">
            <v>121</v>
          </cell>
          <cell r="N46">
            <v>227</v>
          </cell>
          <cell r="O46">
            <v>220</v>
          </cell>
          <cell r="P46">
            <v>239</v>
          </cell>
          <cell r="Q46">
            <v>280</v>
          </cell>
          <cell r="AB46">
            <v>58</v>
          </cell>
          <cell r="AC46">
            <v>172</v>
          </cell>
          <cell r="AD46">
            <v>219</v>
          </cell>
          <cell r="AE46">
            <v>273</v>
          </cell>
          <cell r="AF46">
            <v>267</v>
          </cell>
          <cell r="AG46">
            <v>280</v>
          </cell>
          <cell r="AJ46">
            <v>124</v>
          </cell>
          <cell r="AK46">
            <v>210</v>
          </cell>
          <cell r="AL46">
            <v>287</v>
          </cell>
          <cell r="AM46">
            <v>387</v>
          </cell>
          <cell r="AN46">
            <v>343</v>
          </cell>
          <cell r="AO46">
            <v>543</v>
          </cell>
        </row>
        <row r="47">
          <cell r="D47">
            <v>278</v>
          </cell>
          <cell r="E47">
            <v>699</v>
          </cell>
          <cell r="F47">
            <v>1310</v>
          </cell>
          <cell r="G47">
            <v>1534</v>
          </cell>
          <cell r="H47">
            <v>1502</v>
          </cell>
          <cell r="I47">
            <v>1553</v>
          </cell>
          <cell r="L47">
            <v>341</v>
          </cell>
          <cell r="M47">
            <v>600</v>
          </cell>
          <cell r="N47">
            <v>1326</v>
          </cell>
          <cell r="O47">
            <v>1271</v>
          </cell>
          <cell r="P47">
            <v>1228</v>
          </cell>
          <cell r="Q47">
            <v>1605</v>
          </cell>
          <cell r="AB47">
            <v>251</v>
          </cell>
          <cell r="AC47">
            <v>902</v>
          </cell>
          <cell r="AD47">
            <v>1477</v>
          </cell>
          <cell r="AE47">
            <v>1232</v>
          </cell>
          <cell r="AF47">
            <v>1213</v>
          </cell>
          <cell r="AG47">
            <v>1555</v>
          </cell>
          <cell r="AJ47">
            <v>455</v>
          </cell>
          <cell r="AK47">
            <v>993</v>
          </cell>
          <cell r="AL47">
            <v>1146</v>
          </cell>
          <cell r="AM47">
            <v>1487</v>
          </cell>
          <cell r="AN47">
            <v>1661</v>
          </cell>
          <cell r="AO47">
            <v>2065</v>
          </cell>
        </row>
        <row r="48">
          <cell r="D48">
            <v>193</v>
          </cell>
          <cell r="E48">
            <v>278</v>
          </cell>
          <cell r="F48">
            <v>398</v>
          </cell>
          <cell r="G48">
            <v>617</v>
          </cell>
          <cell r="H48">
            <v>494</v>
          </cell>
          <cell r="I48">
            <v>427</v>
          </cell>
          <cell r="L48">
            <v>204</v>
          </cell>
          <cell r="M48">
            <v>225</v>
          </cell>
          <cell r="N48">
            <v>321</v>
          </cell>
          <cell r="O48">
            <v>511</v>
          </cell>
          <cell r="P48">
            <v>423</v>
          </cell>
          <cell r="Q48">
            <v>419</v>
          </cell>
          <cell r="AB48">
            <v>55</v>
          </cell>
          <cell r="AC48">
            <v>162</v>
          </cell>
          <cell r="AD48">
            <v>377</v>
          </cell>
          <cell r="AE48">
            <v>409</v>
          </cell>
          <cell r="AF48">
            <v>387</v>
          </cell>
          <cell r="AG48">
            <v>519</v>
          </cell>
          <cell r="AJ48">
            <v>131</v>
          </cell>
          <cell r="AK48">
            <v>400</v>
          </cell>
          <cell r="AL48">
            <v>250</v>
          </cell>
          <cell r="AM48">
            <v>370</v>
          </cell>
          <cell r="AN48">
            <v>301</v>
          </cell>
          <cell r="AO48">
            <v>353</v>
          </cell>
        </row>
        <row r="49">
          <cell r="D49">
            <v>61</v>
          </cell>
          <cell r="E49">
            <v>211</v>
          </cell>
          <cell r="F49">
            <v>263</v>
          </cell>
          <cell r="G49">
            <v>519</v>
          </cell>
          <cell r="H49">
            <v>406</v>
          </cell>
          <cell r="I49">
            <v>426</v>
          </cell>
          <cell r="L49">
            <v>75</v>
          </cell>
          <cell r="M49">
            <v>234</v>
          </cell>
          <cell r="N49">
            <v>328</v>
          </cell>
          <cell r="O49">
            <v>423</v>
          </cell>
          <cell r="P49">
            <v>449</v>
          </cell>
          <cell r="Q49">
            <v>528</v>
          </cell>
          <cell r="AB49">
            <v>124</v>
          </cell>
          <cell r="AC49">
            <v>289</v>
          </cell>
          <cell r="AD49">
            <v>275</v>
          </cell>
          <cell r="AE49">
            <v>455</v>
          </cell>
          <cell r="AF49">
            <v>531</v>
          </cell>
          <cell r="AG49">
            <v>511</v>
          </cell>
          <cell r="AJ49" t="str">
            <v>..</v>
          </cell>
          <cell r="AK49" t="str">
            <v>..</v>
          </cell>
          <cell r="AL49" t="str">
            <v>..</v>
          </cell>
          <cell r="AM49" t="str">
            <v>..</v>
          </cell>
          <cell r="AN49" t="str">
            <v>..</v>
          </cell>
          <cell r="AO49" t="str">
            <v>..</v>
          </cell>
        </row>
        <row r="50">
          <cell r="D50">
            <v>92</v>
          </cell>
          <cell r="E50">
            <v>178</v>
          </cell>
          <cell r="F50">
            <v>359</v>
          </cell>
          <cell r="G50">
            <v>391</v>
          </cell>
          <cell r="H50">
            <v>295</v>
          </cell>
          <cell r="I50">
            <v>405</v>
          </cell>
          <cell r="L50">
            <v>114</v>
          </cell>
          <cell r="M50">
            <v>157</v>
          </cell>
          <cell r="N50">
            <v>300</v>
          </cell>
          <cell r="O50">
            <v>388</v>
          </cell>
          <cell r="P50">
            <v>267</v>
          </cell>
          <cell r="Q50">
            <v>365</v>
          </cell>
          <cell r="AB50">
            <v>178</v>
          </cell>
          <cell r="AC50">
            <v>611</v>
          </cell>
          <cell r="AD50">
            <v>743</v>
          </cell>
          <cell r="AE50">
            <v>769</v>
          </cell>
          <cell r="AF50">
            <v>659</v>
          </cell>
          <cell r="AG50">
            <v>851</v>
          </cell>
          <cell r="AJ50">
            <v>127</v>
          </cell>
          <cell r="AK50">
            <v>353</v>
          </cell>
          <cell r="AL50">
            <v>412</v>
          </cell>
          <cell r="AM50">
            <v>491</v>
          </cell>
          <cell r="AN50">
            <v>646</v>
          </cell>
          <cell r="AO50">
            <v>591</v>
          </cell>
        </row>
        <row r="51">
          <cell r="D51">
            <v>114</v>
          </cell>
          <cell r="E51">
            <v>219</v>
          </cell>
          <cell r="F51">
            <v>239</v>
          </cell>
          <cell r="G51">
            <v>257</v>
          </cell>
          <cell r="H51">
            <v>289</v>
          </cell>
          <cell r="I51">
            <v>244</v>
          </cell>
          <cell r="L51">
            <v>120</v>
          </cell>
          <cell r="M51">
            <v>213</v>
          </cell>
          <cell r="N51">
            <v>258</v>
          </cell>
          <cell r="O51">
            <v>246</v>
          </cell>
          <cell r="P51">
            <v>283</v>
          </cell>
          <cell r="Q51">
            <v>290</v>
          </cell>
          <cell r="AB51">
            <v>108</v>
          </cell>
          <cell r="AC51">
            <v>81</v>
          </cell>
          <cell r="AD51">
            <v>241</v>
          </cell>
          <cell r="AE51">
            <v>211</v>
          </cell>
          <cell r="AF51">
            <v>321</v>
          </cell>
          <cell r="AG51">
            <v>355</v>
          </cell>
          <cell r="AJ51">
            <v>104</v>
          </cell>
          <cell r="AK51">
            <v>314</v>
          </cell>
          <cell r="AL51">
            <v>426</v>
          </cell>
          <cell r="AM51">
            <v>663</v>
          </cell>
          <cell r="AN51">
            <v>634</v>
          </cell>
          <cell r="AO51">
            <v>697</v>
          </cell>
        </row>
        <row r="52">
          <cell r="D52">
            <v>179</v>
          </cell>
          <cell r="E52">
            <v>292</v>
          </cell>
          <cell r="F52">
            <v>476</v>
          </cell>
          <cell r="G52">
            <v>416</v>
          </cell>
          <cell r="H52">
            <v>557</v>
          </cell>
          <cell r="I52">
            <v>782</v>
          </cell>
          <cell r="L52">
            <v>229</v>
          </cell>
          <cell r="M52">
            <v>298</v>
          </cell>
          <cell r="N52">
            <v>382</v>
          </cell>
          <cell r="O52">
            <v>460</v>
          </cell>
          <cell r="P52">
            <v>510</v>
          </cell>
          <cell r="Q52">
            <v>798</v>
          </cell>
          <cell r="AB52">
            <v>89</v>
          </cell>
          <cell r="AC52">
            <v>285</v>
          </cell>
          <cell r="AD52">
            <v>336</v>
          </cell>
          <cell r="AE52">
            <v>656</v>
          </cell>
          <cell r="AF52">
            <v>651</v>
          </cell>
          <cell r="AG52">
            <v>912</v>
          </cell>
          <cell r="AJ52">
            <v>115</v>
          </cell>
          <cell r="AK52">
            <v>404</v>
          </cell>
          <cell r="AL52">
            <v>477</v>
          </cell>
          <cell r="AM52">
            <v>623</v>
          </cell>
          <cell r="AN52">
            <v>835</v>
          </cell>
          <cell r="AO52">
            <v>1177</v>
          </cell>
        </row>
        <row r="53">
          <cell r="D53">
            <v>22</v>
          </cell>
          <cell r="E53">
            <v>75</v>
          </cell>
          <cell r="F53">
            <v>112</v>
          </cell>
          <cell r="G53">
            <v>131</v>
          </cell>
          <cell r="H53">
            <v>119</v>
          </cell>
          <cell r="I53">
            <v>154</v>
          </cell>
          <cell r="L53">
            <v>23</v>
          </cell>
          <cell r="M53">
            <v>90</v>
          </cell>
          <cell r="N53">
            <v>132</v>
          </cell>
          <cell r="O53">
            <v>201</v>
          </cell>
          <cell r="P53">
            <v>180</v>
          </cell>
          <cell r="Q53">
            <v>179</v>
          </cell>
          <cell r="AB53">
            <v>56</v>
          </cell>
          <cell r="AC53">
            <v>107</v>
          </cell>
          <cell r="AD53">
            <v>194</v>
          </cell>
          <cell r="AE53">
            <v>206</v>
          </cell>
          <cell r="AF53">
            <v>246</v>
          </cell>
          <cell r="AG53">
            <v>194</v>
          </cell>
          <cell r="AJ53">
            <v>113</v>
          </cell>
          <cell r="AK53">
            <v>247</v>
          </cell>
          <cell r="AL53">
            <v>419</v>
          </cell>
          <cell r="AM53">
            <v>365</v>
          </cell>
          <cell r="AN53">
            <v>293</v>
          </cell>
          <cell r="AO53">
            <v>318</v>
          </cell>
        </row>
        <row r="54">
          <cell r="D54">
            <v>33</v>
          </cell>
          <cell r="E54">
            <v>96</v>
          </cell>
          <cell r="F54">
            <v>117</v>
          </cell>
          <cell r="G54">
            <v>150</v>
          </cell>
          <cell r="H54">
            <v>91</v>
          </cell>
          <cell r="I54">
            <v>112</v>
          </cell>
          <cell r="L54">
            <v>37</v>
          </cell>
          <cell r="M54">
            <v>43</v>
          </cell>
          <cell r="N54">
            <v>184</v>
          </cell>
          <cell r="O54">
            <v>163</v>
          </cell>
          <cell r="P54">
            <v>103</v>
          </cell>
          <cell r="Q54">
            <v>167</v>
          </cell>
          <cell r="AB54">
            <v>46</v>
          </cell>
          <cell r="AC54">
            <v>157</v>
          </cell>
          <cell r="AD54">
            <v>246</v>
          </cell>
          <cell r="AE54">
            <v>211</v>
          </cell>
          <cell r="AF54">
            <v>217</v>
          </cell>
          <cell r="AG54">
            <v>311</v>
          </cell>
          <cell r="AJ54">
            <v>43</v>
          </cell>
          <cell r="AK54">
            <v>77</v>
          </cell>
          <cell r="AL54">
            <v>67</v>
          </cell>
          <cell r="AM54">
            <v>139</v>
          </cell>
          <cell r="AN54">
            <v>215</v>
          </cell>
          <cell r="AO54">
            <v>192</v>
          </cell>
        </row>
        <row r="55">
          <cell r="D55">
            <v>85</v>
          </cell>
          <cell r="E55">
            <v>117</v>
          </cell>
          <cell r="F55">
            <v>287</v>
          </cell>
          <cell r="G55">
            <v>363</v>
          </cell>
          <cell r="H55">
            <v>434</v>
          </cell>
          <cell r="I55">
            <v>375</v>
          </cell>
          <cell r="L55">
            <v>87</v>
          </cell>
          <cell r="M55">
            <v>112</v>
          </cell>
          <cell r="N55">
            <v>271</v>
          </cell>
          <cell r="O55">
            <v>326</v>
          </cell>
          <cell r="P55">
            <v>391</v>
          </cell>
          <cell r="Q55">
            <v>355</v>
          </cell>
          <cell r="AB55">
            <v>87</v>
          </cell>
          <cell r="AC55">
            <v>158</v>
          </cell>
          <cell r="AD55">
            <v>300</v>
          </cell>
          <cell r="AE55">
            <v>358</v>
          </cell>
          <cell r="AF55">
            <v>331</v>
          </cell>
          <cell r="AG55">
            <v>369</v>
          </cell>
          <cell r="AJ55">
            <v>78</v>
          </cell>
          <cell r="AK55">
            <v>253</v>
          </cell>
          <cell r="AL55">
            <v>353</v>
          </cell>
          <cell r="AM55">
            <v>393</v>
          </cell>
          <cell r="AN55">
            <v>688</v>
          </cell>
          <cell r="AO55">
            <v>538</v>
          </cell>
        </row>
        <row r="56">
          <cell r="D56">
            <v>192</v>
          </cell>
          <cell r="E56">
            <v>320</v>
          </cell>
          <cell r="F56">
            <v>332</v>
          </cell>
          <cell r="G56">
            <v>388</v>
          </cell>
          <cell r="H56">
            <v>409</v>
          </cell>
          <cell r="I56">
            <v>462</v>
          </cell>
          <cell r="L56">
            <v>166</v>
          </cell>
          <cell r="M56">
            <v>249</v>
          </cell>
          <cell r="N56">
            <v>340</v>
          </cell>
          <cell r="O56">
            <v>466</v>
          </cell>
          <cell r="P56">
            <v>294</v>
          </cell>
          <cell r="Q56">
            <v>431</v>
          </cell>
          <cell r="AB56">
            <v>65</v>
          </cell>
          <cell r="AC56">
            <v>345</v>
          </cell>
          <cell r="AD56">
            <v>376</v>
          </cell>
          <cell r="AE56">
            <v>532</v>
          </cell>
          <cell r="AF56">
            <v>449</v>
          </cell>
          <cell r="AG56">
            <v>487</v>
          </cell>
          <cell r="AJ56">
            <v>167</v>
          </cell>
          <cell r="AK56">
            <v>305</v>
          </cell>
          <cell r="AL56">
            <v>336</v>
          </cell>
          <cell r="AM56">
            <v>444</v>
          </cell>
          <cell r="AN56">
            <v>602</v>
          </cell>
          <cell r="AO56">
            <v>446</v>
          </cell>
        </row>
        <row r="57">
          <cell r="D57">
            <v>115</v>
          </cell>
          <cell r="E57">
            <v>221</v>
          </cell>
          <cell r="F57">
            <v>390</v>
          </cell>
          <cell r="G57">
            <v>520</v>
          </cell>
          <cell r="H57">
            <v>449</v>
          </cell>
          <cell r="I57">
            <v>446</v>
          </cell>
          <cell r="L57">
            <v>129</v>
          </cell>
          <cell r="M57">
            <v>184</v>
          </cell>
          <cell r="N57">
            <v>338</v>
          </cell>
          <cell r="O57">
            <v>562</v>
          </cell>
          <cell r="P57">
            <v>362</v>
          </cell>
          <cell r="Q57">
            <v>532</v>
          </cell>
          <cell r="AB57">
            <v>161</v>
          </cell>
          <cell r="AC57">
            <v>356</v>
          </cell>
          <cell r="AD57">
            <v>537</v>
          </cell>
          <cell r="AE57">
            <v>424</v>
          </cell>
          <cell r="AF57">
            <v>583</v>
          </cell>
          <cell r="AG57">
            <v>677</v>
          </cell>
          <cell r="AJ57">
            <v>103</v>
          </cell>
          <cell r="AK57">
            <v>208</v>
          </cell>
          <cell r="AL57">
            <v>309</v>
          </cell>
          <cell r="AM57">
            <v>547</v>
          </cell>
          <cell r="AN57">
            <v>680</v>
          </cell>
          <cell r="AO57">
            <v>667</v>
          </cell>
        </row>
        <row r="58">
          <cell r="D58">
            <v>345</v>
          </cell>
          <cell r="E58">
            <v>646</v>
          </cell>
          <cell r="F58">
            <v>1187</v>
          </cell>
          <cell r="G58">
            <v>1265</v>
          </cell>
          <cell r="H58">
            <v>1250</v>
          </cell>
          <cell r="I58">
            <v>1277</v>
          </cell>
          <cell r="L58">
            <v>367</v>
          </cell>
          <cell r="M58">
            <v>597</v>
          </cell>
          <cell r="N58">
            <v>1057</v>
          </cell>
          <cell r="O58">
            <v>1206</v>
          </cell>
          <cell r="P58">
            <v>1304</v>
          </cell>
          <cell r="Q58">
            <v>1347</v>
          </cell>
          <cell r="AB58">
            <v>284</v>
          </cell>
          <cell r="AC58">
            <v>753</v>
          </cell>
          <cell r="AD58">
            <v>1144</v>
          </cell>
          <cell r="AE58">
            <v>1331</v>
          </cell>
          <cell r="AF58">
            <v>1622</v>
          </cell>
          <cell r="AG58">
            <v>1792</v>
          </cell>
          <cell r="AJ58">
            <v>433</v>
          </cell>
          <cell r="AK58">
            <v>1027</v>
          </cell>
          <cell r="AL58">
            <v>1247</v>
          </cell>
          <cell r="AM58">
            <v>1796</v>
          </cell>
          <cell r="AN58">
            <v>1881</v>
          </cell>
          <cell r="AO58">
            <v>2264</v>
          </cell>
        </row>
        <row r="59">
          <cell r="D59">
            <v>120</v>
          </cell>
          <cell r="E59">
            <v>289</v>
          </cell>
          <cell r="F59">
            <v>648</v>
          </cell>
          <cell r="G59">
            <v>656</v>
          </cell>
          <cell r="H59">
            <v>660</v>
          </cell>
          <cell r="I59">
            <v>750</v>
          </cell>
          <cell r="L59">
            <v>179</v>
          </cell>
          <cell r="M59">
            <v>206</v>
          </cell>
          <cell r="N59">
            <v>637</v>
          </cell>
          <cell r="O59">
            <v>713</v>
          </cell>
          <cell r="P59">
            <v>597</v>
          </cell>
          <cell r="Q59">
            <v>703</v>
          </cell>
          <cell r="AB59">
            <v>208</v>
          </cell>
          <cell r="AC59">
            <v>558</v>
          </cell>
          <cell r="AD59">
            <v>785</v>
          </cell>
          <cell r="AE59">
            <v>589</v>
          </cell>
          <cell r="AF59">
            <v>878</v>
          </cell>
          <cell r="AG59">
            <v>1170</v>
          </cell>
          <cell r="AJ59">
            <v>313</v>
          </cell>
          <cell r="AK59">
            <v>605</v>
          </cell>
          <cell r="AL59">
            <v>946</v>
          </cell>
          <cell r="AM59">
            <v>1117</v>
          </cell>
          <cell r="AN59">
            <v>1378</v>
          </cell>
          <cell r="AO59">
            <v>1890</v>
          </cell>
        </row>
        <row r="60">
          <cell r="D60">
            <v>76</v>
          </cell>
          <cell r="E60">
            <v>70</v>
          </cell>
          <cell r="F60">
            <v>79</v>
          </cell>
          <cell r="G60">
            <v>83</v>
          </cell>
          <cell r="H60">
            <v>147</v>
          </cell>
          <cell r="I60">
            <v>152</v>
          </cell>
          <cell r="L60">
            <v>42</v>
          </cell>
          <cell r="M60">
            <v>59</v>
          </cell>
          <cell r="N60">
            <v>46</v>
          </cell>
          <cell r="O60">
            <v>68</v>
          </cell>
          <cell r="P60">
            <v>173</v>
          </cell>
          <cell r="Q60">
            <v>87</v>
          </cell>
          <cell r="AB60">
            <v>40</v>
          </cell>
          <cell r="AC60">
            <v>31</v>
          </cell>
          <cell r="AD60">
            <v>36</v>
          </cell>
          <cell r="AE60">
            <v>42</v>
          </cell>
          <cell r="AF60">
            <v>74</v>
          </cell>
          <cell r="AG60">
            <v>97</v>
          </cell>
          <cell r="AJ60">
            <v>7</v>
          </cell>
          <cell r="AK60">
            <v>26</v>
          </cell>
          <cell r="AL60">
            <v>89</v>
          </cell>
          <cell r="AM60">
            <v>78</v>
          </cell>
          <cell r="AN60">
            <v>69</v>
          </cell>
          <cell r="AO60">
            <v>117</v>
          </cell>
        </row>
        <row r="61">
          <cell r="D61">
            <v>87</v>
          </cell>
          <cell r="E61">
            <v>146</v>
          </cell>
          <cell r="F61">
            <v>210</v>
          </cell>
          <cell r="G61">
            <v>368</v>
          </cell>
          <cell r="H61">
            <v>208</v>
          </cell>
          <cell r="I61">
            <v>284</v>
          </cell>
          <cell r="L61">
            <v>63</v>
          </cell>
          <cell r="M61">
            <v>155</v>
          </cell>
          <cell r="N61">
            <v>215</v>
          </cell>
          <cell r="O61">
            <v>357</v>
          </cell>
          <cell r="P61">
            <v>214</v>
          </cell>
          <cell r="Q61">
            <v>189</v>
          </cell>
          <cell r="AB61">
            <v>72</v>
          </cell>
          <cell r="AC61">
            <v>130</v>
          </cell>
          <cell r="AD61">
            <v>219</v>
          </cell>
          <cell r="AE61">
            <v>174</v>
          </cell>
          <cell r="AF61">
            <v>173</v>
          </cell>
          <cell r="AG61">
            <v>256</v>
          </cell>
          <cell r="AJ61">
            <v>54</v>
          </cell>
          <cell r="AK61">
            <v>133</v>
          </cell>
          <cell r="AL61">
            <v>136</v>
          </cell>
          <cell r="AM61">
            <v>260</v>
          </cell>
          <cell r="AN61">
            <v>292</v>
          </cell>
          <cell r="AO61">
            <v>228</v>
          </cell>
        </row>
        <row r="62">
          <cell r="D62">
            <v>446</v>
          </cell>
          <cell r="E62">
            <v>764</v>
          </cell>
          <cell r="F62">
            <v>1187</v>
          </cell>
          <cell r="G62">
            <v>1320</v>
          </cell>
          <cell r="H62">
            <v>1490</v>
          </cell>
          <cell r="I62">
            <v>1486</v>
          </cell>
          <cell r="L62">
            <v>487</v>
          </cell>
          <cell r="M62">
            <v>751</v>
          </cell>
          <cell r="N62">
            <v>1209</v>
          </cell>
          <cell r="O62">
            <v>1396</v>
          </cell>
          <cell r="P62">
            <v>1433</v>
          </cell>
          <cell r="Q62">
            <v>1534</v>
          </cell>
          <cell r="AB62">
            <v>369</v>
          </cell>
          <cell r="AC62">
            <v>674</v>
          </cell>
          <cell r="AD62">
            <v>1127</v>
          </cell>
          <cell r="AE62">
            <v>1559</v>
          </cell>
          <cell r="AF62">
            <v>1863</v>
          </cell>
          <cell r="AG62">
            <v>1996</v>
          </cell>
          <cell r="AJ62">
            <v>449</v>
          </cell>
          <cell r="AK62">
            <v>1204</v>
          </cell>
          <cell r="AL62">
            <v>1349</v>
          </cell>
          <cell r="AM62">
            <v>1835</v>
          </cell>
          <cell r="AN62">
            <v>1763</v>
          </cell>
          <cell r="AO62">
            <v>2209</v>
          </cell>
        </row>
        <row r="63">
          <cell r="D63">
            <v>6</v>
          </cell>
          <cell r="E63">
            <v>21</v>
          </cell>
          <cell r="F63">
            <v>23</v>
          </cell>
          <cell r="G63">
            <v>43</v>
          </cell>
          <cell r="H63">
            <v>12</v>
          </cell>
          <cell r="I63">
            <v>12</v>
          </cell>
          <cell r="L63">
            <v>5</v>
          </cell>
          <cell r="M63">
            <v>16</v>
          </cell>
          <cell r="N63">
            <v>32</v>
          </cell>
          <cell r="O63">
            <v>45</v>
          </cell>
          <cell r="P63">
            <v>11</v>
          </cell>
          <cell r="Q63">
            <v>11</v>
          </cell>
          <cell r="AB63" t="str">
            <v>..</v>
          </cell>
          <cell r="AC63" t="str">
            <v>..</v>
          </cell>
          <cell r="AD63" t="str">
            <v>..</v>
          </cell>
          <cell r="AE63" t="str">
            <v>..</v>
          </cell>
          <cell r="AF63" t="str">
            <v>..</v>
          </cell>
          <cell r="AG63" t="str">
            <v>..</v>
          </cell>
          <cell r="AJ63">
            <v>18</v>
          </cell>
          <cell r="AK63">
            <v>47</v>
          </cell>
          <cell r="AL63">
            <v>71</v>
          </cell>
          <cell r="AM63">
            <v>73</v>
          </cell>
          <cell r="AN63">
            <v>56</v>
          </cell>
          <cell r="AO63">
            <v>31</v>
          </cell>
        </row>
        <row r="64">
          <cell r="D64">
            <v>145</v>
          </cell>
          <cell r="E64">
            <v>240</v>
          </cell>
          <cell r="F64">
            <v>490</v>
          </cell>
          <cell r="G64">
            <v>460</v>
          </cell>
          <cell r="H64">
            <v>563</v>
          </cell>
          <cell r="I64">
            <v>517</v>
          </cell>
          <cell r="L64">
            <v>93</v>
          </cell>
          <cell r="M64">
            <v>243</v>
          </cell>
          <cell r="N64">
            <v>533</v>
          </cell>
          <cell r="O64">
            <v>472</v>
          </cell>
          <cell r="P64">
            <v>497</v>
          </cell>
          <cell r="Q64">
            <v>477</v>
          </cell>
          <cell r="AB64">
            <v>90</v>
          </cell>
          <cell r="AC64">
            <v>319</v>
          </cell>
          <cell r="AD64">
            <v>476</v>
          </cell>
          <cell r="AE64">
            <v>560</v>
          </cell>
          <cell r="AF64">
            <v>616</v>
          </cell>
          <cell r="AG64">
            <v>789</v>
          </cell>
          <cell r="AJ64">
            <v>196</v>
          </cell>
          <cell r="AK64">
            <v>591</v>
          </cell>
          <cell r="AL64">
            <v>603</v>
          </cell>
          <cell r="AM64">
            <v>840</v>
          </cell>
          <cell r="AN64">
            <v>934</v>
          </cell>
          <cell r="AO64">
            <v>761</v>
          </cell>
        </row>
        <row r="65">
          <cell r="D65">
            <v>185</v>
          </cell>
          <cell r="E65">
            <v>312</v>
          </cell>
          <cell r="F65">
            <v>473</v>
          </cell>
          <cell r="G65">
            <v>567</v>
          </cell>
          <cell r="H65">
            <v>731</v>
          </cell>
          <cell r="I65">
            <v>657</v>
          </cell>
          <cell r="L65">
            <v>147</v>
          </cell>
          <cell r="M65">
            <v>292</v>
          </cell>
          <cell r="N65">
            <v>449</v>
          </cell>
          <cell r="O65">
            <v>531</v>
          </cell>
          <cell r="P65">
            <v>763</v>
          </cell>
          <cell r="Q65">
            <v>678</v>
          </cell>
          <cell r="AB65">
            <v>139</v>
          </cell>
          <cell r="AC65">
            <v>300</v>
          </cell>
          <cell r="AD65">
            <v>510</v>
          </cell>
          <cell r="AE65">
            <v>605</v>
          </cell>
          <cell r="AF65">
            <v>673</v>
          </cell>
          <cell r="AG65">
            <v>719</v>
          </cell>
          <cell r="AJ65">
            <v>140</v>
          </cell>
          <cell r="AK65">
            <v>453</v>
          </cell>
          <cell r="AL65">
            <v>697</v>
          </cell>
          <cell r="AM65">
            <v>882</v>
          </cell>
          <cell r="AN65">
            <v>1113</v>
          </cell>
          <cell r="AO65">
            <v>1076</v>
          </cell>
        </row>
        <row r="66">
          <cell r="D66">
            <v>242</v>
          </cell>
          <cell r="E66">
            <v>590</v>
          </cell>
          <cell r="F66">
            <v>743</v>
          </cell>
          <cell r="G66">
            <v>907</v>
          </cell>
          <cell r="H66">
            <v>1066</v>
          </cell>
          <cell r="I66">
            <v>826</v>
          </cell>
          <cell r="L66">
            <v>303</v>
          </cell>
          <cell r="M66">
            <v>513</v>
          </cell>
          <cell r="N66">
            <v>758</v>
          </cell>
          <cell r="O66">
            <v>804</v>
          </cell>
          <cell r="P66">
            <v>989</v>
          </cell>
          <cell r="Q66">
            <v>859</v>
          </cell>
          <cell r="AB66">
            <v>181</v>
          </cell>
          <cell r="AC66">
            <v>596</v>
          </cell>
          <cell r="AD66">
            <v>761</v>
          </cell>
          <cell r="AE66">
            <v>837</v>
          </cell>
          <cell r="AF66">
            <v>860</v>
          </cell>
          <cell r="AG66">
            <v>1128</v>
          </cell>
          <cell r="AJ66">
            <v>270</v>
          </cell>
          <cell r="AK66">
            <v>486</v>
          </cell>
          <cell r="AL66">
            <v>577</v>
          </cell>
          <cell r="AM66">
            <v>933</v>
          </cell>
          <cell r="AN66">
            <v>987</v>
          </cell>
          <cell r="AO66">
            <v>1080</v>
          </cell>
        </row>
        <row r="67">
          <cell r="D67">
            <v>153</v>
          </cell>
          <cell r="E67">
            <v>260</v>
          </cell>
          <cell r="F67">
            <v>631</v>
          </cell>
          <cell r="G67">
            <v>739</v>
          </cell>
          <cell r="H67">
            <v>671</v>
          </cell>
          <cell r="I67">
            <v>922</v>
          </cell>
          <cell r="L67">
            <v>156</v>
          </cell>
          <cell r="M67">
            <v>255</v>
          </cell>
          <cell r="N67">
            <v>483</v>
          </cell>
          <cell r="O67">
            <v>714</v>
          </cell>
          <cell r="P67">
            <v>590</v>
          </cell>
          <cell r="Q67">
            <v>790</v>
          </cell>
          <cell r="AB67">
            <v>94</v>
          </cell>
          <cell r="AC67">
            <v>421</v>
          </cell>
          <cell r="AD67">
            <v>898</v>
          </cell>
          <cell r="AE67">
            <v>942</v>
          </cell>
          <cell r="AF67">
            <v>1255</v>
          </cell>
          <cell r="AG67">
            <v>1016</v>
          </cell>
          <cell r="AJ67">
            <v>230</v>
          </cell>
          <cell r="AK67">
            <v>472</v>
          </cell>
          <cell r="AL67">
            <v>822</v>
          </cell>
          <cell r="AM67">
            <v>1212</v>
          </cell>
          <cell r="AN67">
            <v>1217</v>
          </cell>
          <cell r="AO67">
            <v>1517</v>
          </cell>
        </row>
        <row r="68">
          <cell r="D68">
            <v>122</v>
          </cell>
          <cell r="E68">
            <v>200</v>
          </cell>
          <cell r="F68">
            <v>388</v>
          </cell>
          <cell r="G68">
            <v>414</v>
          </cell>
          <cell r="H68">
            <v>443</v>
          </cell>
          <cell r="I68">
            <v>490</v>
          </cell>
          <cell r="L68">
            <v>127</v>
          </cell>
          <cell r="M68">
            <v>196</v>
          </cell>
          <cell r="N68">
            <v>321</v>
          </cell>
          <cell r="O68">
            <v>413</v>
          </cell>
          <cell r="P68">
            <v>390</v>
          </cell>
          <cell r="Q68">
            <v>445</v>
          </cell>
          <cell r="AB68">
            <v>93</v>
          </cell>
          <cell r="AC68">
            <v>162</v>
          </cell>
          <cell r="AD68">
            <v>356</v>
          </cell>
          <cell r="AE68">
            <v>360</v>
          </cell>
          <cell r="AF68">
            <v>392</v>
          </cell>
          <cell r="AG68">
            <v>557</v>
          </cell>
          <cell r="AJ68">
            <v>165</v>
          </cell>
          <cell r="AK68">
            <v>293</v>
          </cell>
          <cell r="AL68">
            <v>393</v>
          </cell>
          <cell r="AM68">
            <v>637</v>
          </cell>
          <cell r="AN68">
            <v>615</v>
          </cell>
          <cell r="AO68">
            <v>807</v>
          </cell>
        </row>
        <row r="69">
          <cell r="D69">
            <v>115</v>
          </cell>
          <cell r="E69">
            <v>272</v>
          </cell>
          <cell r="F69">
            <v>398</v>
          </cell>
          <cell r="G69">
            <v>544</v>
          </cell>
          <cell r="H69">
            <v>332</v>
          </cell>
          <cell r="I69">
            <v>459</v>
          </cell>
          <cell r="L69">
            <v>90</v>
          </cell>
          <cell r="M69">
            <v>265</v>
          </cell>
          <cell r="N69">
            <v>331</v>
          </cell>
          <cell r="O69">
            <v>429</v>
          </cell>
          <cell r="P69">
            <v>395</v>
          </cell>
          <cell r="Q69">
            <v>479</v>
          </cell>
          <cell r="AB69">
            <v>123</v>
          </cell>
          <cell r="AC69">
            <v>166</v>
          </cell>
          <cell r="AD69">
            <v>384</v>
          </cell>
          <cell r="AE69">
            <v>317</v>
          </cell>
          <cell r="AF69">
            <v>480</v>
          </cell>
          <cell r="AG69">
            <v>584</v>
          </cell>
          <cell r="AJ69">
            <v>135</v>
          </cell>
          <cell r="AK69">
            <v>287</v>
          </cell>
          <cell r="AL69">
            <v>226</v>
          </cell>
          <cell r="AM69">
            <v>455</v>
          </cell>
          <cell r="AN69">
            <v>508</v>
          </cell>
          <cell r="AO69">
            <v>625</v>
          </cell>
        </row>
        <row r="70">
          <cell r="D70">
            <v>46</v>
          </cell>
          <cell r="E70">
            <v>266</v>
          </cell>
          <cell r="F70">
            <v>289</v>
          </cell>
          <cell r="G70">
            <v>293</v>
          </cell>
          <cell r="H70">
            <v>329</v>
          </cell>
          <cell r="I70">
            <v>419</v>
          </cell>
          <cell r="L70">
            <v>52</v>
          </cell>
          <cell r="M70">
            <v>237</v>
          </cell>
          <cell r="N70">
            <v>262</v>
          </cell>
          <cell r="O70">
            <v>344</v>
          </cell>
          <cell r="P70">
            <v>295</v>
          </cell>
          <cell r="Q70">
            <v>421</v>
          </cell>
          <cell r="AB70">
            <v>57</v>
          </cell>
          <cell r="AC70">
            <v>201</v>
          </cell>
          <cell r="AD70">
            <v>334</v>
          </cell>
          <cell r="AE70">
            <v>344</v>
          </cell>
          <cell r="AF70">
            <v>447</v>
          </cell>
          <cell r="AG70">
            <v>425</v>
          </cell>
          <cell r="AJ70">
            <v>126</v>
          </cell>
          <cell r="AK70">
            <v>318</v>
          </cell>
          <cell r="AL70">
            <v>393</v>
          </cell>
          <cell r="AM70">
            <v>588</v>
          </cell>
          <cell r="AN70">
            <v>705</v>
          </cell>
          <cell r="AO70">
            <v>702</v>
          </cell>
        </row>
        <row r="71">
          <cell r="D71">
            <v>231</v>
          </cell>
          <cell r="E71">
            <v>549</v>
          </cell>
          <cell r="F71">
            <v>903</v>
          </cell>
          <cell r="G71">
            <v>1105</v>
          </cell>
          <cell r="H71">
            <v>1011</v>
          </cell>
          <cell r="I71">
            <v>995</v>
          </cell>
          <cell r="L71">
            <v>310</v>
          </cell>
          <cell r="M71">
            <v>648</v>
          </cell>
          <cell r="N71">
            <v>797</v>
          </cell>
          <cell r="O71">
            <v>1032</v>
          </cell>
          <cell r="P71">
            <v>1051</v>
          </cell>
          <cell r="Q71">
            <v>990</v>
          </cell>
          <cell r="AB71" t="str">
            <v>..</v>
          </cell>
          <cell r="AC71" t="str">
            <v>..</v>
          </cell>
          <cell r="AD71" t="str">
            <v>..</v>
          </cell>
          <cell r="AE71" t="str">
            <v>..</v>
          </cell>
          <cell r="AF71" t="str">
            <v>..</v>
          </cell>
          <cell r="AG71" t="str">
            <v>..</v>
          </cell>
          <cell r="AJ71">
            <v>255</v>
          </cell>
          <cell r="AK71">
            <v>482</v>
          </cell>
          <cell r="AL71">
            <v>620</v>
          </cell>
          <cell r="AM71">
            <v>968</v>
          </cell>
          <cell r="AN71">
            <v>1038</v>
          </cell>
          <cell r="AO71">
            <v>1007</v>
          </cell>
        </row>
        <row r="72">
          <cell r="D72">
            <v>167</v>
          </cell>
          <cell r="E72">
            <v>369</v>
          </cell>
          <cell r="F72">
            <v>562</v>
          </cell>
          <cell r="G72">
            <v>677</v>
          </cell>
          <cell r="H72">
            <v>914</v>
          </cell>
          <cell r="I72">
            <v>763</v>
          </cell>
          <cell r="L72">
            <v>152</v>
          </cell>
          <cell r="M72">
            <v>387</v>
          </cell>
          <cell r="N72">
            <v>571</v>
          </cell>
          <cell r="O72">
            <v>743</v>
          </cell>
          <cell r="P72">
            <v>833</v>
          </cell>
          <cell r="Q72">
            <v>775</v>
          </cell>
          <cell r="AB72">
            <v>180</v>
          </cell>
          <cell r="AC72">
            <v>577</v>
          </cell>
          <cell r="AD72">
            <v>666</v>
          </cell>
          <cell r="AE72">
            <v>967</v>
          </cell>
          <cell r="AF72">
            <v>853</v>
          </cell>
          <cell r="AG72">
            <v>914</v>
          </cell>
          <cell r="AJ72">
            <v>222</v>
          </cell>
          <cell r="AK72">
            <v>474</v>
          </cell>
          <cell r="AL72">
            <v>613</v>
          </cell>
          <cell r="AM72">
            <v>933</v>
          </cell>
          <cell r="AN72">
            <v>1068</v>
          </cell>
          <cell r="AO72">
            <v>991</v>
          </cell>
        </row>
        <row r="73">
          <cell r="D73">
            <v>18</v>
          </cell>
          <cell r="E73">
            <v>168</v>
          </cell>
          <cell r="F73">
            <v>391</v>
          </cell>
          <cell r="G73">
            <v>330</v>
          </cell>
          <cell r="H73">
            <v>340</v>
          </cell>
          <cell r="I73">
            <v>259</v>
          </cell>
          <cell r="L73">
            <v>31</v>
          </cell>
          <cell r="M73">
            <v>172</v>
          </cell>
          <cell r="N73">
            <v>376</v>
          </cell>
          <cell r="O73">
            <v>331</v>
          </cell>
          <cell r="P73">
            <v>359</v>
          </cell>
          <cell r="Q73">
            <v>280</v>
          </cell>
          <cell r="AB73">
            <v>99</v>
          </cell>
          <cell r="AC73">
            <v>240</v>
          </cell>
          <cell r="AD73">
            <v>458</v>
          </cell>
          <cell r="AE73">
            <v>464</v>
          </cell>
          <cell r="AF73">
            <v>331</v>
          </cell>
          <cell r="AG73">
            <v>310</v>
          </cell>
          <cell r="AJ73">
            <v>274</v>
          </cell>
          <cell r="AK73">
            <v>274</v>
          </cell>
          <cell r="AL73">
            <v>235</v>
          </cell>
          <cell r="AM73">
            <v>478</v>
          </cell>
          <cell r="AN73">
            <v>413</v>
          </cell>
          <cell r="AO73">
            <v>518</v>
          </cell>
        </row>
        <row r="74">
          <cell r="D74">
            <v>59</v>
          </cell>
          <cell r="E74">
            <v>119</v>
          </cell>
          <cell r="F74">
            <v>219</v>
          </cell>
          <cell r="G74">
            <v>340</v>
          </cell>
          <cell r="H74">
            <v>288</v>
          </cell>
          <cell r="I74">
            <v>300</v>
          </cell>
          <cell r="L74">
            <v>59</v>
          </cell>
          <cell r="M74">
            <v>122</v>
          </cell>
          <cell r="N74">
            <v>250</v>
          </cell>
          <cell r="O74">
            <v>295</v>
          </cell>
          <cell r="P74">
            <v>286</v>
          </cell>
          <cell r="Q74">
            <v>280</v>
          </cell>
          <cell r="AB74">
            <v>38</v>
          </cell>
          <cell r="AC74">
            <v>170</v>
          </cell>
          <cell r="AD74">
            <v>231</v>
          </cell>
          <cell r="AE74">
            <v>299</v>
          </cell>
          <cell r="AF74">
            <v>308</v>
          </cell>
          <cell r="AG74">
            <v>345</v>
          </cell>
          <cell r="AJ74">
            <v>139</v>
          </cell>
          <cell r="AK74">
            <v>440</v>
          </cell>
          <cell r="AL74">
            <v>689</v>
          </cell>
          <cell r="AM74">
            <v>834</v>
          </cell>
          <cell r="AN74">
            <v>874</v>
          </cell>
          <cell r="AO74">
            <v>1068</v>
          </cell>
        </row>
        <row r="75">
          <cell r="D75">
            <v>274</v>
          </cell>
          <cell r="E75">
            <v>618</v>
          </cell>
          <cell r="F75">
            <v>852</v>
          </cell>
          <cell r="G75">
            <v>1222</v>
          </cell>
          <cell r="H75">
            <v>949</v>
          </cell>
          <cell r="I75">
            <v>1135</v>
          </cell>
          <cell r="L75">
            <v>272</v>
          </cell>
          <cell r="M75">
            <v>693</v>
          </cell>
          <cell r="N75">
            <v>942</v>
          </cell>
          <cell r="O75">
            <v>1101</v>
          </cell>
          <cell r="P75">
            <v>1026</v>
          </cell>
          <cell r="Q75">
            <v>1213</v>
          </cell>
          <cell r="AB75">
            <v>343</v>
          </cell>
          <cell r="AC75">
            <v>692</v>
          </cell>
          <cell r="AD75">
            <v>991</v>
          </cell>
          <cell r="AE75">
            <v>1206</v>
          </cell>
          <cell r="AF75">
            <v>1044</v>
          </cell>
          <cell r="AG75">
            <v>1697</v>
          </cell>
          <cell r="AJ75">
            <v>414</v>
          </cell>
          <cell r="AK75">
            <v>935</v>
          </cell>
          <cell r="AL75">
            <v>796</v>
          </cell>
          <cell r="AM75">
            <v>1163</v>
          </cell>
          <cell r="AN75">
            <v>1637</v>
          </cell>
          <cell r="AO75">
            <v>2031</v>
          </cell>
        </row>
        <row r="76">
          <cell r="D76">
            <v>183</v>
          </cell>
          <cell r="E76">
            <v>229</v>
          </cell>
          <cell r="F76">
            <v>370</v>
          </cell>
          <cell r="G76">
            <v>442</v>
          </cell>
          <cell r="H76">
            <v>374</v>
          </cell>
          <cell r="I76">
            <v>458</v>
          </cell>
          <cell r="L76">
            <v>111</v>
          </cell>
          <cell r="M76">
            <v>217</v>
          </cell>
          <cell r="N76">
            <v>331</v>
          </cell>
          <cell r="O76">
            <v>425</v>
          </cell>
          <cell r="P76">
            <v>352</v>
          </cell>
          <cell r="Q76">
            <v>456</v>
          </cell>
          <cell r="AB76">
            <v>72</v>
          </cell>
          <cell r="AC76">
            <v>307</v>
          </cell>
          <cell r="AD76">
            <v>357</v>
          </cell>
          <cell r="AE76">
            <v>526</v>
          </cell>
          <cell r="AF76">
            <v>537</v>
          </cell>
          <cell r="AG76">
            <v>742</v>
          </cell>
          <cell r="AJ76" t="str">
            <v>..</v>
          </cell>
          <cell r="AK76" t="str">
            <v>..</v>
          </cell>
          <cell r="AL76" t="str">
            <v>..</v>
          </cell>
          <cell r="AM76" t="str">
            <v>..</v>
          </cell>
          <cell r="AN76" t="str">
            <v>..</v>
          </cell>
          <cell r="AO76" t="str">
            <v>..</v>
          </cell>
        </row>
        <row r="77">
          <cell r="D77">
            <v>54</v>
          </cell>
          <cell r="E77">
            <v>105</v>
          </cell>
          <cell r="F77">
            <v>222</v>
          </cell>
          <cell r="G77">
            <v>296</v>
          </cell>
          <cell r="H77">
            <v>388</v>
          </cell>
          <cell r="I77">
            <v>410</v>
          </cell>
          <cell r="L77">
            <v>21</v>
          </cell>
          <cell r="M77">
            <v>75</v>
          </cell>
          <cell r="N77">
            <v>213</v>
          </cell>
          <cell r="O77">
            <v>319</v>
          </cell>
          <cell r="P77">
            <v>332</v>
          </cell>
          <cell r="Q77">
            <v>351</v>
          </cell>
          <cell r="AB77">
            <v>37</v>
          </cell>
          <cell r="AC77">
            <v>191</v>
          </cell>
          <cell r="AD77">
            <v>246</v>
          </cell>
          <cell r="AE77">
            <v>166</v>
          </cell>
          <cell r="AF77">
            <v>240</v>
          </cell>
          <cell r="AG77">
            <v>365</v>
          </cell>
          <cell r="AJ77">
            <v>102</v>
          </cell>
          <cell r="AK77">
            <v>164</v>
          </cell>
          <cell r="AL77">
            <v>325</v>
          </cell>
          <cell r="AM77">
            <v>253</v>
          </cell>
          <cell r="AN77">
            <v>366</v>
          </cell>
          <cell r="AO77">
            <v>372</v>
          </cell>
        </row>
        <row r="78">
          <cell r="D78">
            <v>241</v>
          </cell>
          <cell r="E78">
            <v>607</v>
          </cell>
          <cell r="F78">
            <v>705</v>
          </cell>
          <cell r="G78">
            <v>1106</v>
          </cell>
          <cell r="H78">
            <v>873</v>
          </cell>
          <cell r="I78">
            <v>695</v>
          </cell>
          <cell r="L78">
            <v>289</v>
          </cell>
          <cell r="M78">
            <v>521</v>
          </cell>
          <cell r="N78">
            <v>716</v>
          </cell>
          <cell r="O78">
            <v>1019</v>
          </cell>
          <cell r="P78">
            <v>878</v>
          </cell>
          <cell r="Q78">
            <v>799</v>
          </cell>
          <cell r="AB78">
            <v>205</v>
          </cell>
          <cell r="AC78">
            <v>618</v>
          </cell>
          <cell r="AD78">
            <v>760</v>
          </cell>
          <cell r="AE78">
            <v>759</v>
          </cell>
          <cell r="AF78">
            <v>764</v>
          </cell>
          <cell r="AG78">
            <v>1240</v>
          </cell>
          <cell r="AJ78">
            <v>311</v>
          </cell>
          <cell r="AK78">
            <v>527</v>
          </cell>
          <cell r="AL78">
            <v>704</v>
          </cell>
          <cell r="AM78">
            <v>897</v>
          </cell>
          <cell r="AN78">
            <v>993</v>
          </cell>
          <cell r="AO78">
            <v>1092</v>
          </cell>
        </row>
        <row r="79">
          <cell r="D79">
            <v>13</v>
          </cell>
          <cell r="E79">
            <v>3</v>
          </cell>
          <cell r="F79">
            <v>18</v>
          </cell>
          <cell r="G79">
            <v>36</v>
          </cell>
          <cell r="H79">
            <v>48</v>
          </cell>
          <cell r="I79">
            <v>104</v>
          </cell>
          <cell r="L79">
            <v>22</v>
          </cell>
          <cell r="M79">
            <v>11</v>
          </cell>
          <cell r="N79">
            <v>26</v>
          </cell>
          <cell r="O79">
            <v>44</v>
          </cell>
          <cell r="P79">
            <v>76</v>
          </cell>
          <cell r="Q79">
            <v>109</v>
          </cell>
          <cell r="AB79">
            <v>8</v>
          </cell>
          <cell r="AC79">
            <v>18</v>
          </cell>
          <cell r="AD79">
            <v>20</v>
          </cell>
          <cell r="AE79">
            <v>57</v>
          </cell>
          <cell r="AF79">
            <v>108</v>
          </cell>
          <cell r="AG79">
            <v>110</v>
          </cell>
          <cell r="AJ79">
            <v>1</v>
          </cell>
          <cell r="AK79">
            <v>69</v>
          </cell>
          <cell r="AL79">
            <v>62</v>
          </cell>
          <cell r="AM79">
            <v>72</v>
          </cell>
          <cell r="AN79">
            <v>70</v>
          </cell>
          <cell r="AO79">
            <v>136</v>
          </cell>
        </row>
        <row r="80">
          <cell r="D80">
            <v>140</v>
          </cell>
          <cell r="E80">
            <v>580</v>
          </cell>
          <cell r="F80">
            <v>587</v>
          </cell>
          <cell r="G80">
            <v>975</v>
          </cell>
          <cell r="H80">
            <v>908</v>
          </cell>
          <cell r="I80">
            <v>1006</v>
          </cell>
          <cell r="L80">
            <v>105</v>
          </cell>
          <cell r="M80">
            <v>510</v>
          </cell>
          <cell r="N80">
            <v>666</v>
          </cell>
          <cell r="O80">
            <v>848</v>
          </cell>
          <cell r="P80">
            <v>867</v>
          </cell>
          <cell r="Q80">
            <v>1001</v>
          </cell>
          <cell r="AB80">
            <v>203</v>
          </cell>
          <cell r="AC80">
            <v>411</v>
          </cell>
          <cell r="AD80">
            <v>681</v>
          </cell>
          <cell r="AE80">
            <v>1174</v>
          </cell>
          <cell r="AF80">
            <v>927</v>
          </cell>
          <cell r="AG80">
            <v>902</v>
          </cell>
          <cell r="AJ80">
            <v>409</v>
          </cell>
          <cell r="AK80">
            <v>965</v>
          </cell>
          <cell r="AL80">
            <v>892</v>
          </cell>
          <cell r="AM80">
            <v>1347</v>
          </cell>
          <cell r="AN80">
            <v>1332</v>
          </cell>
          <cell r="AO80">
            <v>1432</v>
          </cell>
        </row>
        <row r="81">
          <cell r="D81">
            <v>128</v>
          </cell>
          <cell r="E81">
            <v>293</v>
          </cell>
          <cell r="F81">
            <v>488</v>
          </cell>
          <cell r="G81">
            <v>513</v>
          </cell>
          <cell r="H81">
            <v>753</v>
          </cell>
          <cell r="I81">
            <v>511</v>
          </cell>
          <cell r="L81">
            <v>83</v>
          </cell>
          <cell r="M81">
            <v>300</v>
          </cell>
          <cell r="N81">
            <v>484</v>
          </cell>
          <cell r="O81">
            <v>478</v>
          </cell>
          <cell r="P81">
            <v>744</v>
          </cell>
          <cell r="Q81">
            <v>536</v>
          </cell>
          <cell r="AB81">
            <v>275</v>
          </cell>
          <cell r="AC81">
            <v>371</v>
          </cell>
          <cell r="AD81">
            <v>497</v>
          </cell>
          <cell r="AE81">
            <v>809</v>
          </cell>
          <cell r="AF81">
            <v>488</v>
          </cell>
          <cell r="AG81">
            <v>465</v>
          </cell>
          <cell r="AJ81">
            <v>228</v>
          </cell>
          <cell r="AK81">
            <v>360</v>
          </cell>
          <cell r="AL81">
            <v>491</v>
          </cell>
          <cell r="AM81">
            <v>397</v>
          </cell>
          <cell r="AN81">
            <v>556</v>
          </cell>
          <cell r="AO81">
            <v>707</v>
          </cell>
        </row>
        <row r="82">
          <cell r="D82">
            <v>51</v>
          </cell>
          <cell r="E82">
            <v>213</v>
          </cell>
          <cell r="F82">
            <v>553</v>
          </cell>
          <cell r="G82">
            <v>601</v>
          </cell>
          <cell r="H82">
            <v>761</v>
          </cell>
          <cell r="I82">
            <v>665</v>
          </cell>
          <cell r="L82">
            <v>74</v>
          </cell>
          <cell r="M82">
            <v>199</v>
          </cell>
          <cell r="N82">
            <v>491</v>
          </cell>
          <cell r="O82">
            <v>597</v>
          </cell>
          <cell r="P82">
            <v>685</v>
          </cell>
          <cell r="Q82">
            <v>723</v>
          </cell>
          <cell r="AB82">
            <v>138</v>
          </cell>
          <cell r="AC82">
            <v>294</v>
          </cell>
          <cell r="AD82">
            <v>540</v>
          </cell>
          <cell r="AE82">
            <v>576</v>
          </cell>
          <cell r="AF82">
            <v>631</v>
          </cell>
          <cell r="AG82">
            <v>682</v>
          </cell>
          <cell r="AJ82">
            <v>207</v>
          </cell>
          <cell r="AK82">
            <v>351</v>
          </cell>
          <cell r="AL82">
            <v>507</v>
          </cell>
          <cell r="AM82">
            <v>601</v>
          </cell>
          <cell r="AN82">
            <v>774</v>
          </cell>
          <cell r="AO82">
            <v>1107</v>
          </cell>
        </row>
        <row r="83">
          <cell r="D83">
            <v>570</v>
          </cell>
          <cell r="E83">
            <v>1204</v>
          </cell>
          <cell r="F83">
            <v>1899</v>
          </cell>
          <cell r="G83">
            <v>2032</v>
          </cell>
          <cell r="H83">
            <v>1969</v>
          </cell>
          <cell r="I83">
            <v>2153</v>
          </cell>
          <cell r="L83">
            <v>470</v>
          </cell>
          <cell r="M83">
            <v>1276</v>
          </cell>
          <cell r="N83">
            <v>1808</v>
          </cell>
          <cell r="O83">
            <v>2043</v>
          </cell>
          <cell r="P83">
            <v>1954</v>
          </cell>
          <cell r="Q83">
            <v>2201</v>
          </cell>
          <cell r="AB83">
            <v>976</v>
          </cell>
          <cell r="AC83">
            <v>2139</v>
          </cell>
          <cell r="AD83">
            <v>2780</v>
          </cell>
          <cell r="AE83">
            <v>2847</v>
          </cell>
          <cell r="AF83">
            <v>3235</v>
          </cell>
          <cell r="AG83">
            <v>4009</v>
          </cell>
          <cell r="AJ83">
            <v>1387</v>
          </cell>
          <cell r="AK83">
            <v>2302</v>
          </cell>
          <cell r="AL83">
            <v>3453</v>
          </cell>
          <cell r="AM83">
            <v>4379</v>
          </cell>
          <cell r="AN83">
            <v>5422</v>
          </cell>
          <cell r="AO83">
            <v>6982</v>
          </cell>
        </row>
        <row r="84">
          <cell r="D84">
            <v>206</v>
          </cell>
          <cell r="E84">
            <v>526</v>
          </cell>
          <cell r="F84">
            <v>851</v>
          </cell>
          <cell r="G84">
            <v>808</v>
          </cell>
          <cell r="H84">
            <v>821</v>
          </cell>
          <cell r="I84">
            <v>893</v>
          </cell>
          <cell r="L84">
            <v>296</v>
          </cell>
          <cell r="M84">
            <v>531</v>
          </cell>
          <cell r="N84">
            <v>840</v>
          </cell>
          <cell r="O84">
            <v>885</v>
          </cell>
          <cell r="P84">
            <v>881</v>
          </cell>
          <cell r="Q84">
            <v>967</v>
          </cell>
          <cell r="AB84">
            <v>256</v>
          </cell>
          <cell r="AC84">
            <v>509</v>
          </cell>
          <cell r="AD84">
            <v>767</v>
          </cell>
          <cell r="AE84">
            <v>772</v>
          </cell>
          <cell r="AF84">
            <v>939</v>
          </cell>
          <cell r="AG84">
            <v>934</v>
          </cell>
          <cell r="AJ84">
            <v>220</v>
          </cell>
          <cell r="AK84">
            <v>534</v>
          </cell>
          <cell r="AL84">
            <v>496</v>
          </cell>
          <cell r="AM84">
            <v>898</v>
          </cell>
          <cell r="AN84">
            <v>1060</v>
          </cell>
          <cell r="AO84">
            <v>935</v>
          </cell>
        </row>
        <row r="85">
          <cell r="D85">
            <v>101</v>
          </cell>
          <cell r="E85">
            <v>173</v>
          </cell>
          <cell r="F85">
            <v>351</v>
          </cell>
          <cell r="G85">
            <v>476</v>
          </cell>
          <cell r="H85">
            <v>361</v>
          </cell>
          <cell r="I85">
            <v>427</v>
          </cell>
          <cell r="L85">
            <v>89</v>
          </cell>
          <cell r="M85">
            <v>171</v>
          </cell>
          <cell r="N85">
            <v>340</v>
          </cell>
          <cell r="O85">
            <v>480</v>
          </cell>
          <cell r="P85">
            <v>387</v>
          </cell>
          <cell r="Q85">
            <v>385</v>
          </cell>
          <cell r="AB85">
            <v>68</v>
          </cell>
          <cell r="AC85">
            <v>225</v>
          </cell>
          <cell r="AD85">
            <v>395</v>
          </cell>
          <cell r="AE85">
            <v>443</v>
          </cell>
          <cell r="AF85">
            <v>460</v>
          </cell>
          <cell r="AG85">
            <v>432</v>
          </cell>
          <cell r="AJ85">
            <v>211</v>
          </cell>
          <cell r="AK85">
            <v>306</v>
          </cell>
          <cell r="AL85">
            <v>566</v>
          </cell>
          <cell r="AM85">
            <v>624</v>
          </cell>
          <cell r="AN85">
            <v>649</v>
          </cell>
          <cell r="AO85">
            <v>538</v>
          </cell>
        </row>
        <row r="86">
          <cell r="D86">
            <v>97</v>
          </cell>
          <cell r="E86">
            <v>139</v>
          </cell>
          <cell r="F86">
            <v>201</v>
          </cell>
          <cell r="G86">
            <v>375</v>
          </cell>
          <cell r="H86">
            <v>245</v>
          </cell>
          <cell r="I86">
            <v>307</v>
          </cell>
          <cell r="L86">
            <v>121</v>
          </cell>
          <cell r="M86">
            <v>138</v>
          </cell>
          <cell r="N86">
            <v>291</v>
          </cell>
          <cell r="O86">
            <v>423</v>
          </cell>
          <cell r="P86">
            <v>227</v>
          </cell>
          <cell r="Q86">
            <v>439</v>
          </cell>
          <cell r="AB86">
            <v>90</v>
          </cell>
          <cell r="AC86">
            <v>293</v>
          </cell>
          <cell r="AD86">
            <v>423</v>
          </cell>
          <cell r="AE86">
            <v>486</v>
          </cell>
          <cell r="AF86">
            <v>348</v>
          </cell>
          <cell r="AG86">
            <v>465</v>
          </cell>
          <cell r="AJ86">
            <v>123</v>
          </cell>
          <cell r="AK86">
            <v>452</v>
          </cell>
          <cell r="AL86">
            <v>249</v>
          </cell>
          <cell r="AM86">
            <v>563</v>
          </cell>
          <cell r="AN86">
            <v>493</v>
          </cell>
          <cell r="AO86">
            <v>640</v>
          </cell>
        </row>
        <row r="87">
          <cell r="D87">
            <v>50</v>
          </cell>
          <cell r="E87">
            <v>166</v>
          </cell>
          <cell r="F87">
            <v>239</v>
          </cell>
          <cell r="G87">
            <v>181</v>
          </cell>
          <cell r="H87">
            <v>193</v>
          </cell>
          <cell r="I87">
            <v>184</v>
          </cell>
          <cell r="L87">
            <v>48</v>
          </cell>
          <cell r="M87">
            <v>162</v>
          </cell>
          <cell r="N87">
            <v>230</v>
          </cell>
          <cell r="O87">
            <v>172</v>
          </cell>
          <cell r="P87">
            <v>178</v>
          </cell>
          <cell r="Q87">
            <v>201</v>
          </cell>
          <cell r="AB87">
            <v>84</v>
          </cell>
          <cell r="AC87">
            <v>167</v>
          </cell>
          <cell r="AD87">
            <v>173</v>
          </cell>
          <cell r="AE87">
            <v>227</v>
          </cell>
          <cell r="AF87">
            <v>278</v>
          </cell>
          <cell r="AG87">
            <v>317</v>
          </cell>
          <cell r="AJ87">
            <v>97</v>
          </cell>
          <cell r="AK87">
            <v>148</v>
          </cell>
          <cell r="AL87">
            <v>272</v>
          </cell>
          <cell r="AM87">
            <v>358</v>
          </cell>
          <cell r="AN87">
            <v>428</v>
          </cell>
          <cell r="AO87">
            <v>530</v>
          </cell>
        </row>
        <row r="88">
          <cell r="D88">
            <v>165</v>
          </cell>
          <cell r="E88">
            <v>337</v>
          </cell>
          <cell r="F88">
            <v>523</v>
          </cell>
          <cell r="G88">
            <v>622</v>
          </cell>
          <cell r="H88">
            <v>693</v>
          </cell>
          <cell r="I88">
            <v>676</v>
          </cell>
          <cell r="L88">
            <v>236</v>
          </cell>
          <cell r="M88">
            <v>300</v>
          </cell>
          <cell r="N88">
            <v>519</v>
          </cell>
          <cell r="O88">
            <v>665</v>
          </cell>
          <cell r="P88">
            <v>792</v>
          </cell>
          <cell r="Q88">
            <v>747</v>
          </cell>
          <cell r="AB88">
            <v>116</v>
          </cell>
          <cell r="AC88">
            <v>312</v>
          </cell>
          <cell r="AD88">
            <v>469</v>
          </cell>
          <cell r="AE88">
            <v>803</v>
          </cell>
          <cell r="AF88">
            <v>942</v>
          </cell>
          <cell r="AG88">
            <v>876</v>
          </cell>
          <cell r="AJ88">
            <v>231</v>
          </cell>
          <cell r="AK88">
            <v>445</v>
          </cell>
          <cell r="AL88">
            <v>571</v>
          </cell>
          <cell r="AM88">
            <v>955</v>
          </cell>
          <cell r="AN88">
            <v>870</v>
          </cell>
          <cell r="AO88">
            <v>730</v>
          </cell>
        </row>
        <row r="89">
          <cell r="D89">
            <v>148</v>
          </cell>
          <cell r="E89">
            <v>390</v>
          </cell>
          <cell r="F89">
            <v>369</v>
          </cell>
          <cell r="G89">
            <v>747</v>
          </cell>
          <cell r="H89">
            <v>501</v>
          </cell>
          <cell r="I89">
            <v>622</v>
          </cell>
          <cell r="L89">
            <v>166</v>
          </cell>
          <cell r="M89">
            <v>372</v>
          </cell>
          <cell r="N89">
            <v>435</v>
          </cell>
          <cell r="O89">
            <v>628</v>
          </cell>
          <cell r="P89">
            <v>551</v>
          </cell>
          <cell r="Q89">
            <v>648</v>
          </cell>
          <cell r="AB89">
            <v>81</v>
          </cell>
          <cell r="AC89">
            <v>371</v>
          </cell>
          <cell r="AD89">
            <v>415</v>
          </cell>
          <cell r="AE89">
            <v>711</v>
          </cell>
          <cell r="AF89">
            <v>532</v>
          </cell>
          <cell r="AG89">
            <v>538</v>
          </cell>
          <cell r="AJ89">
            <v>154</v>
          </cell>
          <cell r="AK89">
            <v>315</v>
          </cell>
          <cell r="AL89">
            <v>400</v>
          </cell>
          <cell r="AM89">
            <v>503</v>
          </cell>
          <cell r="AN89">
            <v>599</v>
          </cell>
          <cell r="AO89">
            <v>503</v>
          </cell>
        </row>
        <row r="90">
          <cell r="D90">
            <v>32</v>
          </cell>
          <cell r="E90">
            <v>194</v>
          </cell>
          <cell r="F90">
            <v>269</v>
          </cell>
          <cell r="G90">
            <v>232</v>
          </cell>
          <cell r="H90">
            <v>179</v>
          </cell>
          <cell r="I90">
            <v>213</v>
          </cell>
          <cell r="L90">
            <v>27</v>
          </cell>
          <cell r="M90">
            <v>172</v>
          </cell>
          <cell r="N90">
            <v>256</v>
          </cell>
          <cell r="O90">
            <v>290</v>
          </cell>
          <cell r="P90">
            <v>225</v>
          </cell>
          <cell r="Q90">
            <v>225</v>
          </cell>
          <cell r="AB90">
            <v>93</v>
          </cell>
          <cell r="AC90">
            <v>137</v>
          </cell>
          <cell r="AD90">
            <v>156</v>
          </cell>
          <cell r="AE90">
            <v>168</v>
          </cell>
          <cell r="AF90">
            <v>241</v>
          </cell>
          <cell r="AG90">
            <v>235</v>
          </cell>
          <cell r="AJ90" t="str">
            <v>..</v>
          </cell>
          <cell r="AK90" t="str">
            <v>..</v>
          </cell>
          <cell r="AL90" t="str">
            <v>..</v>
          </cell>
          <cell r="AM90" t="str">
            <v>..</v>
          </cell>
          <cell r="AN90" t="str">
            <v>..</v>
          </cell>
          <cell r="AO90" t="str">
            <v>..</v>
          </cell>
        </row>
        <row r="91">
          <cell r="D91">
            <v>317</v>
          </cell>
          <cell r="E91">
            <v>504</v>
          </cell>
          <cell r="F91">
            <v>712</v>
          </cell>
          <cell r="G91">
            <v>782</v>
          </cell>
          <cell r="H91">
            <v>810</v>
          </cell>
          <cell r="I91">
            <v>880</v>
          </cell>
          <cell r="L91">
            <v>272</v>
          </cell>
          <cell r="M91">
            <v>526</v>
          </cell>
          <cell r="N91">
            <v>762</v>
          </cell>
          <cell r="O91">
            <v>749</v>
          </cell>
          <cell r="P91">
            <v>856</v>
          </cell>
          <cell r="Q91">
            <v>838</v>
          </cell>
          <cell r="AB91">
            <v>237</v>
          </cell>
          <cell r="AC91">
            <v>446</v>
          </cell>
          <cell r="AD91">
            <v>710</v>
          </cell>
          <cell r="AE91">
            <v>879</v>
          </cell>
          <cell r="AF91">
            <v>911</v>
          </cell>
          <cell r="AG91">
            <v>977</v>
          </cell>
          <cell r="AJ91">
            <v>111</v>
          </cell>
          <cell r="AK91">
            <v>464</v>
          </cell>
          <cell r="AL91">
            <v>643</v>
          </cell>
          <cell r="AM91">
            <v>896</v>
          </cell>
          <cell r="AN91">
            <v>948</v>
          </cell>
          <cell r="AO91">
            <v>1090</v>
          </cell>
        </row>
        <row r="92">
          <cell r="D92">
            <v>146</v>
          </cell>
          <cell r="E92">
            <v>312</v>
          </cell>
          <cell r="F92">
            <v>425</v>
          </cell>
          <cell r="G92">
            <v>476</v>
          </cell>
          <cell r="H92">
            <v>501</v>
          </cell>
          <cell r="I92">
            <v>566</v>
          </cell>
          <cell r="L92">
            <v>148</v>
          </cell>
          <cell r="M92">
            <v>346</v>
          </cell>
          <cell r="N92">
            <v>383</v>
          </cell>
          <cell r="O92">
            <v>486</v>
          </cell>
          <cell r="P92">
            <v>487</v>
          </cell>
          <cell r="Q92">
            <v>495</v>
          </cell>
          <cell r="AB92">
            <v>132</v>
          </cell>
          <cell r="AC92">
            <v>372</v>
          </cell>
          <cell r="AD92">
            <v>427</v>
          </cell>
          <cell r="AE92">
            <v>480</v>
          </cell>
          <cell r="AF92">
            <v>465</v>
          </cell>
          <cell r="AG92">
            <v>458</v>
          </cell>
          <cell r="AJ92">
            <v>237</v>
          </cell>
          <cell r="AK92">
            <v>294</v>
          </cell>
          <cell r="AL92">
            <v>426</v>
          </cell>
          <cell r="AM92">
            <v>425</v>
          </cell>
          <cell r="AN92">
            <v>748</v>
          </cell>
          <cell r="AO92">
            <v>603</v>
          </cell>
        </row>
        <row r="93">
          <cell r="D93">
            <v>285</v>
          </cell>
          <cell r="E93">
            <v>550</v>
          </cell>
          <cell r="F93">
            <v>888</v>
          </cell>
          <cell r="G93">
            <v>1112</v>
          </cell>
          <cell r="H93">
            <v>1000</v>
          </cell>
          <cell r="I93">
            <v>1174</v>
          </cell>
          <cell r="L93">
            <v>266</v>
          </cell>
          <cell r="M93">
            <v>574</v>
          </cell>
          <cell r="N93">
            <v>998</v>
          </cell>
          <cell r="O93">
            <v>991</v>
          </cell>
          <cell r="P93">
            <v>1129</v>
          </cell>
          <cell r="Q93">
            <v>1154</v>
          </cell>
          <cell r="AB93">
            <v>344</v>
          </cell>
          <cell r="AC93">
            <v>583</v>
          </cell>
          <cell r="AD93">
            <v>976</v>
          </cell>
          <cell r="AE93">
            <v>1073</v>
          </cell>
          <cell r="AF93">
            <v>1172</v>
          </cell>
          <cell r="AG93">
            <v>1488</v>
          </cell>
          <cell r="AJ93">
            <v>317</v>
          </cell>
          <cell r="AK93">
            <v>482</v>
          </cell>
          <cell r="AL93">
            <v>891</v>
          </cell>
          <cell r="AM93">
            <v>849</v>
          </cell>
          <cell r="AN93">
            <v>1359</v>
          </cell>
          <cell r="AO93">
            <v>1276</v>
          </cell>
        </row>
        <row r="94">
          <cell r="D94">
            <v>269</v>
          </cell>
          <cell r="E94">
            <v>605</v>
          </cell>
          <cell r="F94">
            <v>843</v>
          </cell>
          <cell r="G94">
            <v>1035</v>
          </cell>
          <cell r="H94">
            <v>1104</v>
          </cell>
          <cell r="I94">
            <v>1172</v>
          </cell>
          <cell r="L94">
            <v>351</v>
          </cell>
          <cell r="M94">
            <v>448</v>
          </cell>
          <cell r="N94">
            <v>841</v>
          </cell>
          <cell r="O94">
            <v>928</v>
          </cell>
          <cell r="P94">
            <v>1111</v>
          </cell>
          <cell r="Q94">
            <v>1312</v>
          </cell>
          <cell r="AB94">
            <v>338</v>
          </cell>
          <cell r="AC94">
            <v>601</v>
          </cell>
          <cell r="AD94">
            <v>893</v>
          </cell>
          <cell r="AE94">
            <v>1060</v>
          </cell>
          <cell r="AF94">
            <v>1108</v>
          </cell>
          <cell r="AG94">
            <v>1295</v>
          </cell>
          <cell r="AJ94">
            <v>350</v>
          </cell>
          <cell r="AK94">
            <v>598</v>
          </cell>
          <cell r="AL94">
            <v>675</v>
          </cell>
          <cell r="AM94">
            <v>1152</v>
          </cell>
          <cell r="AN94">
            <v>1125</v>
          </cell>
          <cell r="AO94">
            <v>1508</v>
          </cell>
        </row>
        <row r="95">
          <cell r="D95">
            <v>127</v>
          </cell>
          <cell r="E95">
            <v>259</v>
          </cell>
          <cell r="F95">
            <v>456</v>
          </cell>
          <cell r="G95">
            <v>759</v>
          </cell>
          <cell r="H95">
            <v>494</v>
          </cell>
          <cell r="I95">
            <v>440</v>
          </cell>
          <cell r="L95">
            <v>148</v>
          </cell>
          <cell r="M95">
            <v>224</v>
          </cell>
          <cell r="N95">
            <v>520</v>
          </cell>
          <cell r="O95">
            <v>737</v>
          </cell>
          <cell r="P95">
            <v>421</v>
          </cell>
          <cell r="Q95">
            <v>440</v>
          </cell>
          <cell r="AB95">
            <v>74</v>
          </cell>
          <cell r="AC95">
            <v>421</v>
          </cell>
          <cell r="AD95">
            <v>608</v>
          </cell>
          <cell r="AE95">
            <v>378</v>
          </cell>
          <cell r="AF95">
            <v>652</v>
          </cell>
          <cell r="AG95">
            <v>503</v>
          </cell>
          <cell r="AJ95">
            <v>201</v>
          </cell>
          <cell r="AK95">
            <v>387</v>
          </cell>
          <cell r="AL95">
            <v>600</v>
          </cell>
          <cell r="AM95">
            <v>585</v>
          </cell>
          <cell r="AN95">
            <v>623</v>
          </cell>
          <cell r="AO95">
            <v>631</v>
          </cell>
        </row>
        <row r="96">
          <cell r="D96">
            <v>0</v>
          </cell>
          <cell r="E96">
            <v>8</v>
          </cell>
          <cell r="F96">
            <v>30</v>
          </cell>
          <cell r="G96">
            <v>23</v>
          </cell>
          <cell r="H96">
            <v>25</v>
          </cell>
          <cell r="I96">
            <v>18</v>
          </cell>
          <cell r="L96">
            <v>0</v>
          </cell>
          <cell r="M96">
            <v>23</v>
          </cell>
          <cell r="N96">
            <v>44</v>
          </cell>
          <cell r="O96">
            <v>31</v>
          </cell>
          <cell r="P96">
            <v>89</v>
          </cell>
          <cell r="Q96">
            <v>99</v>
          </cell>
          <cell r="AB96">
            <v>5</v>
          </cell>
          <cell r="AC96">
            <v>21</v>
          </cell>
          <cell r="AD96">
            <v>17</v>
          </cell>
          <cell r="AE96">
            <v>43</v>
          </cell>
          <cell r="AF96">
            <v>51</v>
          </cell>
          <cell r="AG96">
            <v>59</v>
          </cell>
          <cell r="AJ96">
            <v>15</v>
          </cell>
          <cell r="AK96">
            <v>12</v>
          </cell>
          <cell r="AL96">
            <v>41</v>
          </cell>
          <cell r="AM96">
            <v>39</v>
          </cell>
          <cell r="AN96">
            <v>124</v>
          </cell>
          <cell r="AO96">
            <v>57</v>
          </cell>
        </row>
        <row r="97">
          <cell r="D97">
            <v>88</v>
          </cell>
          <cell r="E97">
            <v>247</v>
          </cell>
          <cell r="F97">
            <v>349</v>
          </cell>
          <cell r="G97">
            <v>495</v>
          </cell>
          <cell r="H97">
            <v>378</v>
          </cell>
          <cell r="I97">
            <v>274</v>
          </cell>
          <cell r="L97">
            <v>91</v>
          </cell>
          <cell r="M97">
            <v>221</v>
          </cell>
          <cell r="N97">
            <v>313</v>
          </cell>
          <cell r="O97">
            <v>360</v>
          </cell>
          <cell r="P97">
            <v>357</v>
          </cell>
          <cell r="Q97">
            <v>262</v>
          </cell>
          <cell r="AB97">
            <v>160</v>
          </cell>
          <cell r="AC97">
            <v>145</v>
          </cell>
          <cell r="AD97">
            <v>231</v>
          </cell>
          <cell r="AE97">
            <v>240</v>
          </cell>
          <cell r="AF97">
            <v>356</v>
          </cell>
          <cell r="AG97">
            <v>340</v>
          </cell>
          <cell r="AJ97">
            <v>219</v>
          </cell>
          <cell r="AK97">
            <v>542</v>
          </cell>
          <cell r="AL97">
            <v>510</v>
          </cell>
          <cell r="AM97">
            <v>711</v>
          </cell>
          <cell r="AN97">
            <v>720</v>
          </cell>
          <cell r="AO97">
            <v>780</v>
          </cell>
        </row>
        <row r="98">
          <cell r="D98">
            <v>17</v>
          </cell>
          <cell r="E98">
            <v>51</v>
          </cell>
          <cell r="F98">
            <v>148</v>
          </cell>
          <cell r="G98">
            <v>143</v>
          </cell>
          <cell r="H98">
            <v>103</v>
          </cell>
          <cell r="I98">
            <v>118</v>
          </cell>
          <cell r="L98">
            <v>28</v>
          </cell>
          <cell r="M98">
            <v>65</v>
          </cell>
          <cell r="N98">
            <v>135</v>
          </cell>
          <cell r="O98">
            <v>131</v>
          </cell>
          <cell r="P98">
            <v>95</v>
          </cell>
          <cell r="Q98">
            <v>88</v>
          </cell>
          <cell r="AB98">
            <v>23</v>
          </cell>
          <cell r="AC98">
            <v>77</v>
          </cell>
          <cell r="AD98">
            <v>117</v>
          </cell>
          <cell r="AE98">
            <v>121</v>
          </cell>
          <cell r="AF98">
            <v>186</v>
          </cell>
          <cell r="AG98">
            <v>192</v>
          </cell>
          <cell r="AJ98">
            <v>76</v>
          </cell>
          <cell r="AK98">
            <v>147</v>
          </cell>
          <cell r="AL98">
            <v>159</v>
          </cell>
          <cell r="AM98">
            <v>178</v>
          </cell>
          <cell r="AN98">
            <v>281</v>
          </cell>
          <cell r="AO98">
            <v>233</v>
          </cell>
        </row>
        <row r="99">
          <cell r="D99">
            <v>58</v>
          </cell>
          <cell r="E99">
            <v>134</v>
          </cell>
          <cell r="F99">
            <v>237</v>
          </cell>
          <cell r="G99">
            <v>319</v>
          </cell>
          <cell r="H99">
            <v>178</v>
          </cell>
          <cell r="I99">
            <v>173</v>
          </cell>
          <cell r="L99">
            <v>45</v>
          </cell>
          <cell r="M99">
            <v>154</v>
          </cell>
          <cell r="N99">
            <v>255</v>
          </cell>
          <cell r="O99">
            <v>225</v>
          </cell>
          <cell r="P99">
            <v>192</v>
          </cell>
          <cell r="Q99">
            <v>181</v>
          </cell>
          <cell r="AB99">
            <v>80</v>
          </cell>
          <cell r="AC99">
            <v>194</v>
          </cell>
          <cell r="AD99">
            <v>220</v>
          </cell>
          <cell r="AE99">
            <v>234</v>
          </cell>
          <cell r="AF99">
            <v>192</v>
          </cell>
          <cell r="AG99">
            <v>247</v>
          </cell>
          <cell r="AJ99">
            <v>211</v>
          </cell>
          <cell r="AK99">
            <v>491</v>
          </cell>
          <cell r="AL99">
            <v>332</v>
          </cell>
          <cell r="AM99">
            <v>393</v>
          </cell>
          <cell r="AN99">
            <v>391</v>
          </cell>
          <cell r="AO99">
            <v>548</v>
          </cell>
        </row>
        <row r="100">
          <cell r="D100">
            <v>150</v>
          </cell>
          <cell r="E100">
            <v>194</v>
          </cell>
          <cell r="F100">
            <v>300</v>
          </cell>
          <cell r="G100">
            <v>469</v>
          </cell>
          <cell r="H100">
            <v>339</v>
          </cell>
          <cell r="I100">
            <v>397</v>
          </cell>
          <cell r="L100">
            <v>141</v>
          </cell>
          <cell r="M100">
            <v>206</v>
          </cell>
          <cell r="N100">
            <v>315</v>
          </cell>
          <cell r="O100">
            <v>430</v>
          </cell>
          <cell r="P100">
            <v>364</v>
          </cell>
          <cell r="Q100">
            <v>395</v>
          </cell>
          <cell r="AB100">
            <v>157</v>
          </cell>
          <cell r="AC100">
            <v>245</v>
          </cell>
          <cell r="AD100">
            <v>508</v>
          </cell>
          <cell r="AE100">
            <v>385</v>
          </cell>
          <cell r="AF100">
            <v>492</v>
          </cell>
          <cell r="AG100">
            <v>586</v>
          </cell>
          <cell r="AJ100">
            <v>134</v>
          </cell>
          <cell r="AK100">
            <v>450</v>
          </cell>
          <cell r="AL100">
            <v>491</v>
          </cell>
          <cell r="AM100">
            <v>663</v>
          </cell>
          <cell r="AN100">
            <v>718</v>
          </cell>
          <cell r="AO100">
            <v>565</v>
          </cell>
        </row>
        <row r="101">
          <cell r="D101">
            <v>58</v>
          </cell>
          <cell r="E101">
            <v>175</v>
          </cell>
          <cell r="F101">
            <v>258</v>
          </cell>
          <cell r="G101">
            <v>378</v>
          </cell>
          <cell r="H101">
            <v>357</v>
          </cell>
          <cell r="I101">
            <v>324</v>
          </cell>
          <cell r="L101">
            <v>76</v>
          </cell>
          <cell r="M101">
            <v>167</v>
          </cell>
          <cell r="N101">
            <v>181</v>
          </cell>
          <cell r="O101">
            <v>361</v>
          </cell>
          <cell r="P101">
            <v>396</v>
          </cell>
          <cell r="Q101">
            <v>371</v>
          </cell>
          <cell r="AB101">
            <v>95</v>
          </cell>
          <cell r="AC101">
            <v>266</v>
          </cell>
          <cell r="AD101">
            <v>283</v>
          </cell>
          <cell r="AE101">
            <v>370</v>
          </cell>
          <cell r="AF101">
            <v>367</v>
          </cell>
          <cell r="AG101">
            <v>368</v>
          </cell>
          <cell r="AJ101">
            <v>114</v>
          </cell>
          <cell r="AK101">
            <v>373</v>
          </cell>
          <cell r="AL101">
            <v>330</v>
          </cell>
          <cell r="AM101">
            <v>566</v>
          </cell>
          <cell r="AN101">
            <v>559</v>
          </cell>
          <cell r="AO101">
            <v>556</v>
          </cell>
        </row>
        <row r="102">
          <cell r="D102">
            <v>446</v>
          </cell>
          <cell r="E102">
            <v>711</v>
          </cell>
          <cell r="F102">
            <v>1399</v>
          </cell>
          <cell r="G102">
            <v>1095</v>
          </cell>
          <cell r="H102">
            <v>1142</v>
          </cell>
          <cell r="I102">
            <v>1126</v>
          </cell>
          <cell r="L102">
            <v>691</v>
          </cell>
          <cell r="M102">
            <v>1137</v>
          </cell>
          <cell r="N102">
            <v>1882</v>
          </cell>
          <cell r="O102">
            <v>2000</v>
          </cell>
          <cell r="P102">
            <v>1995</v>
          </cell>
          <cell r="Q102">
            <v>1793</v>
          </cell>
          <cell r="AB102">
            <v>458</v>
          </cell>
          <cell r="AC102">
            <v>1342</v>
          </cell>
          <cell r="AD102">
            <v>1709</v>
          </cell>
          <cell r="AE102">
            <v>1459</v>
          </cell>
          <cell r="AF102">
            <v>1607</v>
          </cell>
          <cell r="AG102">
            <v>1573</v>
          </cell>
          <cell r="AJ102">
            <v>761</v>
          </cell>
          <cell r="AK102">
            <v>1460</v>
          </cell>
          <cell r="AL102">
            <v>1867</v>
          </cell>
          <cell r="AM102">
            <v>2342</v>
          </cell>
          <cell r="AN102">
            <v>2368</v>
          </cell>
          <cell r="AO102">
            <v>2894</v>
          </cell>
        </row>
      </sheetData>
      <sheetData sheetId="2">
        <row r="5">
          <cell r="D5">
            <v>480</v>
          </cell>
          <cell r="E5">
            <v>908</v>
          </cell>
          <cell r="F5">
            <v>1041</v>
          </cell>
          <cell r="G5">
            <v>1175</v>
          </cell>
          <cell r="H5">
            <v>838</v>
          </cell>
          <cell r="I5">
            <v>641</v>
          </cell>
          <cell r="L5">
            <v>488</v>
          </cell>
          <cell r="M5">
            <v>985</v>
          </cell>
          <cell r="N5">
            <v>1133</v>
          </cell>
          <cell r="O5">
            <v>1195</v>
          </cell>
          <cell r="P5">
            <v>889</v>
          </cell>
          <cell r="Q5">
            <v>713</v>
          </cell>
          <cell r="AB5">
            <v>543</v>
          </cell>
          <cell r="AC5">
            <v>1058</v>
          </cell>
          <cell r="AD5">
            <v>1143</v>
          </cell>
          <cell r="AE5">
            <v>1003</v>
          </cell>
          <cell r="AF5">
            <v>853</v>
          </cell>
          <cell r="AG5">
            <v>759</v>
          </cell>
          <cell r="AJ5">
            <v>465</v>
          </cell>
          <cell r="AK5">
            <v>805</v>
          </cell>
          <cell r="AL5">
            <v>903</v>
          </cell>
          <cell r="AM5">
            <v>992</v>
          </cell>
          <cell r="AN5">
            <v>1015</v>
          </cell>
          <cell r="AO5">
            <v>1035</v>
          </cell>
        </row>
        <row r="6">
          <cell r="D6">
            <v>59</v>
          </cell>
          <cell r="E6">
            <v>158</v>
          </cell>
          <cell r="F6">
            <v>257</v>
          </cell>
          <cell r="G6">
            <v>399</v>
          </cell>
          <cell r="H6">
            <v>297</v>
          </cell>
          <cell r="I6">
            <v>314</v>
          </cell>
          <cell r="L6">
            <v>55</v>
          </cell>
          <cell r="M6">
            <v>156</v>
          </cell>
          <cell r="N6">
            <v>274</v>
          </cell>
          <cell r="O6">
            <v>374</v>
          </cell>
          <cell r="P6">
            <v>313</v>
          </cell>
          <cell r="Q6">
            <v>336</v>
          </cell>
          <cell r="AB6">
            <v>109</v>
          </cell>
          <cell r="AC6">
            <v>234</v>
          </cell>
          <cell r="AD6">
            <v>368</v>
          </cell>
          <cell r="AE6">
            <v>367</v>
          </cell>
          <cell r="AF6">
            <v>446</v>
          </cell>
          <cell r="AG6">
            <v>469</v>
          </cell>
          <cell r="AJ6">
            <v>174</v>
          </cell>
          <cell r="AK6">
            <v>351</v>
          </cell>
          <cell r="AL6">
            <v>424</v>
          </cell>
          <cell r="AM6">
            <v>509</v>
          </cell>
          <cell r="AN6">
            <v>613</v>
          </cell>
          <cell r="AO6">
            <v>803</v>
          </cell>
        </row>
        <row r="7">
          <cell r="D7">
            <v>9</v>
          </cell>
          <cell r="E7">
            <v>19</v>
          </cell>
          <cell r="F7">
            <v>50</v>
          </cell>
          <cell r="G7">
            <v>78</v>
          </cell>
          <cell r="H7">
            <v>129</v>
          </cell>
          <cell r="I7">
            <v>119</v>
          </cell>
          <cell r="L7">
            <v>5</v>
          </cell>
          <cell r="M7">
            <v>24</v>
          </cell>
          <cell r="N7">
            <v>53</v>
          </cell>
          <cell r="O7">
            <v>75</v>
          </cell>
          <cell r="P7">
            <v>127</v>
          </cell>
          <cell r="Q7">
            <v>144</v>
          </cell>
          <cell r="AB7">
            <v>9</v>
          </cell>
          <cell r="AC7">
            <v>24</v>
          </cell>
          <cell r="AD7">
            <v>63</v>
          </cell>
          <cell r="AE7">
            <v>75</v>
          </cell>
          <cell r="AF7">
            <v>90</v>
          </cell>
          <cell r="AG7">
            <v>131</v>
          </cell>
          <cell r="AJ7">
            <v>7</v>
          </cell>
          <cell r="AK7">
            <v>15</v>
          </cell>
          <cell r="AL7">
            <v>19</v>
          </cell>
          <cell r="AM7">
            <v>37</v>
          </cell>
          <cell r="AN7">
            <v>39</v>
          </cell>
          <cell r="AO7">
            <v>36</v>
          </cell>
        </row>
        <row r="8">
          <cell r="D8">
            <v>37</v>
          </cell>
          <cell r="E8">
            <v>109</v>
          </cell>
          <cell r="F8">
            <v>161</v>
          </cell>
          <cell r="G8">
            <v>213</v>
          </cell>
          <cell r="H8">
            <v>238</v>
          </cell>
          <cell r="I8">
            <v>261</v>
          </cell>
          <cell r="L8">
            <v>60</v>
          </cell>
          <cell r="M8">
            <v>107</v>
          </cell>
          <cell r="N8">
            <v>185</v>
          </cell>
          <cell r="O8">
            <v>201</v>
          </cell>
          <cell r="P8">
            <v>270</v>
          </cell>
          <cell r="Q8">
            <v>304</v>
          </cell>
          <cell r="AB8">
            <v>39</v>
          </cell>
          <cell r="AC8">
            <v>100</v>
          </cell>
          <cell r="AD8">
            <v>213</v>
          </cell>
          <cell r="AE8">
            <v>189</v>
          </cell>
          <cell r="AF8">
            <v>267</v>
          </cell>
          <cell r="AG8">
            <v>335</v>
          </cell>
          <cell r="AJ8">
            <v>18</v>
          </cell>
          <cell r="AK8">
            <v>31</v>
          </cell>
          <cell r="AL8">
            <v>43</v>
          </cell>
          <cell r="AM8">
            <v>81</v>
          </cell>
          <cell r="AN8">
            <v>109</v>
          </cell>
          <cell r="AO8">
            <v>74</v>
          </cell>
        </row>
        <row r="9">
          <cell r="D9">
            <v>31</v>
          </cell>
          <cell r="E9">
            <v>75</v>
          </cell>
          <cell r="F9">
            <v>116</v>
          </cell>
          <cell r="G9">
            <v>125</v>
          </cell>
          <cell r="H9">
            <v>113</v>
          </cell>
          <cell r="I9">
            <v>103</v>
          </cell>
          <cell r="L9">
            <v>30</v>
          </cell>
          <cell r="M9">
            <v>69</v>
          </cell>
          <cell r="N9">
            <v>103</v>
          </cell>
          <cell r="O9">
            <v>103</v>
          </cell>
          <cell r="P9">
            <v>105</v>
          </cell>
          <cell r="Q9">
            <v>107</v>
          </cell>
          <cell r="AB9">
            <v>60</v>
          </cell>
          <cell r="AC9">
            <v>110</v>
          </cell>
          <cell r="AD9">
            <v>160</v>
          </cell>
          <cell r="AE9">
            <v>199</v>
          </cell>
          <cell r="AF9">
            <v>189</v>
          </cell>
          <cell r="AG9">
            <v>128</v>
          </cell>
          <cell r="AJ9">
            <v>10</v>
          </cell>
          <cell r="AK9">
            <v>37</v>
          </cell>
          <cell r="AL9">
            <v>41</v>
          </cell>
          <cell r="AM9">
            <v>42</v>
          </cell>
          <cell r="AN9">
            <v>39</v>
          </cell>
          <cell r="AO9">
            <v>26</v>
          </cell>
        </row>
        <row r="10">
          <cell r="D10">
            <v>72</v>
          </cell>
          <cell r="E10">
            <v>132</v>
          </cell>
          <cell r="F10">
            <v>268</v>
          </cell>
          <cell r="G10">
            <v>394</v>
          </cell>
          <cell r="H10">
            <v>461</v>
          </cell>
          <cell r="I10">
            <v>367</v>
          </cell>
          <cell r="L10">
            <v>59</v>
          </cell>
          <cell r="M10">
            <v>140</v>
          </cell>
          <cell r="N10">
            <v>270</v>
          </cell>
          <cell r="O10">
            <v>373</v>
          </cell>
          <cell r="P10">
            <v>492</v>
          </cell>
          <cell r="Q10">
            <v>376</v>
          </cell>
          <cell r="AB10">
            <v>77</v>
          </cell>
          <cell r="AC10">
            <v>156</v>
          </cell>
          <cell r="AD10">
            <v>283</v>
          </cell>
          <cell r="AE10">
            <v>449</v>
          </cell>
          <cell r="AF10">
            <v>466</v>
          </cell>
          <cell r="AG10">
            <v>383</v>
          </cell>
          <cell r="AJ10">
            <v>51</v>
          </cell>
          <cell r="AK10">
            <v>134</v>
          </cell>
          <cell r="AL10">
            <v>178</v>
          </cell>
          <cell r="AM10">
            <v>200</v>
          </cell>
          <cell r="AN10">
            <v>163</v>
          </cell>
          <cell r="AO10">
            <v>151</v>
          </cell>
        </row>
        <row r="11">
          <cell r="D11">
            <v>38</v>
          </cell>
          <cell r="E11">
            <v>53</v>
          </cell>
          <cell r="F11">
            <v>119</v>
          </cell>
          <cell r="G11">
            <v>153</v>
          </cell>
          <cell r="H11">
            <v>177</v>
          </cell>
          <cell r="I11">
            <v>259</v>
          </cell>
          <cell r="L11">
            <v>24</v>
          </cell>
          <cell r="M11">
            <v>57</v>
          </cell>
          <cell r="N11">
            <v>107</v>
          </cell>
          <cell r="O11">
            <v>186</v>
          </cell>
          <cell r="P11">
            <v>170</v>
          </cell>
          <cell r="Q11">
            <v>259</v>
          </cell>
          <cell r="AB11">
            <v>33</v>
          </cell>
          <cell r="AC11">
            <v>82</v>
          </cell>
          <cell r="AD11">
            <v>146</v>
          </cell>
          <cell r="AE11">
            <v>153</v>
          </cell>
          <cell r="AF11">
            <v>222</v>
          </cell>
          <cell r="AG11">
            <v>232</v>
          </cell>
          <cell r="AJ11">
            <v>64</v>
          </cell>
          <cell r="AK11">
            <v>69</v>
          </cell>
          <cell r="AL11">
            <v>88</v>
          </cell>
          <cell r="AM11">
            <v>111</v>
          </cell>
          <cell r="AN11">
            <v>106</v>
          </cell>
          <cell r="AO11">
            <v>94</v>
          </cell>
        </row>
        <row r="12">
          <cell r="D12">
            <v>70</v>
          </cell>
          <cell r="E12">
            <v>186</v>
          </cell>
          <cell r="F12">
            <v>296</v>
          </cell>
          <cell r="G12">
            <v>368</v>
          </cell>
          <cell r="H12">
            <v>428</v>
          </cell>
          <cell r="I12">
            <v>608</v>
          </cell>
          <cell r="L12">
            <v>61</v>
          </cell>
          <cell r="M12">
            <v>184</v>
          </cell>
          <cell r="N12">
            <v>269</v>
          </cell>
          <cell r="O12">
            <v>352</v>
          </cell>
          <cell r="P12">
            <v>418</v>
          </cell>
          <cell r="Q12">
            <v>576</v>
          </cell>
          <cell r="AB12">
            <v>80</v>
          </cell>
          <cell r="AC12">
            <v>184</v>
          </cell>
          <cell r="AD12">
            <v>288</v>
          </cell>
          <cell r="AE12">
            <v>373</v>
          </cell>
          <cell r="AF12">
            <v>417</v>
          </cell>
          <cell r="AG12">
            <v>561</v>
          </cell>
          <cell r="AJ12">
            <v>63</v>
          </cell>
          <cell r="AK12">
            <v>137</v>
          </cell>
          <cell r="AL12">
            <v>162</v>
          </cell>
          <cell r="AM12">
            <v>249</v>
          </cell>
          <cell r="AN12">
            <v>300</v>
          </cell>
          <cell r="AO12">
            <v>418</v>
          </cell>
        </row>
        <row r="13">
          <cell r="D13">
            <v>117</v>
          </cell>
          <cell r="E13">
            <v>278</v>
          </cell>
          <cell r="F13">
            <v>346</v>
          </cell>
          <cell r="G13">
            <v>414</v>
          </cell>
          <cell r="H13">
            <v>488</v>
          </cell>
          <cell r="I13">
            <v>584</v>
          </cell>
          <cell r="L13">
            <v>117</v>
          </cell>
          <cell r="M13">
            <v>252</v>
          </cell>
          <cell r="N13">
            <v>341</v>
          </cell>
          <cell r="O13">
            <v>387</v>
          </cell>
          <cell r="P13">
            <v>487</v>
          </cell>
          <cell r="Q13">
            <v>668</v>
          </cell>
          <cell r="AB13">
            <v>115</v>
          </cell>
          <cell r="AC13">
            <v>232</v>
          </cell>
          <cell r="AD13">
            <v>299</v>
          </cell>
          <cell r="AE13">
            <v>368</v>
          </cell>
          <cell r="AF13">
            <v>402</v>
          </cell>
          <cell r="AG13">
            <v>708</v>
          </cell>
          <cell r="AJ13">
            <v>56</v>
          </cell>
          <cell r="AK13">
            <v>109</v>
          </cell>
          <cell r="AL13">
            <v>127</v>
          </cell>
          <cell r="AM13">
            <v>169</v>
          </cell>
          <cell r="AN13">
            <v>267</v>
          </cell>
          <cell r="AO13">
            <v>285</v>
          </cell>
        </row>
        <row r="14">
          <cell r="D14">
            <v>16</v>
          </cell>
          <cell r="E14">
            <v>40</v>
          </cell>
          <cell r="F14">
            <v>87</v>
          </cell>
          <cell r="G14">
            <v>83</v>
          </cell>
          <cell r="H14">
            <v>118</v>
          </cell>
          <cell r="I14">
            <v>112</v>
          </cell>
          <cell r="L14">
            <v>15</v>
          </cell>
          <cell r="M14">
            <v>47</v>
          </cell>
          <cell r="N14">
            <v>67</v>
          </cell>
          <cell r="O14">
            <v>88</v>
          </cell>
          <cell r="P14">
            <v>91</v>
          </cell>
          <cell r="Q14">
            <v>105</v>
          </cell>
          <cell r="AB14">
            <v>23</v>
          </cell>
          <cell r="AC14">
            <v>56</v>
          </cell>
          <cell r="AD14">
            <v>102</v>
          </cell>
          <cell r="AE14">
            <v>82</v>
          </cell>
          <cell r="AF14">
            <v>133</v>
          </cell>
          <cell r="AG14">
            <v>142</v>
          </cell>
          <cell r="AJ14">
            <v>23</v>
          </cell>
          <cell r="AK14">
            <v>37</v>
          </cell>
          <cell r="AL14">
            <v>43</v>
          </cell>
          <cell r="AM14">
            <v>63</v>
          </cell>
          <cell r="AN14">
            <v>60</v>
          </cell>
          <cell r="AO14">
            <v>59</v>
          </cell>
        </row>
        <row r="15">
          <cell r="D15">
            <v>40</v>
          </cell>
          <cell r="E15">
            <v>69</v>
          </cell>
          <cell r="F15">
            <v>141</v>
          </cell>
          <cell r="G15">
            <v>204</v>
          </cell>
          <cell r="H15">
            <v>153</v>
          </cell>
          <cell r="I15">
            <v>199</v>
          </cell>
          <cell r="L15">
            <v>41</v>
          </cell>
          <cell r="M15">
            <v>76</v>
          </cell>
          <cell r="N15">
            <v>111</v>
          </cell>
          <cell r="O15">
            <v>176</v>
          </cell>
          <cell r="P15">
            <v>144</v>
          </cell>
          <cell r="Q15">
            <v>239</v>
          </cell>
          <cell r="AB15">
            <v>34</v>
          </cell>
          <cell r="AC15">
            <v>77</v>
          </cell>
          <cell r="AD15">
            <v>120</v>
          </cell>
          <cell r="AE15">
            <v>121</v>
          </cell>
          <cell r="AF15">
            <v>211</v>
          </cell>
          <cell r="AG15">
            <v>232</v>
          </cell>
          <cell r="AJ15">
            <v>13</v>
          </cell>
          <cell r="AK15">
            <v>47</v>
          </cell>
          <cell r="AL15">
            <v>34</v>
          </cell>
          <cell r="AM15">
            <v>70</v>
          </cell>
          <cell r="AN15">
            <v>74</v>
          </cell>
          <cell r="AO15">
            <v>59</v>
          </cell>
        </row>
        <row r="16">
          <cell r="D16">
            <v>62</v>
          </cell>
          <cell r="E16">
            <v>103</v>
          </cell>
          <cell r="F16">
            <v>146</v>
          </cell>
          <cell r="G16">
            <v>257</v>
          </cell>
          <cell r="H16">
            <v>264</v>
          </cell>
          <cell r="I16">
            <v>246</v>
          </cell>
          <cell r="L16">
            <v>69</v>
          </cell>
          <cell r="M16">
            <v>113</v>
          </cell>
          <cell r="N16">
            <v>188</v>
          </cell>
          <cell r="O16">
            <v>250</v>
          </cell>
          <cell r="P16">
            <v>274</v>
          </cell>
          <cell r="Q16">
            <v>261</v>
          </cell>
          <cell r="AB16">
            <v>82</v>
          </cell>
          <cell r="AC16">
            <v>173</v>
          </cell>
          <cell r="AD16">
            <v>245</v>
          </cell>
          <cell r="AE16">
            <v>299</v>
          </cell>
          <cell r="AF16">
            <v>394</v>
          </cell>
          <cell r="AG16">
            <v>420</v>
          </cell>
          <cell r="AJ16">
            <v>63</v>
          </cell>
          <cell r="AK16">
            <v>118</v>
          </cell>
          <cell r="AL16">
            <v>149</v>
          </cell>
          <cell r="AM16">
            <v>277</v>
          </cell>
          <cell r="AN16">
            <v>248</v>
          </cell>
          <cell r="AO16">
            <v>222</v>
          </cell>
        </row>
        <row r="17">
          <cell r="D17">
            <v>75</v>
          </cell>
          <cell r="E17">
            <v>196</v>
          </cell>
          <cell r="F17">
            <v>287</v>
          </cell>
          <cell r="G17">
            <v>432</v>
          </cell>
          <cell r="H17">
            <v>355</v>
          </cell>
          <cell r="I17">
            <v>353</v>
          </cell>
          <cell r="L17">
            <v>49</v>
          </cell>
          <cell r="M17">
            <v>159</v>
          </cell>
          <cell r="N17">
            <v>246</v>
          </cell>
          <cell r="O17">
            <v>330</v>
          </cell>
          <cell r="P17">
            <v>285</v>
          </cell>
          <cell r="Q17">
            <v>254</v>
          </cell>
          <cell r="AB17">
            <v>68</v>
          </cell>
          <cell r="AC17">
            <v>124</v>
          </cell>
          <cell r="AD17">
            <v>198</v>
          </cell>
          <cell r="AE17">
            <v>192</v>
          </cell>
          <cell r="AF17">
            <v>180</v>
          </cell>
          <cell r="AG17">
            <v>153</v>
          </cell>
          <cell r="AJ17">
            <v>39</v>
          </cell>
          <cell r="AK17">
            <v>100</v>
          </cell>
          <cell r="AL17">
            <v>124</v>
          </cell>
          <cell r="AM17">
            <v>159</v>
          </cell>
          <cell r="AN17">
            <v>115</v>
          </cell>
          <cell r="AO17">
            <v>81</v>
          </cell>
        </row>
        <row r="18">
          <cell r="D18">
            <v>22</v>
          </cell>
          <cell r="E18">
            <v>46</v>
          </cell>
          <cell r="F18">
            <v>80</v>
          </cell>
          <cell r="G18">
            <v>100</v>
          </cell>
          <cell r="H18">
            <v>83</v>
          </cell>
          <cell r="I18">
            <v>54</v>
          </cell>
          <cell r="L18">
            <v>15</v>
          </cell>
          <cell r="M18">
            <v>47</v>
          </cell>
          <cell r="N18">
            <v>78</v>
          </cell>
          <cell r="O18">
            <v>93</v>
          </cell>
          <cell r="P18">
            <v>86</v>
          </cell>
          <cell r="Q18">
            <v>51</v>
          </cell>
          <cell r="AB18">
            <v>49</v>
          </cell>
          <cell r="AC18">
            <v>79</v>
          </cell>
          <cell r="AD18">
            <v>126</v>
          </cell>
          <cell r="AE18">
            <v>103</v>
          </cell>
          <cell r="AF18">
            <v>73</v>
          </cell>
          <cell r="AG18">
            <v>64</v>
          </cell>
          <cell r="AJ18">
            <v>36</v>
          </cell>
          <cell r="AK18">
            <v>78</v>
          </cell>
          <cell r="AL18">
            <v>78</v>
          </cell>
          <cell r="AM18">
            <v>56</v>
          </cell>
          <cell r="AN18">
            <v>57</v>
          </cell>
          <cell r="AO18">
            <v>30</v>
          </cell>
        </row>
        <row r="19">
          <cell r="D19">
            <v>47</v>
          </cell>
          <cell r="E19">
            <v>117</v>
          </cell>
          <cell r="F19">
            <v>193</v>
          </cell>
          <cell r="G19">
            <v>242</v>
          </cell>
          <cell r="H19">
            <v>313</v>
          </cell>
          <cell r="I19">
            <v>426</v>
          </cell>
          <cell r="L19" t="str">
            <v>..</v>
          </cell>
          <cell r="M19" t="str">
            <v>..</v>
          </cell>
          <cell r="N19" t="str">
            <v>..</v>
          </cell>
          <cell r="O19" t="str">
            <v>..</v>
          </cell>
          <cell r="P19" t="str">
            <v>..</v>
          </cell>
          <cell r="Q19" t="str">
            <v>..</v>
          </cell>
          <cell r="AB19">
            <v>74</v>
          </cell>
          <cell r="AC19">
            <v>103</v>
          </cell>
          <cell r="AD19">
            <v>187</v>
          </cell>
          <cell r="AE19">
            <v>233</v>
          </cell>
          <cell r="AF19">
            <v>296</v>
          </cell>
          <cell r="AG19">
            <v>521</v>
          </cell>
          <cell r="AJ19">
            <v>77</v>
          </cell>
          <cell r="AK19">
            <v>118</v>
          </cell>
          <cell r="AL19">
            <v>175</v>
          </cell>
          <cell r="AM19">
            <v>267</v>
          </cell>
          <cell r="AN19">
            <v>466</v>
          </cell>
          <cell r="AO19">
            <v>572</v>
          </cell>
        </row>
        <row r="20">
          <cell r="D20">
            <v>119</v>
          </cell>
          <cell r="E20">
            <v>201</v>
          </cell>
          <cell r="F20">
            <v>240</v>
          </cell>
          <cell r="G20">
            <v>316</v>
          </cell>
          <cell r="H20">
            <v>372</v>
          </cell>
          <cell r="I20">
            <v>395</v>
          </cell>
          <cell r="L20">
            <v>110</v>
          </cell>
          <cell r="M20">
            <v>188</v>
          </cell>
          <cell r="N20">
            <v>219</v>
          </cell>
          <cell r="O20">
            <v>312</v>
          </cell>
          <cell r="P20">
            <v>339</v>
          </cell>
          <cell r="Q20">
            <v>402</v>
          </cell>
          <cell r="AB20">
            <v>71</v>
          </cell>
          <cell r="AC20">
            <v>181</v>
          </cell>
          <cell r="AD20">
            <v>261</v>
          </cell>
          <cell r="AE20">
            <v>286</v>
          </cell>
          <cell r="AF20">
            <v>304</v>
          </cell>
          <cell r="AG20">
            <v>463</v>
          </cell>
          <cell r="AJ20">
            <v>67</v>
          </cell>
          <cell r="AK20">
            <v>180</v>
          </cell>
          <cell r="AL20">
            <v>222</v>
          </cell>
          <cell r="AM20">
            <v>407</v>
          </cell>
          <cell r="AN20">
            <v>399</v>
          </cell>
          <cell r="AO20">
            <v>489</v>
          </cell>
        </row>
        <row r="21">
          <cell r="D21">
            <v>16</v>
          </cell>
          <cell r="E21">
            <v>55</v>
          </cell>
          <cell r="F21">
            <v>100</v>
          </cell>
          <cell r="G21">
            <v>156</v>
          </cell>
          <cell r="H21">
            <v>122</v>
          </cell>
          <cell r="I21">
            <v>105</v>
          </cell>
          <cell r="L21">
            <v>19</v>
          </cell>
          <cell r="M21">
            <v>37</v>
          </cell>
          <cell r="N21">
            <v>104</v>
          </cell>
          <cell r="O21">
            <v>132</v>
          </cell>
          <cell r="P21">
            <v>103</v>
          </cell>
          <cell r="Q21">
            <v>87</v>
          </cell>
          <cell r="AB21">
            <v>20</v>
          </cell>
          <cell r="AC21">
            <v>55</v>
          </cell>
          <cell r="AD21">
            <v>73</v>
          </cell>
          <cell r="AE21">
            <v>107</v>
          </cell>
          <cell r="AF21">
            <v>116</v>
          </cell>
          <cell r="AG21">
            <v>74</v>
          </cell>
          <cell r="AJ21">
            <v>14</v>
          </cell>
          <cell r="AK21">
            <v>27</v>
          </cell>
          <cell r="AL21">
            <v>31</v>
          </cell>
          <cell r="AM21">
            <v>47</v>
          </cell>
          <cell r="AN21">
            <v>38</v>
          </cell>
          <cell r="AO21">
            <v>29</v>
          </cell>
        </row>
        <row r="22">
          <cell r="D22">
            <v>10</v>
          </cell>
          <cell r="E22">
            <v>28</v>
          </cell>
          <cell r="F22">
            <v>51</v>
          </cell>
          <cell r="G22">
            <v>99</v>
          </cell>
          <cell r="H22">
            <v>160</v>
          </cell>
          <cell r="I22">
            <v>130</v>
          </cell>
          <cell r="L22">
            <v>12</v>
          </cell>
          <cell r="M22">
            <v>42</v>
          </cell>
          <cell r="N22">
            <v>49</v>
          </cell>
          <cell r="O22">
            <v>88</v>
          </cell>
          <cell r="P22">
            <v>144</v>
          </cell>
          <cell r="Q22">
            <v>130</v>
          </cell>
          <cell r="AB22">
            <v>9</v>
          </cell>
          <cell r="AC22">
            <v>25</v>
          </cell>
          <cell r="AD22">
            <v>50</v>
          </cell>
          <cell r="AE22">
            <v>93</v>
          </cell>
          <cell r="AF22">
            <v>76</v>
          </cell>
          <cell r="AG22">
            <v>109</v>
          </cell>
          <cell r="AJ22">
            <v>10</v>
          </cell>
          <cell r="AK22">
            <v>8</v>
          </cell>
          <cell r="AL22">
            <v>23</v>
          </cell>
          <cell r="AM22">
            <v>26</v>
          </cell>
          <cell r="AN22">
            <v>31</v>
          </cell>
          <cell r="AO22">
            <v>34</v>
          </cell>
        </row>
        <row r="23">
          <cell r="D23">
            <v>22</v>
          </cell>
          <cell r="E23">
            <v>38</v>
          </cell>
          <cell r="F23">
            <v>97</v>
          </cell>
          <cell r="G23">
            <v>102</v>
          </cell>
          <cell r="H23">
            <v>116</v>
          </cell>
          <cell r="I23">
            <v>96</v>
          </cell>
          <cell r="L23">
            <v>25</v>
          </cell>
          <cell r="M23">
            <v>38</v>
          </cell>
          <cell r="N23">
            <v>97</v>
          </cell>
          <cell r="O23">
            <v>115</v>
          </cell>
          <cell r="P23">
            <v>129</v>
          </cell>
          <cell r="Q23">
            <v>102</v>
          </cell>
          <cell r="AB23">
            <v>24</v>
          </cell>
          <cell r="AC23">
            <v>79</v>
          </cell>
          <cell r="AD23">
            <v>131</v>
          </cell>
          <cell r="AE23">
            <v>127</v>
          </cell>
          <cell r="AF23">
            <v>116</v>
          </cell>
          <cell r="AG23">
            <v>86</v>
          </cell>
          <cell r="AJ23">
            <v>25</v>
          </cell>
          <cell r="AK23">
            <v>55</v>
          </cell>
          <cell r="AL23">
            <v>70</v>
          </cell>
          <cell r="AM23">
            <v>82</v>
          </cell>
          <cell r="AN23">
            <v>59</v>
          </cell>
          <cell r="AO23">
            <v>45</v>
          </cell>
        </row>
        <row r="24">
          <cell r="D24">
            <v>16</v>
          </cell>
          <cell r="E24">
            <v>52</v>
          </cell>
          <cell r="F24">
            <v>95</v>
          </cell>
          <cell r="G24">
            <v>128</v>
          </cell>
          <cell r="H24">
            <v>128</v>
          </cell>
          <cell r="I24">
            <v>105</v>
          </cell>
          <cell r="L24">
            <v>13</v>
          </cell>
          <cell r="M24">
            <v>45</v>
          </cell>
          <cell r="N24">
            <v>73</v>
          </cell>
          <cell r="O24">
            <v>96</v>
          </cell>
          <cell r="P24">
            <v>102</v>
          </cell>
          <cell r="Q24">
            <v>70</v>
          </cell>
          <cell r="AB24">
            <v>27</v>
          </cell>
          <cell r="AC24">
            <v>65</v>
          </cell>
          <cell r="AD24">
            <v>101</v>
          </cell>
          <cell r="AE24">
            <v>118</v>
          </cell>
          <cell r="AF24">
            <v>115</v>
          </cell>
          <cell r="AG24">
            <v>115</v>
          </cell>
          <cell r="AJ24" t="str">
            <v>..</v>
          </cell>
          <cell r="AK24" t="str">
            <v>..</v>
          </cell>
          <cell r="AL24" t="str">
            <v>..</v>
          </cell>
          <cell r="AM24" t="str">
            <v>..</v>
          </cell>
          <cell r="AN24" t="str">
            <v>..</v>
          </cell>
          <cell r="AO24" t="str">
            <v>..</v>
          </cell>
        </row>
        <row r="25">
          <cell r="D25">
            <v>24</v>
          </cell>
          <cell r="E25">
            <v>44</v>
          </cell>
          <cell r="F25">
            <v>77</v>
          </cell>
          <cell r="G25">
            <v>114</v>
          </cell>
          <cell r="H25">
            <v>126</v>
          </cell>
          <cell r="I25">
            <v>92</v>
          </cell>
          <cell r="L25">
            <v>26</v>
          </cell>
          <cell r="M25">
            <v>47</v>
          </cell>
          <cell r="N25">
            <v>90</v>
          </cell>
          <cell r="O25">
            <v>127</v>
          </cell>
          <cell r="P25">
            <v>143</v>
          </cell>
          <cell r="Q25">
            <v>100</v>
          </cell>
          <cell r="AB25">
            <v>25</v>
          </cell>
          <cell r="AC25">
            <v>56</v>
          </cell>
          <cell r="AD25">
            <v>92</v>
          </cell>
          <cell r="AE25">
            <v>112</v>
          </cell>
          <cell r="AF25">
            <v>136</v>
          </cell>
          <cell r="AG25">
            <v>106</v>
          </cell>
          <cell r="AJ25">
            <v>16</v>
          </cell>
          <cell r="AK25">
            <v>36</v>
          </cell>
          <cell r="AL25">
            <v>44</v>
          </cell>
          <cell r="AM25">
            <v>62</v>
          </cell>
          <cell r="AN25">
            <v>70</v>
          </cell>
          <cell r="AO25">
            <v>57</v>
          </cell>
        </row>
        <row r="26">
          <cell r="D26">
            <v>22</v>
          </cell>
          <cell r="E26">
            <v>76</v>
          </cell>
          <cell r="F26">
            <v>92</v>
          </cell>
          <cell r="G26">
            <v>191</v>
          </cell>
          <cell r="H26">
            <v>231</v>
          </cell>
          <cell r="I26">
            <v>309</v>
          </cell>
          <cell r="L26">
            <v>29</v>
          </cell>
          <cell r="M26">
            <v>90</v>
          </cell>
          <cell r="N26">
            <v>104</v>
          </cell>
          <cell r="O26">
            <v>215</v>
          </cell>
          <cell r="P26">
            <v>233</v>
          </cell>
          <cell r="Q26">
            <v>351</v>
          </cell>
          <cell r="AB26">
            <v>17</v>
          </cell>
          <cell r="AC26">
            <v>39</v>
          </cell>
          <cell r="AD26">
            <v>54</v>
          </cell>
          <cell r="AE26">
            <v>83</v>
          </cell>
          <cell r="AF26">
            <v>89</v>
          </cell>
          <cell r="AG26">
            <v>97</v>
          </cell>
          <cell r="AJ26">
            <v>21</v>
          </cell>
          <cell r="AK26">
            <v>48</v>
          </cell>
          <cell r="AL26">
            <v>61</v>
          </cell>
          <cell r="AM26">
            <v>91</v>
          </cell>
          <cell r="AN26">
            <v>99</v>
          </cell>
          <cell r="AO26">
            <v>68</v>
          </cell>
        </row>
        <row r="27">
          <cell r="D27">
            <v>9</v>
          </cell>
          <cell r="E27">
            <v>22</v>
          </cell>
          <cell r="F27">
            <v>38</v>
          </cell>
          <cell r="G27">
            <v>47</v>
          </cell>
          <cell r="H27">
            <v>39</v>
          </cell>
          <cell r="I27">
            <v>37</v>
          </cell>
          <cell r="L27">
            <v>9</v>
          </cell>
          <cell r="M27">
            <v>26</v>
          </cell>
          <cell r="N27">
            <v>51</v>
          </cell>
          <cell r="O27">
            <v>67</v>
          </cell>
          <cell r="P27">
            <v>61</v>
          </cell>
          <cell r="Q27">
            <v>50</v>
          </cell>
          <cell r="AB27" t="str">
            <v>..</v>
          </cell>
          <cell r="AC27" t="str">
            <v>..</v>
          </cell>
          <cell r="AD27" t="str">
            <v>..</v>
          </cell>
          <cell r="AE27" t="str">
            <v>..</v>
          </cell>
          <cell r="AF27" t="str">
            <v>..</v>
          </cell>
          <cell r="AG27" t="str">
            <v>..</v>
          </cell>
          <cell r="AJ27" t="str">
            <v>..</v>
          </cell>
          <cell r="AK27" t="str">
            <v>..</v>
          </cell>
          <cell r="AL27" t="str">
            <v>..</v>
          </cell>
          <cell r="AM27" t="str">
            <v>..</v>
          </cell>
          <cell r="AN27" t="str">
            <v>..</v>
          </cell>
          <cell r="AO27" t="str">
            <v>..</v>
          </cell>
        </row>
        <row r="28">
          <cell r="D28">
            <v>50</v>
          </cell>
          <cell r="E28">
            <v>92</v>
          </cell>
          <cell r="F28">
            <v>155</v>
          </cell>
          <cell r="G28">
            <v>201</v>
          </cell>
          <cell r="H28">
            <v>202</v>
          </cell>
          <cell r="I28">
            <v>195</v>
          </cell>
          <cell r="L28">
            <v>47</v>
          </cell>
          <cell r="M28">
            <v>95</v>
          </cell>
          <cell r="N28">
            <v>151</v>
          </cell>
          <cell r="O28">
            <v>206</v>
          </cell>
          <cell r="P28">
            <v>181</v>
          </cell>
          <cell r="Q28">
            <v>211</v>
          </cell>
          <cell r="AB28">
            <v>39</v>
          </cell>
          <cell r="AC28">
            <v>100</v>
          </cell>
          <cell r="AD28">
            <v>200</v>
          </cell>
          <cell r="AE28">
            <v>176</v>
          </cell>
          <cell r="AF28">
            <v>198</v>
          </cell>
          <cell r="AG28">
            <v>160</v>
          </cell>
          <cell r="AJ28" t="str">
            <v>..</v>
          </cell>
          <cell r="AK28" t="str">
            <v>..</v>
          </cell>
          <cell r="AL28" t="str">
            <v>..</v>
          </cell>
          <cell r="AM28" t="str">
            <v>..</v>
          </cell>
          <cell r="AN28" t="str">
            <v>..</v>
          </cell>
          <cell r="AO28" t="str">
            <v>..</v>
          </cell>
        </row>
        <row r="29">
          <cell r="D29">
            <v>62</v>
          </cell>
          <cell r="E29">
            <v>114</v>
          </cell>
          <cell r="F29">
            <v>165</v>
          </cell>
          <cell r="G29">
            <v>263</v>
          </cell>
          <cell r="H29">
            <v>267</v>
          </cell>
          <cell r="I29">
            <v>302</v>
          </cell>
          <cell r="L29">
            <v>64</v>
          </cell>
          <cell r="M29">
            <v>123</v>
          </cell>
          <cell r="N29">
            <v>214</v>
          </cell>
          <cell r="O29">
            <v>290</v>
          </cell>
          <cell r="P29">
            <v>314</v>
          </cell>
          <cell r="Q29">
            <v>342</v>
          </cell>
          <cell r="AB29">
            <v>63</v>
          </cell>
          <cell r="AC29">
            <v>177</v>
          </cell>
          <cell r="AD29">
            <v>278</v>
          </cell>
          <cell r="AE29">
            <v>363</v>
          </cell>
          <cell r="AF29">
            <v>389</v>
          </cell>
          <cell r="AG29">
            <v>397</v>
          </cell>
          <cell r="AJ29">
            <v>81</v>
          </cell>
          <cell r="AK29">
            <v>168</v>
          </cell>
          <cell r="AL29">
            <v>200</v>
          </cell>
          <cell r="AM29">
            <v>232</v>
          </cell>
          <cell r="AN29">
            <v>246</v>
          </cell>
          <cell r="AO29">
            <v>260</v>
          </cell>
        </row>
        <row r="30">
          <cell r="D30">
            <v>30</v>
          </cell>
          <cell r="E30">
            <v>67</v>
          </cell>
          <cell r="F30">
            <v>119</v>
          </cell>
          <cell r="G30">
            <v>127</v>
          </cell>
          <cell r="H30">
            <v>211</v>
          </cell>
          <cell r="I30">
            <v>147</v>
          </cell>
          <cell r="L30">
            <v>28</v>
          </cell>
          <cell r="M30">
            <v>48</v>
          </cell>
          <cell r="N30">
            <v>112</v>
          </cell>
          <cell r="O30">
            <v>136</v>
          </cell>
          <cell r="P30">
            <v>208</v>
          </cell>
          <cell r="Q30">
            <v>155</v>
          </cell>
          <cell r="AB30">
            <v>29</v>
          </cell>
          <cell r="AC30">
            <v>81</v>
          </cell>
          <cell r="AD30">
            <v>146</v>
          </cell>
          <cell r="AE30">
            <v>154</v>
          </cell>
          <cell r="AF30">
            <v>176</v>
          </cell>
          <cell r="AG30">
            <v>185</v>
          </cell>
          <cell r="AJ30" t="str">
            <v>..</v>
          </cell>
          <cell r="AK30" t="str">
            <v>..</v>
          </cell>
          <cell r="AL30" t="str">
            <v>..</v>
          </cell>
          <cell r="AM30" t="str">
            <v>..</v>
          </cell>
          <cell r="AN30" t="str">
            <v>..</v>
          </cell>
          <cell r="AO30" t="str">
            <v>..</v>
          </cell>
        </row>
        <row r="31">
          <cell r="D31">
            <v>15</v>
          </cell>
          <cell r="E31">
            <v>37</v>
          </cell>
          <cell r="F31">
            <v>77</v>
          </cell>
          <cell r="G31">
            <v>140</v>
          </cell>
          <cell r="H31">
            <v>202</v>
          </cell>
          <cell r="I31">
            <v>234</v>
          </cell>
          <cell r="L31">
            <v>14</v>
          </cell>
          <cell r="M31">
            <v>45</v>
          </cell>
          <cell r="N31">
            <v>78</v>
          </cell>
          <cell r="O31">
            <v>135</v>
          </cell>
          <cell r="P31">
            <v>181</v>
          </cell>
          <cell r="Q31">
            <v>250</v>
          </cell>
          <cell r="AB31">
            <v>25</v>
          </cell>
          <cell r="AC31">
            <v>68</v>
          </cell>
          <cell r="AD31">
            <v>131</v>
          </cell>
          <cell r="AE31">
            <v>143</v>
          </cell>
          <cell r="AF31">
            <v>258</v>
          </cell>
          <cell r="AG31">
            <v>289</v>
          </cell>
          <cell r="AJ31">
            <v>29</v>
          </cell>
          <cell r="AK31">
            <v>68</v>
          </cell>
          <cell r="AL31">
            <v>95</v>
          </cell>
          <cell r="AM31">
            <v>159</v>
          </cell>
          <cell r="AN31">
            <v>227</v>
          </cell>
          <cell r="AO31">
            <v>271</v>
          </cell>
        </row>
        <row r="32">
          <cell r="D32">
            <v>73</v>
          </cell>
          <cell r="E32">
            <v>116</v>
          </cell>
          <cell r="F32">
            <v>205</v>
          </cell>
          <cell r="G32">
            <v>403</v>
          </cell>
          <cell r="H32">
            <v>407</v>
          </cell>
          <cell r="I32">
            <v>542</v>
          </cell>
          <cell r="L32">
            <v>50</v>
          </cell>
          <cell r="M32">
            <v>121</v>
          </cell>
          <cell r="N32">
            <v>212</v>
          </cell>
          <cell r="O32">
            <v>379</v>
          </cell>
          <cell r="P32">
            <v>450</v>
          </cell>
          <cell r="Q32">
            <v>638</v>
          </cell>
          <cell r="AB32">
            <v>33</v>
          </cell>
          <cell r="AC32">
            <v>119</v>
          </cell>
          <cell r="AD32">
            <v>330</v>
          </cell>
          <cell r="AE32">
            <v>320</v>
          </cell>
          <cell r="AF32">
            <v>446</v>
          </cell>
          <cell r="AG32">
            <v>733</v>
          </cell>
          <cell r="AJ32">
            <v>108</v>
          </cell>
          <cell r="AK32">
            <v>211</v>
          </cell>
          <cell r="AL32">
            <v>318</v>
          </cell>
          <cell r="AM32">
            <v>511</v>
          </cell>
          <cell r="AN32">
            <v>767</v>
          </cell>
          <cell r="AO32">
            <v>867</v>
          </cell>
        </row>
        <row r="33">
          <cell r="D33">
            <v>25</v>
          </cell>
          <cell r="E33">
            <v>48</v>
          </cell>
          <cell r="F33">
            <v>103</v>
          </cell>
          <cell r="G33">
            <v>92</v>
          </cell>
          <cell r="H33">
            <v>116</v>
          </cell>
          <cell r="I33">
            <v>109</v>
          </cell>
          <cell r="L33">
            <v>26</v>
          </cell>
          <cell r="M33">
            <v>48</v>
          </cell>
          <cell r="N33">
            <v>113</v>
          </cell>
          <cell r="O33">
            <v>118</v>
          </cell>
          <cell r="P33">
            <v>139</v>
          </cell>
          <cell r="Q33">
            <v>135</v>
          </cell>
          <cell r="AB33">
            <v>35</v>
          </cell>
          <cell r="AC33">
            <v>94</v>
          </cell>
          <cell r="AD33">
            <v>130</v>
          </cell>
          <cell r="AE33">
            <v>145</v>
          </cell>
          <cell r="AF33">
            <v>164</v>
          </cell>
          <cell r="AG33">
            <v>254</v>
          </cell>
          <cell r="AJ33">
            <v>21</v>
          </cell>
          <cell r="AK33">
            <v>41</v>
          </cell>
          <cell r="AL33">
            <v>48</v>
          </cell>
          <cell r="AM33">
            <v>76</v>
          </cell>
          <cell r="AN33">
            <v>83</v>
          </cell>
          <cell r="AO33">
            <v>93</v>
          </cell>
        </row>
        <row r="34">
          <cell r="D34">
            <v>64</v>
          </cell>
          <cell r="E34">
            <v>142</v>
          </cell>
          <cell r="F34">
            <v>185</v>
          </cell>
          <cell r="G34">
            <v>338</v>
          </cell>
          <cell r="H34">
            <v>305</v>
          </cell>
          <cell r="I34">
            <v>217</v>
          </cell>
          <cell r="L34">
            <v>48</v>
          </cell>
          <cell r="M34">
            <v>134</v>
          </cell>
          <cell r="N34">
            <v>192</v>
          </cell>
          <cell r="O34">
            <v>279</v>
          </cell>
          <cell r="P34">
            <v>291</v>
          </cell>
          <cell r="Q34">
            <v>201</v>
          </cell>
          <cell r="AB34">
            <v>63</v>
          </cell>
          <cell r="AC34">
            <v>183</v>
          </cell>
          <cell r="AD34">
            <v>332</v>
          </cell>
          <cell r="AE34">
            <v>308</v>
          </cell>
          <cell r="AF34">
            <v>307</v>
          </cell>
          <cell r="AG34">
            <v>213</v>
          </cell>
          <cell r="AJ34">
            <v>28</v>
          </cell>
          <cell r="AK34">
            <v>69</v>
          </cell>
          <cell r="AL34">
            <v>67</v>
          </cell>
          <cell r="AM34">
            <v>78</v>
          </cell>
          <cell r="AN34">
            <v>72</v>
          </cell>
          <cell r="AO34">
            <v>59</v>
          </cell>
        </row>
        <row r="35">
          <cell r="D35">
            <v>56</v>
          </cell>
          <cell r="E35">
            <v>111</v>
          </cell>
          <cell r="F35">
            <v>171</v>
          </cell>
          <cell r="G35">
            <v>289</v>
          </cell>
          <cell r="H35">
            <v>347</v>
          </cell>
          <cell r="I35">
            <v>348</v>
          </cell>
          <cell r="L35">
            <v>74</v>
          </cell>
          <cell r="M35">
            <v>127</v>
          </cell>
          <cell r="N35">
            <v>242</v>
          </cell>
          <cell r="O35">
            <v>340</v>
          </cell>
          <cell r="P35">
            <v>375</v>
          </cell>
          <cell r="Q35">
            <v>417</v>
          </cell>
          <cell r="AB35">
            <v>34</v>
          </cell>
          <cell r="AC35">
            <v>79</v>
          </cell>
          <cell r="AD35">
            <v>155</v>
          </cell>
          <cell r="AE35">
            <v>177</v>
          </cell>
          <cell r="AF35">
            <v>151</v>
          </cell>
          <cell r="AG35">
            <v>138</v>
          </cell>
          <cell r="AJ35">
            <v>42</v>
          </cell>
          <cell r="AK35">
            <v>82</v>
          </cell>
          <cell r="AL35">
            <v>135</v>
          </cell>
          <cell r="AM35">
            <v>150</v>
          </cell>
          <cell r="AN35">
            <v>138</v>
          </cell>
          <cell r="AO35">
            <v>134</v>
          </cell>
        </row>
        <row r="36">
          <cell r="D36">
            <v>23</v>
          </cell>
          <cell r="E36">
            <v>74</v>
          </cell>
          <cell r="F36">
            <v>96</v>
          </cell>
          <cell r="G36">
            <v>143</v>
          </cell>
          <cell r="H36">
            <v>126</v>
          </cell>
          <cell r="I36">
            <v>169</v>
          </cell>
          <cell r="L36">
            <v>22</v>
          </cell>
          <cell r="M36">
            <v>96</v>
          </cell>
          <cell r="N36">
            <v>93</v>
          </cell>
          <cell r="O36">
            <v>140</v>
          </cell>
          <cell r="P36">
            <v>163</v>
          </cell>
          <cell r="Q36">
            <v>169</v>
          </cell>
          <cell r="AB36">
            <v>39</v>
          </cell>
          <cell r="AC36">
            <v>65</v>
          </cell>
          <cell r="AD36">
            <v>120</v>
          </cell>
          <cell r="AE36">
            <v>141</v>
          </cell>
          <cell r="AF36">
            <v>164</v>
          </cell>
          <cell r="AG36">
            <v>146</v>
          </cell>
          <cell r="AJ36">
            <v>21</v>
          </cell>
          <cell r="AK36">
            <v>35</v>
          </cell>
          <cell r="AL36">
            <v>59</v>
          </cell>
          <cell r="AM36">
            <v>63</v>
          </cell>
          <cell r="AN36">
            <v>73</v>
          </cell>
          <cell r="AO36">
            <v>75</v>
          </cell>
        </row>
        <row r="37">
          <cell r="D37">
            <v>61</v>
          </cell>
          <cell r="E37">
            <v>132</v>
          </cell>
          <cell r="F37">
            <v>226</v>
          </cell>
          <cell r="G37">
            <v>279</v>
          </cell>
          <cell r="H37">
            <v>285</v>
          </cell>
          <cell r="I37">
            <v>242</v>
          </cell>
          <cell r="L37">
            <v>64</v>
          </cell>
          <cell r="M37">
            <v>137</v>
          </cell>
          <cell r="N37">
            <v>215</v>
          </cell>
          <cell r="O37">
            <v>285</v>
          </cell>
          <cell r="P37">
            <v>297</v>
          </cell>
          <cell r="Q37">
            <v>258</v>
          </cell>
          <cell r="AB37">
            <v>56</v>
          </cell>
          <cell r="AC37">
            <v>145</v>
          </cell>
          <cell r="AD37">
            <v>189</v>
          </cell>
          <cell r="AE37">
            <v>232</v>
          </cell>
          <cell r="AF37">
            <v>261</v>
          </cell>
          <cell r="AG37">
            <v>230</v>
          </cell>
          <cell r="AJ37">
            <v>70</v>
          </cell>
          <cell r="AK37">
            <v>139</v>
          </cell>
          <cell r="AL37">
            <v>170</v>
          </cell>
          <cell r="AM37">
            <v>226</v>
          </cell>
          <cell r="AN37">
            <v>225</v>
          </cell>
          <cell r="AO37">
            <v>215</v>
          </cell>
        </row>
        <row r="38">
          <cell r="D38">
            <v>4</v>
          </cell>
          <cell r="E38">
            <v>13</v>
          </cell>
          <cell r="F38">
            <v>20</v>
          </cell>
          <cell r="G38">
            <v>25</v>
          </cell>
          <cell r="H38">
            <v>23</v>
          </cell>
          <cell r="I38">
            <v>18</v>
          </cell>
          <cell r="L38">
            <v>4</v>
          </cell>
          <cell r="M38">
            <v>24</v>
          </cell>
          <cell r="N38">
            <v>37</v>
          </cell>
          <cell r="O38">
            <v>35</v>
          </cell>
          <cell r="P38">
            <v>38</v>
          </cell>
          <cell r="Q38">
            <v>31</v>
          </cell>
          <cell r="AB38">
            <v>24</v>
          </cell>
          <cell r="AC38">
            <v>27</v>
          </cell>
          <cell r="AD38">
            <v>31</v>
          </cell>
          <cell r="AE38">
            <v>54</v>
          </cell>
          <cell r="AF38">
            <v>31</v>
          </cell>
          <cell r="AG38">
            <v>33</v>
          </cell>
          <cell r="AJ38">
            <v>3</v>
          </cell>
          <cell r="AK38">
            <v>10</v>
          </cell>
          <cell r="AL38">
            <v>18</v>
          </cell>
          <cell r="AM38">
            <v>22</v>
          </cell>
          <cell r="AN38">
            <v>17</v>
          </cell>
          <cell r="AO38">
            <v>14</v>
          </cell>
        </row>
        <row r="39">
          <cell r="D39">
            <v>54</v>
          </cell>
          <cell r="E39">
            <v>61</v>
          </cell>
          <cell r="F39">
            <v>150</v>
          </cell>
          <cell r="G39">
            <v>152</v>
          </cell>
          <cell r="H39">
            <v>160</v>
          </cell>
          <cell r="I39">
            <v>184</v>
          </cell>
          <cell r="L39">
            <v>55</v>
          </cell>
          <cell r="M39">
            <v>69</v>
          </cell>
          <cell r="N39">
            <v>147</v>
          </cell>
          <cell r="O39">
            <v>134</v>
          </cell>
          <cell r="P39">
            <v>162</v>
          </cell>
          <cell r="Q39">
            <v>206</v>
          </cell>
          <cell r="AB39">
            <v>35</v>
          </cell>
          <cell r="AC39">
            <v>109</v>
          </cell>
          <cell r="AD39">
            <v>154</v>
          </cell>
          <cell r="AE39">
            <v>197</v>
          </cell>
          <cell r="AF39">
            <v>218</v>
          </cell>
          <cell r="AG39">
            <v>228</v>
          </cell>
          <cell r="AJ39">
            <v>23</v>
          </cell>
          <cell r="AK39">
            <v>86</v>
          </cell>
          <cell r="AL39">
            <v>109</v>
          </cell>
          <cell r="AM39">
            <v>213</v>
          </cell>
          <cell r="AN39">
            <v>233</v>
          </cell>
          <cell r="AO39">
            <v>262</v>
          </cell>
        </row>
        <row r="40">
          <cell r="D40">
            <v>56</v>
          </cell>
          <cell r="E40">
            <v>113</v>
          </cell>
          <cell r="F40">
            <v>220</v>
          </cell>
          <cell r="G40">
            <v>291</v>
          </cell>
          <cell r="H40">
            <v>297</v>
          </cell>
          <cell r="I40">
            <v>403</v>
          </cell>
          <cell r="L40">
            <v>64</v>
          </cell>
          <cell r="M40">
            <v>155</v>
          </cell>
          <cell r="N40">
            <v>262</v>
          </cell>
          <cell r="O40">
            <v>335</v>
          </cell>
          <cell r="P40">
            <v>346</v>
          </cell>
          <cell r="Q40">
            <v>447</v>
          </cell>
          <cell r="AB40">
            <v>79</v>
          </cell>
          <cell r="AC40">
            <v>147</v>
          </cell>
          <cell r="AD40">
            <v>300</v>
          </cell>
          <cell r="AE40">
            <v>357</v>
          </cell>
          <cell r="AF40">
            <v>362</v>
          </cell>
          <cell r="AG40">
            <v>434</v>
          </cell>
          <cell r="AJ40">
            <v>85</v>
          </cell>
          <cell r="AK40">
            <v>199</v>
          </cell>
          <cell r="AL40">
            <v>282</v>
          </cell>
          <cell r="AM40">
            <v>401</v>
          </cell>
          <cell r="AN40">
            <v>484</v>
          </cell>
          <cell r="AO40">
            <v>637</v>
          </cell>
        </row>
        <row r="41">
          <cell r="D41">
            <v>102</v>
          </cell>
          <cell r="E41">
            <v>236</v>
          </cell>
          <cell r="F41">
            <v>391</v>
          </cell>
          <cell r="G41">
            <v>461</v>
          </cell>
          <cell r="H41">
            <v>525</v>
          </cell>
          <cell r="I41">
            <v>553</v>
          </cell>
          <cell r="L41">
            <v>108</v>
          </cell>
          <cell r="M41">
            <v>217</v>
          </cell>
          <cell r="N41">
            <v>335</v>
          </cell>
          <cell r="O41">
            <v>465</v>
          </cell>
          <cell r="P41">
            <v>471</v>
          </cell>
          <cell r="Q41">
            <v>532</v>
          </cell>
          <cell r="AB41">
            <v>75</v>
          </cell>
          <cell r="AC41">
            <v>234</v>
          </cell>
          <cell r="AD41">
            <v>395</v>
          </cell>
          <cell r="AE41">
            <v>452</v>
          </cell>
          <cell r="AF41">
            <v>480</v>
          </cell>
          <cell r="AG41">
            <v>687</v>
          </cell>
          <cell r="AJ41">
            <v>64</v>
          </cell>
          <cell r="AK41">
            <v>190</v>
          </cell>
          <cell r="AL41">
            <v>342</v>
          </cell>
          <cell r="AM41">
            <v>457</v>
          </cell>
          <cell r="AN41">
            <v>666</v>
          </cell>
          <cell r="AO41">
            <v>662</v>
          </cell>
        </row>
        <row r="42">
          <cell r="D42">
            <v>41</v>
          </cell>
          <cell r="E42">
            <v>99</v>
          </cell>
          <cell r="F42">
            <v>154</v>
          </cell>
          <cell r="G42">
            <v>182</v>
          </cell>
          <cell r="H42">
            <v>165</v>
          </cell>
          <cell r="I42">
            <v>143</v>
          </cell>
          <cell r="L42">
            <v>36</v>
          </cell>
          <cell r="M42">
            <v>101</v>
          </cell>
          <cell r="N42">
            <v>148</v>
          </cell>
          <cell r="O42">
            <v>182</v>
          </cell>
          <cell r="P42">
            <v>154</v>
          </cell>
          <cell r="Q42">
            <v>159</v>
          </cell>
          <cell r="AB42">
            <v>42</v>
          </cell>
          <cell r="AC42">
            <v>105</v>
          </cell>
          <cell r="AD42">
            <v>161</v>
          </cell>
          <cell r="AE42">
            <v>152</v>
          </cell>
          <cell r="AF42">
            <v>175</v>
          </cell>
          <cell r="AG42">
            <v>137</v>
          </cell>
          <cell r="AJ42">
            <v>35</v>
          </cell>
          <cell r="AK42">
            <v>85</v>
          </cell>
          <cell r="AL42">
            <v>116</v>
          </cell>
          <cell r="AM42">
            <v>145</v>
          </cell>
          <cell r="AN42">
            <v>139</v>
          </cell>
          <cell r="AO42">
            <v>143</v>
          </cell>
        </row>
        <row r="43">
          <cell r="D43">
            <v>37</v>
          </cell>
          <cell r="E43">
            <v>92</v>
          </cell>
          <cell r="F43">
            <v>121</v>
          </cell>
          <cell r="G43">
            <v>161</v>
          </cell>
          <cell r="H43">
            <v>150</v>
          </cell>
          <cell r="I43">
            <v>224</v>
          </cell>
          <cell r="L43">
            <v>42</v>
          </cell>
          <cell r="M43">
            <v>84</v>
          </cell>
          <cell r="N43">
            <v>134</v>
          </cell>
          <cell r="O43">
            <v>176</v>
          </cell>
          <cell r="P43">
            <v>167</v>
          </cell>
          <cell r="Q43">
            <v>241</v>
          </cell>
          <cell r="AB43">
            <v>30</v>
          </cell>
          <cell r="AC43">
            <v>80</v>
          </cell>
          <cell r="AD43">
            <v>109</v>
          </cell>
          <cell r="AE43">
            <v>151</v>
          </cell>
          <cell r="AF43">
            <v>165</v>
          </cell>
          <cell r="AG43">
            <v>229</v>
          </cell>
          <cell r="AJ43">
            <v>31</v>
          </cell>
          <cell r="AK43">
            <v>68</v>
          </cell>
          <cell r="AL43">
            <v>72</v>
          </cell>
          <cell r="AM43">
            <v>109</v>
          </cell>
          <cell r="AN43">
            <v>129</v>
          </cell>
          <cell r="AO43">
            <v>132</v>
          </cell>
        </row>
        <row r="44">
          <cell r="D44">
            <v>35</v>
          </cell>
          <cell r="E44">
            <v>60</v>
          </cell>
          <cell r="F44">
            <v>113</v>
          </cell>
          <cell r="G44">
            <v>124</v>
          </cell>
          <cell r="H44">
            <v>141</v>
          </cell>
          <cell r="I44">
            <v>142</v>
          </cell>
          <cell r="L44">
            <v>35</v>
          </cell>
          <cell r="M44">
            <v>57</v>
          </cell>
          <cell r="N44">
            <v>110</v>
          </cell>
          <cell r="O44">
            <v>122</v>
          </cell>
          <cell r="P44">
            <v>137</v>
          </cell>
          <cell r="Q44">
            <v>153</v>
          </cell>
          <cell r="AB44">
            <v>51</v>
          </cell>
          <cell r="AC44">
            <v>142</v>
          </cell>
          <cell r="AD44">
            <v>256</v>
          </cell>
          <cell r="AE44">
            <v>251</v>
          </cell>
          <cell r="AF44">
            <v>341</v>
          </cell>
          <cell r="AG44">
            <v>363</v>
          </cell>
          <cell r="AJ44" t="str">
            <v>..</v>
          </cell>
          <cell r="AK44" t="str">
            <v>..</v>
          </cell>
          <cell r="AL44" t="str">
            <v>..</v>
          </cell>
          <cell r="AM44" t="str">
            <v>..</v>
          </cell>
          <cell r="AN44" t="str">
            <v>..</v>
          </cell>
          <cell r="AO44" t="str">
            <v>..</v>
          </cell>
        </row>
        <row r="45">
          <cell r="D45">
            <v>38</v>
          </cell>
          <cell r="E45">
            <v>120</v>
          </cell>
          <cell r="F45">
            <v>170</v>
          </cell>
          <cell r="G45">
            <v>213</v>
          </cell>
          <cell r="H45">
            <v>261</v>
          </cell>
          <cell r="I45">
            <v>176</v>
          </cell>
          <cell r="L45">
            <v>32</v>
          </cell>
          <cell r="M45">
            <v>86</v>
          </cell>
          <cell r="N45">
            <v>156</v>
          </cell>
          <cell r="O45">
            <v>161</v>
          </cell>
          <cell r="P45">
            <v>209</v>
          </cell>
          <cell r="Q45">
            <v>179</v>
          </cell>
          <cell r="AB45">
            <v>41</v>
          </cell>
          <cell r="AC45">
            <v>69</v>
          </cell>
          <cell r="AD45">
            <v>149</v>
          </cell>
          <cell r="AE45">
            <v>174</v>
          </cell>
          <cell r="AF45">
            <v>154</v>
          </cell>
          <cell r="AG45">
            <v>203</v>
          </cell>
          <cell r="AJ45">
            <v>23</v>
          </cell>
          <cell r="AK45">
            <v>43</v>
          </cell>
          <cell r="AL45">
            <v>74</v>
          </cell>
          <cell r="AM45">
            <v>71</v>
          </cell>
          <cell r="AN45">
            <v>77</v>
          </cell>
          <cell r="AO45">
            <v>76</v>
          </cell>
        </row>
        <row r="46">
          <cell r="D46">
            <v>24</v>
          </cell>
          <cell r="E46">
            <v>67</v>
          </cell>
          <cell r="F46">
            <v>100</v>
          </cell>
          <cell r="G46">
            <v>127</v>
          </cell>
          <cell r="H46">
            <v>133</v>
          </cell>
          <cell r="I46">
            <v>117</v>
          </cell>
          <cell r="L46">
            <v>30</v>
          </cell>
          <cell r="M46">
            <v>61</v>
          </cell>
          <cell r="N46">
            <v>97</v>
          </cell>
          <cell r="O46">
            <v>129</v>
          </cell>
          <cell r="P46">
            <v>163</v>
          </cell>
          <cell r="Q46">
            <v>146</v>
          </cell>
          <cell r="AB46">
            <v>24</v>
          </cell>
          <cell r="AC46">
            <v>80</v>
          </cell>
          <cell r="AD46">
            <v>111</v>
          </cell>
          <cell r="AE46">
            <v>143</v>
          </cell>
          <cell r="AF46">
            <v>174</v>
          </cell>
          <cell r="AG46">
            <v>162</v>
          </cell>
          <cell r="AJ46">
            <v>24</v>
          </cell>
          <cell r="AK46">
            <v>53</v>
          </cell>
          <cell r="AL46">
            <v>69</v>
          </cell>
          <cell r="AM46">
            <v>98</v>
          </cell>
          <cell r="AN46">
            <v>100</v>
          </cell>
          <cell r="AO46">
            <v>104</v>
          </cell>
        </row>
        <row r="47">
          <cell r="D47">
            <v>82</v>
          </cell>
          <cell r="E47">
            <v>148</v>
          </cell>
          <cell r="F47">
            <v>303</v>
          </cell>
          <cell r="G47">
            <v>403</v>
          </cell>
          <cell r="H47">
            <v>428</v>
          </cell>
          <cell r="I47">
            <v>460</v>
          </cell>
          <cell r="L47">
            <v>90</v>
          </cell>
          <cell r="M47">
            <v>167</v>
          </cell>
          <cell r="N47">
            <v>306</v>
          </cell>
          <cell r="O47">
            <v>357</v>
          </cell>
          <cell r="P47">
            <v>420</v>
          </cell>
          <cell r="Q47">
            <v>505</v>
          </cell>
          <cell r="AB47">
            <v>141</v>
          </cell>
          <cell r="AC47">
            <v>290</v>
          </cell>
          <cell r="AD47">
            <v>489</v>
          </cell>
          <cell r="AE47">
            <v>535</v>
          </cell>
          <cell r="AF47">
            <v>562</v>
          </cell>
          <cell r="AG47">
            <v>658</v>
          </cell>
          <cell r="AJ47">
            <v>61</v>
          </cell>
          <cell r="AK47">
            <v>122</v>
          </cell>
          <cell r="AL47">
            <v>146</v>
          </cell>
          <cell r="AM47">
            <v>222</v>
          </cell>
          <cell r="AN47">
            <v>227</v>
          </cell>
          <cell r="AO47">
            <v>228</v>
          </cell>
        </row>
        <row r="48">
          <cell r="D48">
            <v>46</v>
          </cell>
          <cell r="E48">
            <v>54</v>
          </cell>
          <cell r="F48">
            <v>101</v>
          </cell>
          <cell r="G48">
            <v>168</v>
          </cell>
          <cell r="H48">
            <v>123</v>
          </cell>
          <cell r="I48">
            <v>122</v>
          </cell>
          <cell r="L48">
            <v>52</v>
          </cell>
          <cell r="M48">
            <v>45</v>
          </cell>
          <cell r="N48">
            <v>96</v>
          </cell>
          <cell r="O48">
            <v>148</v>
          </cell>
          <cell r="P48">
            <v>119</v>
          </cell>
          <cell r="Q48">
            <v>124</v>
          </cell>
          <cell r="AB48">
            <v>20</v>
          </cell>
          <cell r="AC48">
            <v>61</v>
          </cell>
          <cell r="AD48">
            <v>127</v>
          </cell>
          <cell r="AE48">
            <v>141</v>
          </cell>
          <cell r="AF48">
            <v>126</v>
          </cell>
          <cell r="AG48">
            <v>167</v>
          </cell>
          <cell r="AJ48">
            <v>48</v>
          </cell>
          <cell r="AK48">
            <v>86</v>
          </cell>
          <cell r="AL48">
            <v>62</v>
          </cell>
          <cell r="AM48">
            <v>110</v>
          </cell>
          <cell r="AN48">
            <v>116</v>
          </cell>
          <cell r="AO48">
            <v>162</v>
          </cell>
        </row>
        <row r="49">
          <cell r="D49">
            <v>9</v>
          </cell>
          <cell r="E49">
            <v>19</v>
          </cell>
          <cell r="F49">
            <v>32</v>
          </cell>
          <cell r="G49">
            <v>42</v>
          </cell>
          <cell r="H49">
            <v>42</v>
          </cell>
          <cell r="I49">
            <v>34</v>
          </cell>
          <cell r="L49">
            <v>8</v>
          </cell>
          <cell r="M49">
            <v>22</v>
          </cell>
          <cell r="N49">
            <v>29</v>
          </cell>
          <cell r="O49">
            <v>41</v>
          </cell>
          <cell r="P49">
            <v>43</v>
          </cell>
          <cell r="Q49">
            <v>32</v>
          </cell>
          <cell r="AB49">
            <v>9</v>
          </cell>
          <cell r="AC49">
            <v>25</v>
          </cell>
          <cell r="AD49">
            <v>30</v>
          </cell>
          <cell r="AE49">
            <v>31</v>
          </cell>
          <cell r="AF49">
            <v>42</v>
          </cell>
          <cell r="AG49">
            <v>34</v>
          </cell>
          <cell r="AJ49" t="str">
            <v>..</v>
          </cell>
          <cell r="AK49" t="str">
            <v>..</v>
          </cell>
          <cell r="AL49" t="str">
            <v>..</v>
          </cell>
          <cell r="AM49" t="str">
            <v>..</v>
          </cell>
          <cell r="AN49" t="str">
            <v>..</v>
          </cell>
          <cell r="AO49" t="str">
            <v>..</v>
          </cell>
        </row>
        <row r="50">
          <cell r="D50">
            <v>55</v>
          </cell>
          <cell r="E50">
            <v>94</v>
          </cell>
          <cell r="F50">
            <v>159</v>
          </cell>
          <cell r="G50">
            <v>184</v>
          </cell>
          <cell r="H50">
            <v>177</v>
          </cell>
          <cell r="I50">
            <v>249</v>
          </cell>
          <cell r="L50">
            <v>51</v>
          </cell>
          <cell r="M50">
            <v>96</v>
          </cell>
          <cell r="N50">
            <v>169</v>
          </cell>
          <cell r="O50">
            <v>208</v>
          </cell>
          <cell r="P50">
            <v>164</v>
          </cell>
          <cell r="Q50">
            <v>258</v>
          </cell>
          <cell r="AB50">
            <v>69</v>
          </cell>
          <cell r="AC50">
            <v>170</v>
          </cell>
          <cell r="AD50">
            <v>257</v>
          </cell>
          <cell r="AE50">
            <v>294</v>
          </cell>
          <cell r="AF50">
            <v>309</v>
          </cell>
          <cell r="AG50">
            <v>360</v>
          </cell>
          <cell r="AJ50">
            <v>65</v>
          </cell>
          <cell r="AK50">
            <v>144</v>
          </cell>
          <cell r="AL50">
            <v>171</v>
          </cell>
          <cell r="AM50">
            <v>246</v>
          </cell>
          <cell r="AN50">
            <v>333</v>
          </cell>
          <cell r="AO50">
            <v>378</v>
          </cell>
        </row>
        <row r="51">
          <cell r="D51">
            <v>50</v>
          </cell>
          <cell r="E51">
            <v>89</v>
          </cell>
          <cell r="F51">
            <v>85</v>
          </cell>
          <cell r="G51">
            <v>116</v>
          </cell>
          <cell r="H51">
            <v>125</v>
          </cell>
          <cell r="I51">
            <v>116</v>
          </cell>
          <cell r="L51">
            <v>38</v>
          </cell>
          <cell r="M51">
            <v>94</v>
          </cell>
          <cell r="N51">
            <v>103</v>
          </cell>
          <cell r="O51">
            <v>109</v>
          </cell>
          <cell r="P51">
            <v>120</v>
          </cell>
          <cell r="Q51">
            <v>130</v>
          </cell>
          <cell r="AB51">
            <v>21</v>
          </cell>
          <cell r="AC51">
            <v>31</v>
          </cell>
          <cell r="AD51">
            <v>79</v>
          </cell>
          <cell r="AE51">
            <v>109</v>
          </cell>
          <cell r="AF51">
            <v>121</v>
          </cell>
          <cell r="AG51">
            <v>176</v>
          </cell>
          <cell r="AJ51">
            <v>18</v>
          </cell>
          <cell r="AK51">
            <v>46</v>
          </cell>
          <cell r="AL51">
            <v>66</v>
          </cell>
          <cell r="AM51">
            <v>91</v>
          </cell>
          <cell r="AN51">
            <v>125</v>
          </cell>
          <cell r="AO51">
            <v>89</v>
          </cell>
        </row>
        <row r="52">
          <cell r="D52">
            <v>42</v>
          </cell>
          <cell r="E52">
            <v>45</v>
          </cell>
          <cell r="F52">
            <v>81</v>
          </cell>
          <cell r="G52">
            <v>105</v>
          </cell>
          <cell r="H52">
            <v>153</v>
          </cell>
          <cell r="I52">
            <v>230</v>
          </cell>
          <cell r="L52">
            <v>31</v>
          </cell>
          <cell r="M52">
            <v>53</v>
          </cell>
          <cell r="N52">
            <v>74</v>
          </cell>
          <cell r="O52">
            <v>115</v>
          </cell>
          <cell r="P52">
            <v>134</v>
          </cell>
          <cell r="Q52">
            <v>264</v>
          </cell>
          <cell r="AB52">
            <v>22</v>
          </cell>
          <cell r="AC52">
            <v>65</v>
          </cell>
          <cell r="AD52">
            <v>98</v>
          </cell>
          <cell r="AE52">
            <v>147</v>
          </cell>
          <cell r="AF52">
            <v>176</v>
          </cell>
          <cell r="AG52">
            <v>258</v>
          </cell>
          <cell r="AJ52">
            <v>21</v>
          </cell>
          <cell r="AK52">
            <v>54</v>
          </cell>
          <cell r="AL52">
            <v>66</v>
          </cell>
          <cell r="AM52">
            <v>93</v>
          </cell>
          <cell r="AN52">
            <v>130</v>
          </cell>
          <cell r="AO52">
            <v>143</v>
          </cell>
        </row>
        <row r="53">
          <cell r="D53">
            <v>15</v>
          </cell>
          <cell r="E53">
            <v>20</v>
          </cell>
          <cell r="F53">
            <v>46</v>
          </cell>
          <cell r="G53">
            <v>56</v>
          </cell>
          <cell r="H53">
            <v>71</v>
          </cell>
          <cell r="I53">
            <v>81</v>
          </cell>
          <cell r="L53">
            <v>17</v>
          </cell>
          <cell r="M53">
            <v>29</v>
          </cell>
          <cell r="N53">
            <v>58</v>
          </cell>
          <cell r="O53">
            <v>76</v>
          </cell>
          <cell r="P53">
            <v>83</v>
          </cell>
          <cell r="Q53">
            <v>95</v>
          </cell>
          <cell r="AB53">
            <v>15</v>
          </cell>
          <cell r="AC53">
            <v>38</v>
          </cell>
          <cell r="AD53">
            <v>62</v>
          </cell>
          <cell r="AE53">
            <v>81</v>
          </cell>
          <cell r="AF53">
            <v>95</v>
          </cell>
          <cell r="AG53">
            <v>83</v>
          </cell>
          <cell r="AJ53">
            <v>11</v>
          </cell>
          <cell r="AK53">
            <v>25</v>
          </cell>
          <cell r="AL53">
            <v>33</v>
          </cell>
          <cell r="AM53">
            <v>51</v>
          </cell>
          <cell r="AN53">
            <v>34</v>
          </cell>
          <cell r="AO53">
            <v>34</v>
          </cell>
        </row>
        <row r="54">
          <cell r="D54">
            <v>18</v>
          </cell>
          <cell r="E54">
            <v>35</v>
          </cell>
          <cell r="F54">
            <v>61</v>
          </cell>
          <cell r="G54">
            <v>50</v>
          </cell>
          <cell r="H54">
            <v>63</v>
          </cell>
          <cell r="I54">
            <v>84</v>
          </cell>
          <cell r="L54">
            <v>15</v>
          </cell>
          <cell r="M54">
            <v>35</v>
          </cell>
          <cell r="N54">
            <v>81</v>
          </cell>
          <cell r="O54">
            <v>64</v>
          </cell>
          <cell r="P54">
            <v>72</v>
          </cell>
          <cell r="Q54">
            <v>88</v>
          </cell>
          <cell r="AB54">
            <v>21</v>
          </cell>
          <cell r="AC54">
            <v>50</v>
          </cell>
          <cell r="AD54">
            <v>86</v>
          </cell>
          <cell r="AE54">
            <v>78</v>
          </cell>
          <cell r="AF54">
            <v>111</v>
          </cell>
          <cell r="AG54">
            <v>129</v>
          </cell>
          <cell r="AJ54">
            <v>16</v>
          </cell>
          <cell r="AK54">
            <v>35</v>
          </cell>
          <cell r="AL54">
            <v>32</v>
          </cell>
          <cell r="AM54">
            <v>61</v>
          </cell>
          <cell r="AN54">
            <v>77</v>
          </cell>
          <cell r="AO54">
            <v>76</v>
          </cell>
        </row>
        <row r="55">
          <cell r="D55">
            <v>49</v>
          </cell>
          <cell r="E55">
            <v>56</v>
          </cell>
          <cell r="F55">
            <v>129</v>
          </cell>
          <cell r="G55">
            <v>186</v>
          </cell>
          <cell r="H55">
            <v>225</v>
          </cell>
          <cell r="I55">
            <v>229</v>
          </cell>
          <cell r="L55">
            <v>46</v>
          </cell>
          <cell r="M55">
            <v>60</v>
          </cell>
          <cell r="N55">
            <v>128</v>
          </cell>
          <cell r="O55">
            <v>189</v>
          </cell>
          <cell r="P55">
            <v>208</v>
          </cell>
          <cell r="Q55">
            <v>243</v>
          </cell>
          <cell r="AB55">
            <v>48</v>
          </cell>
          <cell r="AC55">
            <v>68</v>
          </cell>
          <cell r="AD55">
            <v>151</v>
          </cell>
          <cell r="AE55">
            <v>201</v>
          </cell>
          <cell r="AF55">
            <v>223</v>
          </cell>
          <cell r="AG55">
            <v>277</v>
          </cell>
          <cell r="AJ55">
            <v>8</v>
          </cell>
          <cell r="AK55">
            <v>24</v>
          </cell>
          <cell r="AL55">
            <v>41</v>
          </cell>
          <cell r="AM55">
            <v>45</v>
          </cell>
          <cell r="AN55">
            <v>61</v>
          </cell>
          <cell r="AO55">
            <v>50</v>
          </cell>
        </row>
        <row r="56">
          <cell r="D56">
            <v>38</v>
          </cell>
          <cell r="E56">
            <v>79</v>
          </cell>
          <cell r="F56">
            <v>122</v>
          </cell>
          <cell r="G56">
            <v>176</v>
          </cell>
          <cell r="H56">
            <v>154</v>
          </cell>
          <cell r="I56">
            <v>194</v>
          </cell>
          <cell r="L56">
            <v>39</v>
          </cell>
          <cell r="M56">
            <v>65</v>
          </cell>
          <cell r="N56">
            <v>117</v>
          </cell>
          <cell r="O56">
            <v>167</v>
          </cell>
          <cell r="P56">
            <v>141</v>
          </cell>
          <cell r="Q56">
            <v>200</v>
          </cell>
          <cell r="AB56">
            <v>36</v>
          </cell>
          <cell r="AC56">
            <v>85</v>
          </cell>
          <cell r="AD56">
            <v>110</v>
          </cell>
          <cell r="AE56">
            <v>186</v>
          </cell>
          <cell r="AF56">
            <v>158</v>
          </cell>
          <cell r="AG56">
            <v>206</v>
          </cell>
          <cell r="AJ56">
            <v>14</v>
          </cell>
          <cell r="AK56">
            <v>48</v>
          </cell>
          <cell r="AL56">
            <v>48</v>
          </cell>
          <cell r="AM56">
            <v>83</v>
          </cell>
          <cell r="AN56">
            <v>79</v>
          </cell>
          <cell r="AO56">
            <v>59</v>
          </cell>
        </row>
        <row r="57">
          <cell r="D57">
            <v>40</v>
          </cell>
          <cell r="E57">
            <v>71</v>
          </cell>
          <cell r="F57">
            <v>178</v>
          </cell>
          <cell r="G57">
            <v>204</v>
          </cell>
          <cell r="H57">
            <v>204</v>
          </cell>
          <cell r="I57">
            <v>211</v>
          </cell>
          <cell r="L57">
            <v>45</v>
          </cell>
          <cell r="M57">
            <v>65</v>
          </cell>
          <cell r="N57">
            <v>158</v>
          </cell>
          <cell r="O57">
            <v>206</v>
          </cell>
          <cell r="P57">
            <v>183</v>
          </cell>
          <cell r="Q57">
            <v>253</v>
          </cell>
          <cell r="AB57">
            <v>46</v>
          </cell>
          <cell r="AC57">
            <v>140</v>
          </cell>
          <cell r="AD57">
            <v>179</v>
          </cell>
          <cell r="AE57">
            <v>164</v>
          </cell>
          <cell r="AF57">
            <v>240</v>
          </cell>
          <cell r="AG57">
            <v>311</v>
          </cell>
          <cell r="AJ57">
            <v>19</v>
          </cell>
          <cell r="AK57">
            <v>38</v>
          </cell>
          <cell r="AL57">
            <v>49</v>
          </cell>
          <cell r="AM57">
            <v>71</v>
          </cell>
          <cell r="AN57">
            <v>101</v>
          </cell>
          <cell r="AO57">
            <v>80</v>
          </cell>
        </row>
        <row r="58">
          <cell r="D58">
            <v>320</v>
          </cell>
          <cell r="E58">
            <v>607</v>
          </cell>
          <cell r="F58">
            <v>962</v>
          </cell>
          <cell r="G58">
            <v>1167</v>
          </cell>
          <cell r="H58">
            <v>1356</v>
          </cell>
          <cell r="I58">
            <v>1251</v>
          </cell>
          <cell r="L58">
            <v>334</v>
          </cell>
          <cell r="M58">
            <v>600</v>
          </cell>
          <cell r="N58">
            <v>990</v>
          </cell>
          <cell r="O58">
            <v>1144</v>
          </cell>
          <cell r="P58">
            <v>1293</v>
          </cell>
          <cell r="Q58">
            <v>1277</v>
          </cell>
          <cell r="AB58">
            <v>181</v>
          </cell>
          <cell r="AC58">
            <v>370</v>
          </cell>
          <cell r="AD58">
            <v>565</v>
          </cell>
          <cell r="AE58">
            <v>675</v>
          </cell>
          <cell r="AF58">
            <v>772</v>
          </cell>
          <cell r="AG58">
            <v>854</v>
          </cell>
          <cell r="AJ58">
            <v>125</v>
          </cell>
          <cell r="AK58">
            <v>229</v>
          </cell>
          <cell r="AL58">
            <v>303</v>
          </cell>
          <cell r="AM58">
            <v>444</v>
          </cell>
          <cell r="AN58">
            <v>472</v>
          </cell>
          <cell r="AO58">
            <v>494</v>
          </cell>
        </row>
        <row r="59">
          <cell r="D59">
            <v>82</v>
          </cell>
          <cell r="E59">
            <v>150</v>
          </cell>
          <cell r="F59">
            <v>271</v>
          </cell>
          <cell r="G59">
            <v>291</v>
          </cell>
          <cell r="H59">
            <v>351</v>
          </cell>
          <cell r="I59">
            <v>461</v>
          </cell>
          <cell r="L59">
            <v>97</v>
          </cell>
          <cell r="M59">
            <v>130</v>
          </cell>
          <cell r="N59">
            <v>249</v>
          </cell>
          <cell r="O59">
            <v>342</v>
          </cell>
          <cell r="P59">
            <v>320</v>
          </cell>
          <cell r="Q59">
            <v>496</v>
          </cell>
          <cell r="AB59">
            <v>99</v>
          </cell>
          <cell r="AC59">
            <v>189</v>
          </cell>
          <cell r="AD59">
            <v>263</v>
          </cell>
          <cell r="AE59">
            <v>271</v>
          </cell>
          <cell r="AF59">
            <v>377</v>
          </cell>
          <cell r="AG59">
            <v>532</v>
          </cell>
          <cell r="AJ59">
            <v>39</v>
          </cell>
          <cell r="AK59">
            <v>91</v>
          </cell>
          <cell r="AL59">
            <v>94</v>
          </cell>
          <cell r="AM59">
            <v>143</v>
          </cell>
          <cell r="AN59">
            <v>162</v>
          </cell>
          <cell r="AO59">
            <v>194</v>
          </cell>
        </row>
        <row r="60">
          <cell r="D60">
            <v>8</v>
          </cell>
          <cell r="E60">
            <v>19</v>
          </cell>
          <cell r="F60">
            <v>17</v>
          </cell>
          <cell r="G60">
            <v>23</v>
          </cell>
          <cell r="H60">
            <v>63</v>
          </cell>
          <cell r="I60">
            <v>62</v>
          </cell>
          <cell r="L60">
            <v>5</v>
          </cell>
          <cell r="M60">
            <v>21</v>
          </cell>
          <cell r="N60">
            <v>18</v>
          </cell>
          <cell r="O60">
            <v>20</v>
          </cell>
          <cell r="P60">
            <v>69</v>
          </cell>
          <cell r="Q60">
            <v>52</v>
          </cell>
          <cell r="AB60">
            <v>21</v>
          </cell>
          <cell r="AC60">
            <v>32</v>
          </cell>
          <cell r="AD60">
            <v>48</v>
          </cell>
          <cell r="AE60">
            <v>70</v>
          </cell>
          <cell r="AF60">
            <v>86</v>
          </cell>
          <cell r="AG60">
            <v>99</v>
          </cell>
          <cell r="AJ60">
            <v>4</v>
          </cell>
          <cell r="AK60">
            <v>17</v>
          </cell>
          <cell r="AL60">
            <v>22</v>
          </cell>
          <cell r="AM60">
            <v>33</v>
          </cell>
          <cell r="AN60">
            <v>26</v>
          </cell>
          <cell r="AO60">
            <v>42</v>
          </cell>
        </row>
        <row r="61">
          <cell r="D61">
            <v>17</v>
          </cell>
          <cell r="E61">
            <v>24</v>
          </cell>
          <cell r="F61">
            <v>49</v>
          </cell>
          <cell r="G61">
            <v>103</v>
          </cell>
          <cell r="H61">
            <v>77</v>
          </cell>
          <cell r="I61">
            <v>99</v>
          </cell>
          <cell r="L61">
            <v>14</v>
          </cell>
          <cell r="M61">
            <v>30</v>
          </cell>
          <cell r="N61">
            <v>50</v>
          </cell>
          <cell r="O61">
            <v>97</v>
          </cell>
          <cell r="P61">
            <v>86</v>
          </cell>
          <cell r="Q61">
            <v>104</v>
          </cell>
          <cell r="AB61">
            <v>20</v>
          </cell>
          <cell r="AC61">
            <v>26</v>
          </cell>
          <cell r="AD61">
            <v>45</v>
          </cell>
          <cell r="AE61">
            <v>69</v>
          </cell>
          <cell r="AF61">
            <v>98</v>
          </cell>
          <cell r="AG61">
            <v>116</v>
          </cell>
          <cell r="AJ61">
            <v>7</v>
          </cell>
          <cell r="AK61">
            <v>40</v>
          </cell>
          <cell r="AL61">
            <v>43</v>
          </cell>
          <cell r="AM61">
            <v>70</v>
          </cell>
          <cell r="AN61">
            <v>87</v>
          </cell>
          <cell r="AO61">
            <v>97</v>
          </cell>
        </row>
        <row r="62">
          <cell r="D62">
            <v>127</v>
          </cell>
          <cell r="E62">
            <v>227</v>
          </cell>
          <cell r="F62">
            <v>338</v>
          </cell>
          <cell r="G62">
            <v>459</v>
          </cell>
          <cell r="H62">
            <v>435</v>
          </cell>
          <cell r="I62">
            <v>360</v>
          </cell>
          <cell r="L62">
            <v>128</v>
          </cell>
          <cell r="M62">
            <v>233</v>
          </cell>
          <cell r="N62">
            <v>335</v>
          </cell>
          <cell r="O62">
            <v>430</v>
          </cell>
          <cell r="P62">
            <v>417</v>
          </cell>
          <cell r="Q62">
            <v>368</v>
          </cell>
          <cell r="AB62">
            <v>100</v>
          </cell>
          <cell r="AC62">
            <v>193</v>
          </cell>
          <cell r="AD62">
            <v>304</v>
          </cell>
          <cell r="AE62">
            <v>407</v>
          </cell>
          <cell r="AF62">
            <v>425</v>
          </cell>
          <cell r="AG62">
            <v>396</v>
          </cell>
          <cell r="AJ62">
            <v>86</v>
          </cell>
          <cell r="AK62">
            <v>185</v>
          </cell>
          <cell r="AL62">
            <v>248</v>
          </cell>
          <cell r="AM62">
            <v>347</v>
          </cell>
          <cell r="AN62">
            <v>354</v>
          </cell>
          <cell r="AO62">
            <v>312</v>
          </cell>
        </row>
        <row r="63">
          <cell r="D63">
            <v>4</v>
          </cell>
          <cell r="E63">
            <v>16</v>
          </cell>
          <cell r="F63">
            <v>15</v>
          </cell>
          <cell r="G63">
            <v>15</v>
          </cell>
          <cell r="H63">
            <v>10</v>
          </cell>
          <cell r="I63">
            <v>21</v>
          </cell>
          <cell r="L63">
            <v>3</v>
          </cell>
          <cell r="M63">
            <v>11</v>
          </cell>
          <cell r="N63">
            <v>16</v>
          </cell>
          <cell r="O63">
            <v>17</v>
          </cell>
          <cell r="P63">
            <v>13</v>
          </cell>
          <cell r="Q63">
            <v>15</v>
          </cell>
          <cell r="AB63" t="str">
            <v>..</v>
          </cell>
          <cell r="AC63" t="str">
            <v>..</v>
          </cell>
          <cell r="AD63" t="str">
            <v>..</v>
          </cell>
          <cell r="AE63" t="str">
            <v>..</v>
          </cell>
          <cell r="AF63" t="str">
            <v>..</v>
          </cell>
          <cell r="AG63" t="str">
            <v>..</v>
          </cell>
          <cell r="AJ63">
            <v>2</v>
          </cell>
          <cell r="AK63">
            <v>6</v>
          </cell>
          <cell r="AL63">
            <v>9</v>
          </cell>
          <cell r="AM63">
            <v>14</v>
          </cell>
          <cell r="AN63">
            <v>13</v>
          </cell>
          <cell r="AO63">
            <v>10</v>
          </cell>
        </row>
        <row r="64">
          <cell r="D64">
            <v>77</v>
          </cell>
          <cell r="E64">
            <v>145</v>
          </cell>
          <cell r="F64">
            <v>279</v>
          </cell>
          <cell r="G64">
            <v>305</v>
          </cell>
          <cell r="H64">
            <v>340</v>
          </cell>
          <cell r="I64">
            <v>325</v>
          </cell>
          <cell r="L64">
            <v>80</v>
          </cell>
          <cell r="M64">
            <v>146</v>
          </cell>
          <cell r="N64">
            <v>305</v>
          </cell>
          <cell r="O64">
            <v>334</v>
          </cell>
          <cell r="P64">
            <v>334</v>
          </cell>
          <cell r="Q64">
            <v>335</v>
          </cell>
          <cell r="AB64">
            <v>72</v>
          </cell>
          <cell r="AC64">
            <v>155</v>
          </cell>
          <cell r="AD64">
            <v>293</v>
          </cell>
          <cell r="AE64">
            <v>281</v>
          </cell>
          <cell r="AF64">
            <v>370</v>
          </cell>
          <cell r="AG64">
            <v>395</v>
          </cell>
          <cell r="AJ64">
            <v>47</v>
          </cell>
          <cell r="AK64">
            <v>90</v>
          </cell>
          <cell r="AL64">
            <v>114</v>
          </cell>
          <cell r="AM64">
            <v>143</v>
          </cell>
          <cell r="AN64">
            <v>150</v>
          </cell>
          <cell r="AO64">
            <v>119</v>
          </cell>
        </row>
        <row r="65">
          <cell r="D65">
            <v>50</v>
          </cell>
          <cell r="E65">
            <v>86</v>
          </cell>
          <cell r="F65">
            <v>131</v>
          </cell>
          <cell r="G65">
            <v>199</v>
          </cell>
          <cell r="H65">
            <v>217</v>
          </cell>
          <cell r="I65">
            <v>184</v>
          </cell>
          <cell r="L65">
            <v>55</v>
          </cell>
          <cell r="M65">
            <v>71</v>
          </cell>
          <cell r="N65">
            <v>123</v>
          </cell>
          <cell r="O65">
            <v>184</v>
          </cell>
          <cell r="P65">
            <v>239</v>
          </cell>
          <cell r="Q65">
            <v>188</v>
          </cell>
          <cell r="AB65">
            <v>26</v>
          </cell>
          <cell r="AC65">
            <v>40</v>
          </cell>
          <cell r="AD65">
            <v>61</v>
          </cell>
          <cell r="AE65">
            <v>91</v>
          </cell>
          <cell r="AF65">
            <v>93</v>
          </cell>
          <cell r="AG65">
            <v>95</v>
          </cell>
          <cell r="AJ65">
            <v>21</v>
          </cell>
          <cell r="AK65">
            <v>46</v>
          </cell>
          <cell r="AL65">
            <v>66</v>
          </cell>
          <cell r="AM65">
            <v>98</v>
          </cell>
          <cell r="AN65">
            <v>104</v>
          </cell>
          <cell r="AO65">
            <v>104</v>
          </cell>
        </row>
        <row r="66">
          <cell r="D66">
            <v>82</v>
          </cell>
          <cell r="E66">
            <v>202</v>
          </cell>
          <cell r="F66">
            <v>269</v>
          </cell>
          <cell r="G66">
            <v>329</v>
          </cell>
          <cell r="H66">
            <v>449</v>
          </cell>
          <cell r="I66">
            <v>336</v>
          </cell>
          <cell r="L66">
            <v>88</v>
          </cell>
          <cell r="M66">
            <v>212</v>
          </cell>
          <cell r="N66">
            <v>281</v>
          </cell>
          <cell r="O66">
            <v>322</v>
          </cell>
          <cell r="P66">
            <v>420</v>
          </cell>
          <cell r="Q66">
            <v>344</v>
          </cell>
          <cell r="AB66">
            <v>99</v>
          </cell>
          <cell r="AC66">
            <v>221</v>
          </cell>
          <cell r="AD66">
            <v>268</v>
          </cell>
          <cell r="AE66">
            <v>357</v>
          </cell>
          <cell r="AF66">
            <v>375</v>
          </cell>
          <cell r="AG66">
            <v>454</v>
          </cell>
          <cell r="AJ66">
            <v>58</v>
          </cell>
          <cell r="AK66">
            <v>110</v>
          </cell>
          <cell r="AL66">
            <v>137</v>
          </cell>
          <cell r="AM66">
            <v>178</v>
          </cell>
          <cell r="AN66">
            <v>207</v>
          </cell>
          <cell r="AO66">
            <v>210</v>
          </cell>
        </row>
        <row r="67">
          <cell r="D67">
            <v>52</v>
          </cell>
          <cell r="E67">
            <v>87</v>
          </cell>
          <cell r="F67">
            <v>200</v>
          </cell>
          <cell r="G67">
            <v>265</v>
          </cell>
          <cell r="H67">
            <v>284</v>
          </cell>
          <cell r="I67">
            <v>336</v>
          </cell>
          <cell r="L67">
            <v>44</v>
          </cell>
          <cell r="M67">
            <v>85</v>
          </cell>
          <cell r="N67">
            <v>147</v>
          </cell>
          <cell r="O67">
            <v>237</v>
          </cell>
          <cell r="P67">
            <v>235</v>
          </cell>
          <cell r="Q67">
            <v>285</v>
          </cell>
          <cell r="AB67">
            <v>39</v>
          </cell>
          <cell r="AC67">
            <v>162</v>
          </cell>
          <cell r="AD67">
            <v>293</v>
          </cell>
          <cell r="AE67">
            <v>367</v>
          </cell>
          <cell r="AF67">
            <v>461</v>
          </cell>
          <cell r="AG67">
            <v>440</v>
          </cell>
          <cell r="AJ67">
            <v>33</v>
          </cell>
          <cell r="AK67">
            <v>81</v>
          </cell>
          <cell r="AL67">
            <v>128</v>
          </cell>
          <cell r="AM67">
            <v>174</v>
          </cell>
          <cell r="AN67">
            <v>193</v>
          </cell>
          <cell r="AO67">
            <v>179</v>
          </cell>
        </row>
        <row r="68">
          <cell r="D68">
            <v>37</v>
          </cell>
          <cell r="E68">
            <v>48</v>
          </cell>
          <cell r="F68">
            <v>77</v>
          </cell>
          <cell r="G68">
            <v>119</v>
          </cell>
          <cell r="H68">
            <v>142</v>
          </cell>
          <cell r="I68">
            <v>129</v>
          </cell>
          <cell r="L68">
            <v>42</v>
          </cell>
          <cell r="M68">
            <v>57</v>
          </cell>
          <cell r="N68">
            <v>98</v>
          </cell>
          <cell r="O68">
            <v>152</v>
          </cell>
          <cell r="P68">
            <v>170</v>
          </cell>
          <cell r="Q68">
            <v>159</v>
          </cell>
          <cell r="AB68">
            <v>30</v>
          </cell>
          <cell r="AC68">
            <v>53</v>
          </cell>
          <cell r="AD68">
            <v>118</v>
          </cell>
          <cell r="AE68">
            <v>135</v>
          </cell>
          <cell r="AF68">
            <v>154</v>
          </cell>
          <cell r="AG68">
            <v>201</v>
          </cell>
          <cell r="AJ68">
            <v>15</v>
          </cell>
          <cell r="AK68">
            <v>32</v>
          </cell>
          <cell r="AL68">
            <v>48</v>
          </cell>
          <cell r="AM68">
            <v>83</v>
          </cell>
          <cell r="AN68">
            <v>91</v>
          </cell>
          <cell r="AO68">
            <v>82</v>
          </cell>
        </row>
        <row r="69">
          <cell r="D69">
            <v>38</v>
          </cell>
          <cell r="E69">
            <v>56</v>
          </cell>
          <cell r="F69">
            <v>134</v>
          </cell>
          <cell r="G69">
            <v>182</v>
          </cell>
          <cell r="H69">
            <v>199</v>
          </cell>
          <cell r="I69">
            <v>248</v>
          </cell>
          <cell r="L69">
            <v>32</v>
          </cell>
          <cell r="M69">
            <v>68</v>
          </cell>
          <cell r="N69">
            <v>96</v>
          </cell>
          <cell r="O69">
            <v>169</v>
          </cell>
          <cell r="P69">
            <v>204</v>
          </cell>
          <cell r="Q69">
            <v>256</v>
          </cell>
          <cell r="AB69">
            <v>38</v>
          </cell>
          <cell r="AC69">
            <v>63</v>
          </cell>
          <cell r="AD69">
            <v>164</v>
          </cell>
          <cell r="AE69">
            <v>192</v>
          </cell>
          <cell r="AF69">
            <v>289</v>
          </cell>
          <cell r="AG69">
            <v>368</v>
          </cell>
          <cell r="AJ69">
            <v>17</v>
          </cell>
          <cell r="AK69">
            <v>49</v>
          </cell>
          <cell r="AL69">
            <v>61</v>
          </cell>
          <cell r="AM69">
            <v>106</v>
          </cell>
          <cell r="AN69">
            <v>116</v>
          </cell>
          <cell r="AO69">
            <v>112</v>
          </cell>
        </row>
        <row r="70">
          <cell r="D70">
            <v>29</v>
          </cell>
          <cell r="E70">
            <v>104</v>
          </cell>
          <cell r="F70">
            <v>99</v>
          </cell>
          <cell r="G70">
            <v>130</v>
          </cell>
          <cell r="H70">
            <v>200</v>
          </cell>
          <cell r="I70">
            <v>265</v>
          </cell>
          <cell r="L70">
            <v>18</v>
          </cell>
          <cell r="M70">
            <v>83</v>
          </cell>
          <cell r="N70">
            <v>91</v>
          </cell>
          <cell r="O70">
            <v>136</v>
          </cell>
          <cell r="P70">
            <v>209</v>
          </cell>
          <cell r="Q70">
            <v>278</v>
          </cell>
          <cell r="AB70">
            <v>29</v>
          </cell>
          <cell r="AC70">
            <v>83</v>
          </cell>
          <cell r="AD70">
            <v>114</v>
          </cell>
          <cell r="AE70">
            <v>193</v>
          </cell>
          <cell r="AF70">
            <v>241</v>
          </cell>
          <cell r="AG70">
            <v>305</v>
          </cell>
          <cell r="AJ70">
            <v>14</v>
          </cell>
          <cell r="AK70">
            <v>33</v>
          </cell>
          <cell r="AL70">
            <v>49</v>
          </cell>
          <cell r="AM70">
            <v>82</v>
          </cell>
          <cell r="AN70">
            <v>80</v>
          </cell>
          <cell r="AO70">
            <v>75</v>
          </cell>
        </row>
        <row r="71">
          <cell r="D71">
            <v>37</v>
          </cell>
          <cell r="E71">
            <v>99</v>
          </cell>
          <cell r="F71">
            <v>130</v>
          </cell>
          <cell r="G71">
            <v>172</v>
          </cell>
          <cell r="H71">
            <v>169</v>
          </cell>
          <cell r="I71">
            <v>158</v>
          </cell>
          <cell r="L71">
            <v>52</v>
          </cell>
          <cell r="M71">
            <v>127</v>
          </cell>
          <cell r="N71">
            <v>162</v>
          </cell>
          <cell r="O71">
            <v>208</v>
          </cell>
          <cell r="P71">
            <v>229</v>
          </cell>
          <cell r="Q71">
            <v>205</v>
          </cell>
          <cell r="AB71" t="str">
            <v>..</v>
          </cell>
          <cell r="AC71" t="str">
            <v>..</v>
          </cell>
          <cell r="AD71" t="str">
            <v>..</v>
          </cell>
          <cell r="AE71" t="str">
            <v>..</v>
          </cell>
          <cell r="AF71" t="str">
            <v>..</v>
          </cell>
          <cell r="AG71" t="str">
            <v>..</v>
          </cell>
          <cell r="AJ71">
            <v>50</v>
          </cell>
          <cell r="AK71">
            <v>93</v>
          </cell>
          <cell r="AL71">
            <v>154</v>
          </cell>
          <cell r="AM71">
            <v>206</v>
          </cell>
          <cell r="AN71">
            <v>229</v>
          </cell>
          <cell r="AO71">
            <v>197</v>
          </cell>
        </row>
        <row r="72">
          <cell r="D72">
            <v>34</v>
          </cell>
          <cell r="E72">
            <v>62</v>
          </cell>
          <cell r="F72">
            <v>108</v>
          </cell>
          <cell r="G72">
            <v>121</v>
          </cell>
          <cell r="H72">
            <v>136</v>
          </cell>
          <cell r="I72">
            <v>111</v>
          </cell>
          <cell r="L72">
            <v>28</v>
          </cell>
          <cell r="M72">
            <v>56</v>
          </cell>
          <cell r="N72">
            <v>102</v>
          </cell>
          <cell r="O72">
            <v>114</v>
          </cell>
          <cell r="P72">
            <v>135</v>
          </cell>
          <cell r="Q72">
            <v>114</v>
          </cell>
          <cell r="AB72">
            <v>25</v>
          </cell>
          <cell r="AC72">
            <v>65</v>
          </cell>
          <cell r="AD72">
            <v>101</v>
          </cell>
          <cell r="AE72">
            <v>122</v>
          </cell>
          <cell r="AF72">
            <v>133</v>
          </cell>
          <cell r="AG72">
            <v>116</v>
          </cell>
          <cell r="AJ72">
            <v>24</v>
          </cell>
          <cell r="AK72">
            <v>53</v>
          </cell>
          <cell r="AL72">
            <v>82</v>
          </cell>
          <cell r="AM72">
            <v>110</v>
          </cell>
          <cell r="AN72">
            <v>110</v>
          </cell>
          <cell r="AO72">
            <v>111</v>
          </cell>
        </row>
        <row r="73">
          <cell r="D73">
            <v>18</v>
          </cell>
          <cell r="E73">
            <v>61</v>
          </cell>
          <cell r="F73">
            <v>132</v>
          </cell>
          <cell r="G73">
            <v>203</v>
          </cell>
          <cell r="H73">
            <v>167</v>
          </cell>
          <cell r="I73">
            <v>150</v>
          </cell>
          <cell r="L73">
            <v>29</v>
          </cell>
          <cell r="M73">
            <v>62</v>
          </cell>
          <cell r="N73">
            <v>114</v>
          </cell>
          <cell r="O73">
            <v>180</v>
          </cell>
          <cell r="P73">
            <v>171</v>
          </cell>
          <cell r="Q73">
            <v>163</v>
          </cell>
          <cell r="AB73">
            <v>27</v>
          </cell>
          <cell r="AC73">
            <v>71</v>
          </cell>
          <cell r="AD73">
            <v>127</v>
          </cell>
          <cell r="AE73">
            <v>177</v>
          </cell>
          <cell r="AF73">
            <v>157</v>
          </cell>
          <cell r="AG73">
            <v>168</v>
          </cell>
          <cell r="AJ73">
            <v>10</v>
          </cell>
          <cell r="AK73">
            <v>21</v>
          </cell>
          <cell r="AL73">
            <v>20</v>
          </cell>
          <cell r="AM73">
            <v>36</v>
          </cell>
          <cell r="AN73">
            <v>41</v>
          </cell>
          <cell r="AO73">
            <v>42</v>
          </cell>
        </row>
        <row r="74">
          <cell r="D74">
            <v>9</v>
          </cell>
          <cell r="E74">
            <v>16</v>
          </cell>
          <cell r="F74">
            <v>30</v>
          </cell>
          <cell r="G74">
            <v>51</v>
          </cell>
          <cell r="H74">
            <v>48</v>
          </cell>
          <cell r="I74">
            <v>50</v>
          </cell>
          <cell r="L74">
            <v>8</v>
          </cell>
          <cell r="M74">
            <v>13</v>
          </cell>
          <cell r="N74">
            <v>34</v>
          </cell>
          <cell r="O74">
            <v>42</v>
          </cell>
          <cell r="P74">
            <v>45</v>
          </cell>
          <cell r="Q74">
            <v>47</v>
          </cell>
          <cell r="AB74">
            <v>7</v>
          </cell>
          <cell r="AC74">
            <v>22</v>
          </cell>
          <cell r="AD74">
            <v>24</v>
          </cell>
          <cell r="AE74">
            <v>35</v>
          </cell>
          <cell r="AF74">
            <v>44</v>
          </cell>
          <cell r="AG74">
            <v>53</v>
          </cell>
          <cell r="AJ74">
            <v>21</v>
          </cell>
          <cell r="AK74">
            <v>40</v>
          </cell>
          <cell r="AL74">
            <v>77</v>
          </cell>
          <cell r="AM74">
            <v>104</v>
          </cell>
          <cell r="AN74">
            <v>127</v>
          </cell>
          <cell r="AO74">
            <v>134</v>
          </cell>
        </row>
        <row r="75">
          <cell r="D75">
            <v>108</v>
          </cell>
          <cell r="E75">
            <v>203</v>
          </cell>
          <cell r="F75">
            <v>280</v>
          </cell>
          <cell r="G75">
            <v>383</v>
          </cell>
          <cell r="H75">
            <v>403</v>
          </cell>
          <cell r="I75">
            <v>413</v>
          </cell>
          <cell r="L75">
            <v>108</v>
          </cell>
          <cell r="M75">
            <v>243</v>
          </cell>
          <cell r="N75">
            <v>292</v>
          </cell>
          <cell r="O75">
            <v>370</v>
          </cell>
          <cell r="P75">
            <v>426</v>
          </cell>
          <cell r="Q75">
            <v>446</v>
          </cell>
          <cell r="AB75">
            <v>51</v>
          </cell>
          <cell r="AC75">
            <v>111</v>
          </cell>
          <cell r="AD75">
            <v>155</v>
          </cell>
          <cell r="AE75">
            <v>196</v>
          </cell>
          <cell r="AF75">
            <v>197</v>
          </cell>
          <cell r="AG75">
            <v>220</v>
          </cell>
          <cell r="AJ75">
            <v>84</v>
          </cell>
          <cell r="AK75">
            <v>118</v>
          </cell>
          <cell r="AL75">
            <v>138</v>
          </cell>
          <cell r="AM75">
            <v>202</v>
          </cell>
          <cell r="AN75">
            <v>248</v>
          </cell>
          <cell r="AO75">
            <v>275</v>
          </cell>
        </row>
        <row r="76">
          <cell r="D76">
            <v>67</v>
          </cell>
          <cell r="E76">
            <v>96</v>
          </cell>
          <cell r="F76">
            <v>115</v>
          </cell>
          <cell r="G76">
            <v>189</v>
          </cell>
          <cell r="H76">
            <v>181</v>
          </cell>
          <cell r="I76">
            <v>192</v>
          </cell>
          <cell r="L76">
            <v>58</v>
          </cell>
          <cell r="M76">
            <v>90</v>
          </cell>
          <cell r="N76">
            <v>126</v>
          </cell>
          <cell r="O76">
            <v>200</v>
          </cell>
          <cell r="P76">
            <v>165</v>
          </cell>
          <cell r="Q76">
            <v>201</v>
          </cell>
          <cell r="AB76">
            <v>18</v>
          </cell>
          <cell r="AC76">
            <v>54</v>
          </cell>
          <cell r="AD76">
            <v>79</v>
          </cell>
          <cell r="AE76">
            <v>101</v>
          </cell>
          <cell r="AF76">
            <v>116</v>
          </cell>
          <cell r="AG76">
            <v>122</v>
          </cell>
          <cell r="AJ76" t="str">
            <v>..</v>
          </cell>
          <cell r="AK76" t="str">
            <v>..</v>
          </cell>
          <cell r="AL76" t="str">
            <v>..</v>
          </cell>
          <cell r="AM76" t="str">
            <v>..</v>
          </cell>
          <cell r="AN76" t="str">
            <v>..</v>
          </cell>
          <cell r="AO76" t="str">
            <v>..</v>
          </cell>
        </row>
        <row r="77">
          <cell r="D77">
            <v>10</v>
          </cell>
          <cell r="E77">
            <v>42</v>
          </cell>
          <cell r="F77">
            <v>62</v>
          </cell>
          <cell r="G77">
            <v>89</v>
          </cell>
          <cell r="H77">
            <v>141</v>
          </cell>
          <cell r="I77">
            <v>154</v>
          </cell>
          <cell r="L77">
            <v>3</v>
          </cell>
          <cell r="M77">
            <v>45</v>
          </cell>
          <cell r="N77">
            <v>54</v>
          </cell>
          <cell r="O77">
            <v>86</v>
          </cell>
          <cell r="P77">
            <v>133</v>
          </cell>
          <cell r="Q77">
            <v>150</v>
          </cell>
          <cell r="AB77">
            <v>14</v>
          </cell>
          <cell r="AC77">
            <v>81</v>
          </cell>
          <cell r="AD77">
            <v>85</v>
          </cell>
          <cell r="AE77">
            <v>102</v>
          </cell>
          <cell r="AF77">
            <v>115</v>
          </cell>
          <cell r="AG77">
            <v>196</v>
          </cell>
          <cell r="AJ77">
            <v>20</v>
          </cell>
          <cell r="AK77">
            <v>19</v>
          </cell>
          <cell r="AL77">
            <v>42</v>
          </cell>
          <cell r="AM77">
            <v>40</v>
          </cell>
          <cell r="AN77">
            <v>58</v>
          </cell>
          <cell r="AO77">
            <v>49</v>
          </cell>
        </row>
        <row r="78">
          <cell r="D78">
            <v>87</v>
          </cell>
          <cell r="E78">
            <v>224</v>
          </cell>
          <cell r="F78">
            <v>317</v>
          </cell>
          <cell r="G78">
            <v>450</v>
          </cell>
          <cell r="H78">
            <v>441</v>
          </cell>
          <cell r="I78">
            <v>453</v>
          </cell>
          <cell r="L78">
            <v>116</v>
          </cell>
          <cell r="M78">
            <v>196</v>
          </cell>
          <cell r="N78">
            <v>290</v>
          </cell>
          <cell r="O78">
            <v>461</v>
          </cell>
          <cell r="P78">
            <v>464</v>
          </cell>
          <cell r="Q78">
            <v>463</v>
          </cell>
          <cell r="AB78">
            <v>102</v>
          </cell>
          <cell r="AC78">
            <v>181</v>
          </cell>
          <cell r="AD78">
            <v>313</v>
          </cell>
          <cell r="AE78">
            <v>354</v>
          </cell>
          <cell r="AF78">
            <v>403</v>
          </cell>
          <cell r="AG78">
            <v>495</v>
          </cell>
          <cell r="AJ78">
            <v>51</v>
          </cell>
          <cell r="AK78">
            <v>131</v>
          </cell>
          <cell r="AL78">
            <v>138</v>
          </cell>
          <cell r="AM78">
            <v>194</v>
          </cell>
          <cell r="AN78">
            <v>214</v>
          </cell>
          <cell r="AO78">
            <v>228</v>
          </cell>
        </row>
        <row r="79">
          <cell r="D79">
            <v>9</v>
          </cell>
          <cell r="E79">
            <v>12</v>
          </cell>
          <cell r="F79">
            <v>35</v>
          </cell>
          <cell r="G79">
            <v>47</v>
          </cell>
          <cell r="H79">
            <v>53</v>
          </cell>
          <cell r="I79">
            <v>59</v>
          </cell>
          <cell r="L79">
            <v>6</v>
          </cell>
          <cell r="M79">
            <v>24</v>
          </cell>
          <cell r="N79">
            <v>28</v>
          </cell>
          <cell r="O79">
            <v>44</v>
          </cell>
          <cell r="P79">
            <v>51</v>
          </cell>
          <cell r="Q79">
            <v>59</v>
          </cell>
          <cell r="AB79">
            <v>14</v>
          </cell>
          <cell r="AC79">
            <v>20</v>
          </cell>
          <cell r="AD79">
            <v>29</v>
          </cell>
          <cell r="AE79">
            <v>39</v>
          </cell>
          <cell r="AF79">
            <v>66</v>
          </cell>
          <cell r="AG79">
            <v>79</v>
          </cell>
          <cell r="AJ79">
            <v>6</v>
          </cell>
          <cell r="AK79">
            <v>15</v>
          </cell>
          <cell r="AL79">
            <v>21</v>
          </cell>
          <cell r="AM79">
            <v>25</v>
          </cell>
          <cell r="AN79">
            <v>40</v>
          </cell>
          <cell r="AO79">
            <v>78</v>
          </cell>
        </row>
        <row r="80">
          <cell r="D80">
            <v>83</v>
          </cell>
          <cell r="E80">
            <v>230</v>
          </cell>
          <cell r="F80">
            <v>240</v>
          </cell>
          <cell r="G80">
            <v>333</v>
          </cell>
          <cell r="H80">
            <v>360</v>
          </cell>
          <cell r="I80">
            <v>423</v>
          </cell>
          <cell r="L80">
            <v>61</v>
          </cell>
          <cell r="M80">
            <v>183</v>
          </cell>
          <cell r="N80">
            <v>279</v>
          </cell>
          <cell r="O80">
            <v>325</v>
          </cell>
          <cell r="P80">
            <v>343</v>
          </cell>
          <cell r="Q80">
            <v>422</v>
          </cell>
          <cell r="AB80">
            <v>58</v>
          </cell>
          <cell r="AC80">
            <v>141</v>
          </cell>
          <cell r="AD80">
            <v>205</v>
          </cell>
          <cell r="AE80">
            <v>311</v>
          </cell>
          <cell r="AF80">
            <v>315</v>
          </cell>
          <cell r="AG80">
            <v>319</v>
          </cell>
          <cell r="AJ80">
            <v>48</v>
          </cell>
          <cell r="AK80">
            <v>116</v>
          </cell>
          <cell r="AL80">
            <v>127</v>
          </cell>
          <cell r="AM80">
            <v>177</v>
          </cell>
          <cell r="AN80">
            <v>182</v>
          </cell>
          <cell r="AO80">
            <v>171</v>
          </cell>
        </row>
        <row r="81">
          <cell r="D81">
            <v>56</v>
          </cell>
          <cell r="E81">
            <v>106</v>
          </cell>
          <cell r="F81">
            <v>229</v>
          </cell>
          <cell r="G81">
            <v>257</v>
          </cell>
          <cell r="H81">
            <v>377</v>
          </cell>
          <cell r="I81">
            <v>282</v>
          </cell>
          <cell r="L81">
            <v>40</v>
          </cell>
          <cell r="M81">
            <v>107</v>
          </cell>
          <cell r="N81">
            <v>222</v>
          </cell>
          <cell r="O81">
            <v>237</v>
          </cell>
          <cell r="P81">
            <v>348</v>
          </cell>
          <cell r="Q81">
            <v>325</v>
          </cell>
          <cell r="AB81">
            <v>77</v>
          </cell>
          <cell r="AC81">
            <v>102</v>
          </cell>
          <cell r="AD81">
            <v>198</v>
          </cell>
          <cell r="AE81">
            <v>273</v>
          </cell>
          <cell r="AF81">
            <v>291</v>
          </cell>
          <cell r="AG81">
            <v>335</v>
          </cell>
          <cell r="AJ81">
            <v>51</v>
          </cell>
          <cell r="AK81">
            <v>125</v>
          </cell>
          <cell r="AL81">
            <v>153</v>
          </cell>
          <cell r="AM81">
            <v>175</v>
          </cell>
          <cell r="AN81">
            <v>214</v>
          </cell>
          <cell r="AO81">
            <v>310</v>
          </cell>
        </row>
        <row r="82">
          <cell r="D82">
            <v>27</v>
          </cell>
          <cell r="E82">
            <v>66</v>
          </cell>
          <cell r="F82">
            <v>162</v>
          </cell>
          <cell r="G82">
            <v>210</v>
          </cell>
          <cell r="H82">
            <v>272</v>
          </cell>
          <cell r="I82">
            <v>258</v>
          </cell>
          <cell r="L82">
            <v>33</v>
          </cell>
          <cell r="M82">
            <v>55</v>
          </cell>
          <cell r="N82">
            <v>155</v>
          </cell>
          <cell r="O82">
            <v>196</v>
          </cell>
          <cell r="P82">
            <v>262</v>
          </cell>
          <cell r="Q82">
            <v>272</v>
          </cell>
          <cell r="AB82">
            <v>35</v>
          </cell>
          <cell r="AC82">
            <v>90</v>
          </cell>
          <cell r="AD82">
            <v>154</v>
          </cell>
          <cell r="AE82">
            <v>178</v>
          </cell>
          <cell r="AF82">
            <v>217</v>
          </cell>
          <cell r="AG82">
            <v>236</v>
          </cell>
          <cell r="AJ82">
            <v>27</v>
          </cell>
          <cell r="AK82">
            <v>44</v>
          </cell>
          <cell r="AL82">
            <v>61</v>
          </cell>
          <cell r="AM82">
            <v>99</v>
          </cell>
          <cell r="AN82">
            <v>107</v>
          </cell>
          <cell r="AO82">
            <v>104</v>
          </cell>
        </row>
        <row r="83">
          <cell r="D83">
            <v>437</v>
          </cell>
          <cell r="E83">
            <v>865</v>
          </cell>
          <cell r="F83">
            <v>1264</v>
          </cell>
          <cell r="G83">
            <v>1447</v>
          </cell>
          <cell r="H83">
            <v>1469</v>
          </cell>
          <cell r="I83">
            <v>1613</v>
          </cell>
          <cell r="L83">
            <v>445</v>
          </cell>
          <cell r="M83">
            <v>854</v>
          </cell>
          <cell r="N83">
            <v>1192</v>
          </cell>
          <cell r="O83">
            <v>1324</v>
          </cell>
          <cell r="P83">
            <v>1472</v>
          </cell>
          <cell r="Q83">
            <v>1645</v>
          </cell>
          <cell r="AB83">
            <v>170</v>
          </cell>
          <cell r="AC83">
            <v>373</v>
          </cell>
          <cell r="AD83">
            <v>481</v>
          </cell>
          <cell r="AE83">
            <v>563</v>
          </cell>
          <cell r="AF83">
            <v>537</v>
          </cell>
          <cell r="AG83">
            <v>541</v>
          </cell>
          <cell r="AJ83">
            <v>151</v>
          </cell>
          <cell r="AK83">
            <v>252</v>
          </cell>
          <cell r="AL83">
            <v>366</v>
          </cell>
          <cell r="AM83">
            <v>452</v>
          </cell>
          <cell r="AN83">
            <v>537</v>
          </cell>
          <cell r="AO83">
            <v>564</v>
          </cell>
        </row>
        <row r="84">
          <cell r="D84">
            <v>72</v>
          </cell>
          <cell r="E84">
            <v>150</v>
          </cell>
          <cell r="F84">
            <v>219</v>
          </cell>
          <cell r="G84">
            <v>245</v>
          </cell>
          <cell r="H84">
            <v>269</v>
          </cell>
          <cell r="I84">
            <v>277</v>
          </cell>
          <cell r="L84">
            <v>86</v>
          </cell>
          <cell r="M84">
            <v>152</v>
          </cell>
          <cell r="N84">
            <v>217</v>
          </cell>
          <cell r="O84">
            <v>253</v>
          </cell>
          <cell r="P84">
            <v>276</v>
          </cell>
          <cell r="Q84">
            <v>272</v>
          </cell>
          <cell r="AB84">
            <v>87</v>
          </cell>
          <cell r="AC84">
            <v>155</v>
          </cell>
          <cell r="AD84">
            <v>232</v>
          </cell>
          <cell r="AE84">
            <v>244</v>
          </cell>
          <cell r="AF84">
            <v>311</v>
          </cell>
          <cell r="AG84">
            <v>306</v>
          </cell>
          <cell r="AJ84">
            <v>28</v>
          </cell>
          <cell r="AK84">
            <v>75</v>
          </cell>
          <cell r="AL84">
            <v>64</v>
          </cell>
          <cell r="AM84">
            <v>106</v>
          </cell>
          <cell r="AN84">
            <v>142</v>
          </cell>
          <cell r="AO84">
            <v>129</v>
          </cell>
        </row>
        <row r="85">
          <cell r="D85">
            <v>35</v>
          </cell>
          <cell r="E85">
            <v>89</v>
          </cell>
          <cell r="F85">
            <v>101</v>
          </cell>
          <cell r="G85">
            <v>181</v>
          </cell>
          <cell r="H85">
            <v>187</v>
          </cell>
          <cell r="I85">
            <v>208</v>
          </cell>
          <cell r="L85">
            <v>35</v>
          </cell>
          <cell r="M85">
            <v>75</v>
          </cell>
          <cell r="N85">
            <v>114</v>
          </cell>
          <cell r="O85">
            <v>179</v>
          </cell>
          <cell r="P85">
            <v>203</v>
          </cell>
          <cell r="Q85">
            <v>209</v>
          </cell>
          <cell r="AB85">
            <v>63</v>
          </cell>
          <cell r="AC85">
            <v>79</v>
          </cell>
          <cell r="AD85">
            <v>128</v>
          </cell>
          <cell r="AE85">
            <v>179</v>
          </cell>
          <cell r="AF85">
            <v>211</v>
          </cell>
          <cell r="AG85">
            <v>238</v>
          </cell>
          <cell r="AJ85">
            <v>56</v>
          </cell>
          <cell r="AK85">
            <v>103</v>
          </cell>
          <cell r="AL85">
            <v>150</v>
          </cell>
          <cell r="AM85">
            <v>260</v>
          </cell>
          <cell r="AN85">
            <v>306</v>
          </cell>
          <cell r="AO85">
            <v>283</v>
          </cell>
        </row>
        <row r="86">
          <cell r="D86">
            <v>26</v>
          </cell>
          <cell r="E86">
            <v>53</v>
          </cell>
          <cell r="F86">
            <v>81</v>
          </cell>
          <cell r="G86">
            <v>120</v>
          </cell>
          <cell r="H86">
            <v>117</v>
          </cell>
          <cell r="I86">
            <v>151</v>
          </cell>
          <cell r="L86">
            <v>39</v>
          </cell>
          <cell r="M86">
            <v>63</v>
          </cell>
          <cell r="N86">
            <v>84</v>
          </cell>
          <cell r="O86">
            <v>124</v>
          </cell>
          <cell r="P86">
            <v>129</v>
          </cell>
          <cell r="Q86">
            <v>188</v>
          </cell>
          <cell r="AB86">
            <v>33</v>
          </cell>
          <cell r="AC86">
            <v>98</v>
          </cell>
          <cell r="AD86">
            <v>88</v>
          </cell>
          <cell r="AE86">
            <v>152</v>
          </cell>
          <cell r="AF86">
            <v>143</v>
          </cell>
          <cell r="AG86">
            <v>221</v>
          </cell>
          <cell r="AJ86">
            <v>15</v>
          </cell>
          <cell r="AK86">
            <v>34</v>
          </cell>
          <cell r="AL86">
            <v>32</v>
          </cell>
          <cell r="AM86">
            <v>58</v>
          </cell>
          <cell r="AN86">
            <v>64</v>
          </cell>
          <cell r="AO86">
            <v>61</v>
          </cell>
        </row>
        <row r="87">
          <cell r="D87">
            <v>20</v>
          </cell>
          <cell r="E87">
            <v>48</v>
          </cell>
          <cell r="F87">
            <v>49</v>
          </cell>
          <cell r="G87">
            <v>69</v>
          </cell>
          <cell r="H87">
            <v>88</v>
          </cell>
          <cell r="I87">
            <v>79</v>
          </cell>
          <cell r="L87">
            <v>22</v>
          </cell>
          <cell r="M87">
            <v>49</v>
          </cell>
          <cell r="N87">
            <v>47</v>
          </cell>
          <cell r="O87">
            <v>59</v>
          </cell>
          <cell r="P87">
            <v>92</v>
          </cell>
          <cell r="Q87">
            <v>84</v>
          </cell>
          <cell r="AB87">
            <v>11</v>
          </cell>
          <cell r="AC87">
            <v>59</v>
          </cell>
          <cell r="AD87">
            <v>69</v>
          </cell>
          <cell r="AE87">
            <v>105</v>
          </cell>
          <cell r="AF87">
            <v>133</v>
          </cell>
          <cell r="AG87">
            <v>156</v>
          </cell>
          <cell r="AJ87">
            <v>11</v>
          </cell>
          <cell r="AK87">
            <v>20</v>
          </cell>
          <cell r="AL87">
            <v>36</v>
          </cell>
          <cell r="AM87">
            <v>56</v>
          </cell>
          <cell r="AN87">
            <v>56</v>
          </cell>
          <cell r="AO87">
            <v>77</v>
          </cell>
        </row>
        <row r="88">
          <cell r="D88">
            <v>69</v>
          </cell>
          <cell r="E88">
            <v>173</v>
          </cell>
          <cell r="F88">
            <v>187</v>
          </cell>
          <cell r="G88">
            <v>277</v>
          </cell>
          <cell r="H88">
            <v>431</v>
          </cell>
          <cell r="I88">
            <v>378</v>
          </cell>
          <cell r="L88">
            <v>86</v>
          </cell>
          <cell r="M88">
            <v>144</v>
          </cell>
          <cell r="N88">
            <v>206</v>
          </cell>
          <cell r="O88">
            <v>297</v>
          </cell>
          <cell r="P88">
            <v>428</v>
          </cell>
          <cell r="Q88">
            <v>430</v>
          </cell>
          <cell r="AB88">
            <v>63</v>
          </cell>
          <cell r="AC88">
            <v>146</v>
          </cell>
          <cell r="AD88">
            <v>158</v>
          </cell>
          <cell r="AE88">
            <v>354</v>
          </cell>
          <cell r="AF88">
            <v>411</v>
          </cell>
          <cell r="AG88">
            <v>449</v>
          </cell>
          <cell r="AJ88">
            <v>47</v>
          </cell>
          <cell r="AK88">
            <v>118</v>
          </cell>
          <cell r="AL88">
            <v>184</v>
          </cell>
          <cell r="AM88">
            <v>284</v>
          </cell>
          <cell r="AN88">
            <v>333</v>
          </cell>
          <cell r="AO88">
            <v>368</v>
          </cell>
        </row>
        <row r="89">
          <cell r="D89">
            <v>28</v>
          </cell>
          <cell r="E89">
            <v>59</v>
          </cell>
          <cell r="F89">
            <v>67</v>
          </cell>
          <cell r="G89">
            <v>95</v>
          </cell>
          <cell r="H89">
            <v>101</v>
          </cell>
          <cell r="I89">
            <v>87</v>
          </cell>
          <cell r="L89">
            <v>36</v>
          </cell>
          <cell r="M89">
            <v>64</v>
          </cell>
          <cell r="N89">
            <v>77</v>
          </cell>
          <cell r="O89">
            <v>114</v>
          </cell>
          <cell r="P89">
            <v>126</v>
          </cell>
          <cell r="Q89">
            <v>104</v>
          </cell>
          <cell r="AB89">
            <v>32</v>
          </cell>
          <cell r="AC89">
            <v>67</v>
          </cell>
          <cell r="AD89">
            <v>99</v>
          </cell>
          <cell r="AE89">
            <v>142</v>
          </cell>
          <cell r="AF89">
            <v>136</v>
          </cell>
          <cell r="AG89">
            <v>138</v>
          </cell>
          <cell r="AJ89">
            <v>21</v>
          </cell>
          <cell r="AK89">
            <v>68</v>
          </cell>
          <cell r="AL89">
            <v>100</v>
          </cell>
          <cell r="AM89">
            <v>133</v>
          </cell>
          <cell r="AN89">
            <v>147</v>
          </cell>
          <cell r="AO89">
            <v>129</v>
          </cell>
        </row>
        <row r="90">
          <cell r="D90">
            <v>17</v>
          </cell>
          <cell r="E90">
            <v>68</v>
          </cell>
          <cell r="F90">
            <v>110</v>
          </cell>
          <cell r="G90">
            <v>102</v>
          </cell>
          <cell r="H90">
            <v>103</v>
          </cell>
          <cell r="I90">
            <v>157</v>
          </cell>
          <cell r="L90">
            <v>19</v>
          </cell>
          <cell r="M90">
            <v>56</v>
          </cell>
          <cell r="N90">
            <v>120</v>
          </cell>
          <cell r="O90">
            <v>120</v>
          </cell>
          <cell r="P90">
            <v>124</v>
          </cell>
          <cell r="Q90">
            <v>146</v>
          </cell>
          <cell r="AB90">
            <v>39</v>
          </cell>
          <cell r="AC90">
            <v>62</v>
          </cell>
          <cell r="AD90">
            <v>85</v>
          </cell>
          <cell r="AE90">
            <v>94</v>
          </cell>
          <cell r="AF90">
            <v>155</v>
          </cell>
          <cell r="AG90">
            <v>141</v>
          </cell>
          <cell r="AJ90" t="str">
            <v>..</v>
          </cell>
          <cell r="AK90" t="str">
            <v>..</v>
          </cell>
          <cell r="AL90" t="str">
            <v>..</v>
          </cell>
          <cell r="AM90" t="str">
            <v>..</v>
          </cell>
          <cell r="AN90" t="str">
            <v>..</v>
          </cell>
          <cell r="AO90" t="str">
            <v>..</v>
          </cell>
        </row>
        <row r="91">
          <cell r="D91">
            <v>73</v>
          </cell>
          <cell r="E91">
            <v>137</v>
          </cell>
          <cell r="F91">
            <v>199</v>
          </cell>
          <cell r="G91">
            <v>269</v>
          </cell>
          <cell r="H91">
            <v>250</v>
          </cell>
          <cell r="I91">
            <v>252</v>
          </cell>
          <cell r="L91">
            <v>74</v>
          </cell>
          <cell r="M91">
            <v>125</v>
          </cell>
          <cell r="N91">
            <v>196</v>
          </cell>
          <cell r="O91">
            <v>245</v>
          </cell>
          <cell r="P91">
            <v>266</v>
          </cell>
          <cell r="Q91">
            <v>247</v>
          </cell>
          <cell r="AB91">
            <v>50</v>
          </cell>
          <cell r="AC91">
            <v>117</v>
          </cell>
          <cell r="AD91">
            <v>178</v>
          </cell>
          <cell r="AE91">
            <v>226</v>
          </cell>
          <cell r="AF91">
            <v>246</v>
          </cell>
          <cell r="AG91">
            <v>246</v>
          </cell>
          <cell r="AJ91">
            <v>37</v>
          </cell>
          <cell r="AK91">
            <v>101</v>
          </cell>
          <cell r="AL91">
            <v>127</v>
          </cell>
          <cell r="AM91">
            <v>207</v>
          </cell>
          <cell r="AN91">
            <v>223</v>
          </cell>
          <cell r="AO91">
            <v>229</v>
          </cell>
        </row>
        <row r="92">
          <cell r="D92">
            <v>29</v>
          </cell>
          <cell r="E92">
            <v>79</v>
          </cell>
          <cell r="F92">
            <v>101</v>
          </cell>
          <cell r="G92">
            <v>126</v>
          </cell>
          <cell r="H92">
            <v>138</v>
          </cell>
          <cell r="I92">
            <v>151</v>
          </cell>
          <cell r="L92">
            <v>27</v>
          </cell>
          <cell r="M92">
            <v>79</v>
          </cell>
          <cell r="N92">
            <v>95</v>
          </cell>
          <cell r="O92">
            <v>134</v>
          </cell>
          <cell r="P92">
            <v>131</v>
          </cell>
          <cell r="Q92">
            <v>146</v>
          </cell>
          <cell r="AB92">
            <v>43</v>
          </cell>
          <cell r="AC92">
            <v>68</v>
          </cell>
          <cell r="AD92">
            <v>110</v>
          </cell>
          <cell r="AE92">
            <v>135</v>
          </cell>
          <cell r="AF92">
            <v>138</v>
          </cell>
          <cell r="AG92">
            <v>128</v>
          </cell>
          <cell r="AJ92">
            <v>15</v>
          </cell>
          <cell r="AK92">
            <v>30</v>
          </cell>
          <cell r="AL92">
            <v>45</v>
          </cell>
          <cell r="AM92">
            <v>57</v>
          </cell>
          <cell r="AN92">
            <v>77</v>
          </cell>
          <cell r="AO92">
            <v>59</v>
          </cell>
        </row>
        <row r="93">
          <cell r="D93">
            <v>139</v>
          </cell>
          <cell r="E93">
            <v>200</v>
          </cell>
          <cell r="F93">
            <v>315</v>
          </cell>
          <cell r="G93">
            <v>409</v>
          </cell>
          <cell r="H93">
            <v>478</v>
          </cell>
          <cell r="I93">
            <v>506</v>
          </cell>
          <cell r="L93">
            <v>100</v>
          </cell>
          <cell r="M93">
            <v>187</v>
          </cell>
          <cell r="N93">
            <v>288</v>
          </cell>
          <cell r="O93">
            <v>345</v>
          </cell>
          <cell r="P93">
            <v>410</v>
          </cell>
          <cell r="Q93">
            <v>497</v>
          </cell>
          <cell r="AB93">
            <v>44</v>
          </cell>
          <cell r="AC93">
            <v>108</v>
          </cell>
          <cell r="AD93">
            <v>183</v>
          </cell>
          <cell r="AE93">
            <v>207</v>
          </cell>
          <cell r="AF93">
            <v>217</v>
          </cell>
          <cell r="AG93">
            <v>198</v>
          </cell>
          <cell r="AJ93">
            <v>64</v>
          </cell>
          <cell r="AK93">
            <v>111</v>
          </cell>
          <cell r="AL93">
            <v>184</v>
          </cell>
          <cell r="AM93">
            <v>236</v>
          </cell>
          <cell r="AN93">
            <v>239</v>
          </cell>
          <cell r="AO93">
            <v>176</v>
          </cell>
        </row>
        <row r="94">
          <cell r="D94">
            <v>28</v>
          </cell>
          <cell r="E94">
            <v>91</v>
          </cell>
          <cell r="F94">
            <v>92</v>
          </cell>
          <cell r="G94">
            <v>89</v>
          </cell>
          <cell r="H94">
            <v>97</v>
          </cell>
          <cell r="I94">
            <v>95</v>
          </cell>
          <cell r="L94">
            <v>43</v>
          </cell>
          <cell r="M94">
            <v>74</v>
          </cell>
          <cell r="N94">
            <v>96</v>
          </cell>
          <cell r="O94">
            <v>89</v>
          </cell>
          <cell r="P94">
            <v>105</v>
          </cell>
          <cell r="Q94">
            <v>104</v>
          </cell>
          <cell r="AB94">
            <v>51</v>
          </cell>
          <cell r="AC94">
            <v>76</v>
          </cell>
          <cell r="AD94">
            <v>107</v>
          </cell>
          <cell r="AE94">
            <v>120</v>
          </cell>
          <cell r="AF94">
            <v>137</v>
          </cell>
          <cell r="AG94">
            <v>128</v>
          </cell>
          <cell r="AJ94">
            <v>26</v>
          </cell>
          <cell r="AK94">
            <v>64</v>
          </cell>
          <cell r="AL94">
            <v>86</v>
          </cell>
          <cell r="AM94">
            <v>140</v>
          </cell>
          <cell r="AN94">
            <v>150</v>
          </cell>
          <cell r="AO94">
            <v>150</v>
          </cell>
        </row>
        <row r="95">
          <cell r="D95">
            <v>65</v>
          </cell>
          <cell r="E95">
            <v>99</v>
          </cell>
          <cell r="F95">
            <v>144</v>
          </cell>
          <cell r="G95">
            <v>233</v>
          </cell>
          <cell r="H95">
            <v>249</v>
          </cell>
          <cell r="I95">
            <v>228</v>
          </cell>
          <cell r="L95">
            <v>68</v>
          </cell>
          <cell r="M95">
            <v>108</v>
          </cell>
          <cell r="N95">
            <v>162</v>
          </cell>
          <cell r="O95">
            <v>207</v>
          </cell>
          <cell r="P95">
            <v>254</v>
          </cell>
          <cell r="Q95">
            <v>230</v>
          </cell>
          <cell r="AB95">
            <v>28</v>
          </cell>
          <cell r="AC95">
            <v>102</v>
          </cell>
          <cell r="AD95">
            <v>167</v>
          </cell>
          <cell r="AE95">
            <v>172</v>
          </cell>
          <cell r="AF95">
            <v>241</v>
          </cell>
          <cell r="AG95">
            <v>248</v>
          </cell>
          <cell r="AJ95">
            <v>27</v>
          </cell>
          <cell r="AK95">
            <v>52</v>
          </cell>
          <cell r="AL95">
            <v>69</v>
          </cell>
          <cell r="AM95">
            <v>105</v>
          </cell>
          <cell r="AN95">
            <v>92</v>
          </cell>
          <cell r="AO95">
            <v>94</v>
          </cell>
        </row>
        <row r="96">
          <cell r="D96">
            <v>1</v>
          </cell>
          <cell r="E96">
            <v>1</v>
          </cell>
          <cell r="F96">
            <v>5</v>
          </cell>
          <cell r="G96">
            <v>3</v>
          </cell>
          <cell r="H96">
            <v>6</v>
          </cell>
          <cell r="I96">
            <v>3</v>
          </cell>
          <cell r="L96">
            <v>1</v>
          </cell>
          <cell r="M96">
            <v>1</v>
          </cell>
          <cell r="N96">
            <v>6</v>
          </cell>
          <cell r="O96">
            <v>4</v>
          </cell>
          <cell r="P96">
            <v>8</v>
          </cell>
          <cell r="Q96">
            <v>7</v>
          </cell>
          <cell r="AB96">
            <v>1</v>
          </cell>
          <cell r="AC96">
            <v>7</v>
          </cell>
          <cell r="AD96">
            <v>4</v>
          </cell>
          <cell r="AE96">
            <v>9</v>
          </cell>
          <cell r="AF96">
            <v>10</v>
          </cell>
          <cell r="AG96">
            <v>9</v>
          </cell>
          <cell r="AJ96">
            <v>2</v>
          </cell>
          <cell r="AK96">
            <v>3</v>
          </cell>
          <cell r="AL96">
            <v>8</v>
          </cell>
          <cell r="AM96">
            <v>8</v>
          </cell>
          <cell r="AN96">
            <v>10</v>
          </cell>
          <cell r="AO96">
            <v>7</v>
          </cell>
        </row>
        <row r="97">
          <cell r="D97">
            <v>43</v>
          </cell>
          <cell r="E97">
            <v>108</v>
          </cell>
          <cell r="F97">
            <v>114</v>
          </cell>
          <cell r="G97">
            <v>172</v>
          </cell>
          <cell r="H97">
            <v>177</v>
          </cell>
          <cell r="I97">
            <v>170</v>
          </cell>
          <cell r="L97">
            <v>42</v>
          </cell>
          <cell r="M97">
            <v>101</v>
          </cell>
          <cell r="N97">
            <v>123</v>
          </cell>
          <cell r="O97">
            <v>174</v>
          </cell>
          <cell r="P97">
            <v>178</v>
          </cell>
          <cell r="Q97">
            <v>195</v>
          </cell>
          <cell r="AB97">
            <v>47</v>
          </cell>
          <cell r="AC97">
            <v>77</v>
          </cell>
          <cell r="AD97">
            <v>98</v>
          </cell>
          <cell r="AE97">
            <v>120</v>
          </cell>
          <cell r="AF97">
            <v>170</v>
          </cell>
          <cell r="AG97">
            <v>219</v>
          </cell>
          <cell r="AJ97">
            <v>35</v>
          </cell>
          <cell r="AK97">
            <v>72</v>
          </cell>
          <cell r="AL97">
            <v>73</v>
          </cell>
          <cell r="AM97">
            <v>113</v>
          </cell>
          <cell r="AN97">
            <v>130</v>
          </cell>
          <cell r="AO97">
            <v>129</v>
          </cell>
        </row>
        <row r="98">
          <cell r="D98">
            <v>21</v>
          </cell>
          <cell r="E98">
            <v>33</v>
          </cell>
          <cell r="F98">
            <v>87</v>
          </cell>
          <cell r="G98">
            <v>92</v>
          </cell>
          <cell r="H98">
            <v>114</v>
          </cell>
          <cell r="I98">
            <v>111</v>
          </cell>
          <cell r="L98">
            <v>25</v>
          </cell>
          <cell r="M98">
            <v>29</v>
          </cell>
          <cell r="N98">
            <v>86</v>
          </cell>
          <cell r="O98">
            <v>103</v>
          </cell>
          <cell r="P98">
            <v>109</v>
          </cell>
          <cell r="Q98">
            <v>99</v>
          </cell>
          <cell r="AB98">
            <v>13</v>
          </cell>
          <cell r="AC98">
            <v>34</v>
          </cell>
          <cell r="AD98">
            <v>83</v>
          </cell>
          <cell r="AE98">
            <v>93</v>
          </cell>
          <cell r="AF98">
            <v>109</v>
          </cell>
          <cell r="AG98">
            <v>139</v>
          </cell>
          <cell r="AJ98">
            <v>12</v>
          </cell>
          <cell r="AK98">
            <v>28</v>
          </cell>
          <cell r="AL98">
            <v>53</v>
          </cell>
          <cell r="AM98">
            <v>65</v>
          </cell>
          <cell r="AN98">
            <v>82</v>
          </cell>
          <cell r="AO98">
            <v>61</v>
          </cell>
        </row>
        <row r="99">
          <cell r="D99">
            <v>19</v>
          </cell>
          <cell r="E99">
            <v>37</v>
          </cell>
          <cell r="F99">
            <v>77</v>
          </cell>
          <cell r="G99">
            <v>131</v>
          </cell>
          <cell r="H99">
            <v>96</v>
          </cell>
          <cell r="I99">
            <v>92</v>
          </cell>
          <cell r="L99">
            <v>20</v>
          </cell>
          <cell r="M99">
            <v>42</v>
          </cell>
          <cell r="N99">
            <v>77</v>
          </cell>
          <cell r="O99">
            <v>112</v>
          </cell>
          <cell r="P99">
            <v>109</v>
          </cell>
          <cell r="Q99">
            <v>98</v>
          </cell>
          <cell r="AB99">
            <v>15</v>
          </cell>
          <cell r="AC99">
            <v>32</v>
          </cell>
          <cell r="AD99">
            <v>78</v>
          </cell>
          <cell r="AE99">
            <v>95</v>
          </cell>
          <cell r="AF99">
            <v>109</v>
          </cell>
          <cell r="AG99">
            <v>120</v>
          </cell>
          <cell r="AJ99">
            <v>17</v>
          </cell>
          <cell r="AK99">
            <v>48</v>
          </cell>
          <cell r="AL99">
            <v>51</v>
          </cell>
          <cell r="AM99">
            <v>60</v>
          </cell>
          <cell r="AN99">
            <v>73</v>
          </cell>
          <cell r="AO99">
            <v>79</v>
          </cell>
        </row>
        <row r="100">
          <cell r="D100">
            <v>66</v>
          </cell>
          <cell r="E100">
            <v>103</v>
          </cell>
          <cell r="F100">
            <v>130</v>
          </cell>
          <cell r="G100">
            <v>211</v>
          </cell>
          <cell r="H100">
            <v>154</v>
          </cell>
          <cell r="I100">
            <v>189</v>
          </cell>
          <cell r="L100">
            <v>60</v>
          </cell>
          <cell r="M100">
            <v>105</v>
          </cell>
          <cell r="N100">
            <v>134</v>
          </cell>
          <cell r="O100">
            <v>196</v>
          </cell>
          <cell r="P100">
            <v>162</v>
          </cell>
          <cell r="Q100">
            <v>185</v>
          </cell>
          <cell r="AB100">
            <v>56</v>
          </cell>
          <cell r="AC100">
            <v>90</v>
          </cell>
          <cell r="AD100">
            <v>175</v>
          </cell>
          <cell r="AE100">
            <v>161</v>
          </cell>
          <cell r="AF100">
            <v>194</v>
          </cell>
          <cell r="AG100">
            <v>218</v>
          </cell>
          <cell r="AJ100">
            <v>11</v>
          </cell>
          <cell r="AK100">
            <v>40</v>
          </cell>
          <cell r="AL100">
            <v>51</v>
          </cell>
          <cell r="AM100">
            <v>82</v>
          </cell>
          <cell r="AN100">
            <v>88</v>
          </cell>
          <cell r="AO100">
            <v>65</v>
          </cell>
        </row>
        <row r="101">
          <cell r="D101">
            <v>27</v>
          </cell>
          <cell r="E101">
            <v>79</v>
          </cell>
          <cell r="F101">
            <v>119</v>
          </cell>
          <cell r="G101">
            <v>151</v>
          </cell>
          <cell r="H101">
            <v>161</v>
          </cell>
          <cell r="I101">
            <v>199</v>
          </cell>
          <cell r="L101">
            <v>34</v>
          </cell>
          <cell r="M101">
            <v>80</v>
          </cell>
          <cell r="N101">
            <v>89</v>
          </cell>
          <cell r="O101">
            <v>155</v>
          </cell>
          <cell r="P101">
            <v>181</v>
          </cell>
          <cell r="Q101">
            <v>205</v>
          </cell>
          <cell r="AB101">
            <v>37</v>
          </cell>
          <cell r="AC101">
            <v>72</v>
          </cell>
          <cell r="AD101">
            <v>106</v>
          </cell>
          <cell r="AE101">
            <v>173</v>
          </cell>
          <cell r="AF101">
            <v>168</v>
          </cell>
          <cell r="AG101">
            <v>195</v>
          </cell>
          <cell r="AJ101">
            <v>20</v>
          </cell>
          <cell r="AK101">
            <v>40</v>
          </cell>
          <cell r="AL101">
            <v>56</v>
          </cell>
          <cell r="AM101">
            <v>94</v>
          </cell>
          <cell r="AN101">
            <v>101</v>
          </cell>
          <cell r="AO101">
            <v>79</v>
          </cell>
        </row>
        <row r="102">
          <cell r="D102">
            <v>255</v>
          </cell>
          <cell r="E102">
            <v>438</v>
          </cell>
          <cell r="F102">
            <v>744</v>
          </cell>
          <cell r="G102">
            <v>975</v>
          </cell>
          <cell r="H102">
            <v>951</v>
          </cell>
          <cell r="I102">
            <v>846</v>
          </cell>
          <cell r="L102">
            <v>179</v>
          </cell>
          <cell r="M102">
            <v>349</v>
          </cell>
          <cell r="N102">
            <v>574</v>
          </cell>
          <cell r="O102">
            <v>701</v>
          </cell>
          <cell r="P102">
            <v>729</v>
          </cell>
          <cell r="Q102">
            <v>617</v>
          </cell>
          <cell r="AB102">
            <v>130</v>
          </cell>
          <cell r="AC102">
            <v>295</v>
          </cell>
          <cell r="AD102">
            <v>422</v>
          </cell>
          <cell r="AE102">
            <v>493</v>
          </cell>
          <cell r="AF102">
            <v>527</v>
          </cell>
          <cell r="AG102">
            <v>455</v>
          </cell>
          <cell r="AJ102">
            <v>181</v>
          </cell>
          <cell r="AK102">
            <v>350</v>
          </cell>
          <cell r="AL102">
            <v>513</v>
          </cell>
          <cell r="AM102">
            <v>732</v>
          </cell>
          <cell r="AN102">
            <v>771</v>
          </cell>
          <cell r="AO102">
            <v>593</v>
          </cell>
        </row>
      </sheetData>
      <sheetData sheetId="3">
        <row r="5">
          <cell r="D5">
            <v>0</v>
          </cell>
          <cell r="E5">
            <v>1</v>
          </cell>
          <cell r="F5">
            <v>1</v>
          </cell>
          <cell r="G5">
            <v>1</v>
          </cell>
          <cell r="H5">
            <v>1</v>
          </cell>
          <cell r="I5">
            <v>0</v>
          </cell>
          <cell r="L5">
            <v>0</v>
          </cell>
          <cell r="M5">
            <v>1</v>
          </cell>
          <cell r="N5">
            <v>1</v>
          </cell>
          <cell r="O5">
            <v>1</v>
          </cell>
          <cell r="P5">
            <v>1</v>
          </cell>
          <cell r="Q5">
            <v>0</v>
          </cell>
        </row>
        <row r="6">
          <cell r="D6">
            <v>0</v>
          </cell>
          <cell r="E6">
            <v>0</v>
          </cell>
          <cell r="F6">
            <v>0</v>
          </cell>
          <cell r="G6">
            <v>0</v>
          </cell>
          <cell r="H6">
            <v>0</v>
          </cell>
          <cell r="I6">
            <v>0</v>
          </cell>
          <cell r="L6">
            <v>0</v>
          </cell>
          <cell r="M6">
            <v>0</v>
          </cell>
          <cell r="N6">
            <v>0</v>
          </cell>
          <cell r="O6">
            <v>0</v>
          </cell>
          <cell r="P6">
            <v>0</v>
          </cell>
          <cell r="Q6">
            <v>0</v>
          </cell>
        </row>
        <row r="7">
          <cell r="D7">
            <v>0</v>
          </cell>
          <cell r="E7">
            <v>0</v>
          </cell>
          <cell r="F7">
            <v>0</v>
          </cell>
          <cell r="G7">
            <v>0</v>
          </cell>
          <cell r="H7">
            <v>0</v>
          </cell>
          <cell r="I7">
            <v>0</v>
          </cell>
          <cell r="L7">
            <v>0</v>
          </cell>
          <cell r="M7">
            <v>0</v>
          </cell>
          <cell r="N7">
            <v>0</v>
          </cell>
          <cell r="O7">
            <v>0</v>
          </cell>
          <cell r="P7">
            <v>0</v>
          </cell>
          <cell r="Q7">
            <v>0</v>
          </cell>
        </row>
        <row r="8">
          <cell r="D8">
            <v>0</v>
          </cell>
          <cell r="E8">
            <v>0</v>
          </cell>
          <cell r="F8">
            <v>0</v>
          </cell>
          <cell r="G8">
            <v>0</v>
          </cell>
          <cell r="H8">
            <v>0</v>
          </cell>
          <cell r="I8">
            <v>0</v>
          </cell>
          <cell r="L8">
            <v>0</v>
          </cell>
          <cell r="M8">
            <v>0</v>
          </cell>
          <cell r="N8">
            <v>0</v>
          </cell>
          <cell r="O8">
            <v>0</v>
          </cell>
          <cell r="P8">
            <v>0</v>
          </cell>
          <cell r="Q8">
            <v>0</v>
          </cell>
        </row>
        <row r="9">
          <cell r="D9">
            <v>0</v>
          </cell>
          <cell r="E9">
            <v>0</v>
          </cell>
          <cell r="F9">
            <v>0</v>
          </cell>
          <cell r="G9">
            <v>0</v>
          </cell>
          <cell r="H9">
            <v>0</v>
          </cell>
          <cell r="I9">
            <v>0</v>
          </cell>
          <cell r="L9">
            <v>0</v>
          </cell>
          <cell r="M9">
            <v>0</v>
          </cell>
          <cell r="N9">
            <v>0</v>
          </cell>
          <cell r="O9">
            <v>0</v>
          </cell>
          <cell r="P9">
            <v>0</v>
          </cell>
          <cell r="Q9">
            <v>0</v>
          </cell>
        </row>
        <row r="10">
          <cell r="D10">
            <v>0</v>
          </cell>
          <cell r="E10">
            <v>0</v>
          </cell>
          <cell r="F10">
            <v>0</v>
          </cell>
          <cell r="G10">
            <v>0</v>
          </cell>
          <cell r="H10">
            <v>0</v>
          </cell>
          <cell r="I10">
            <v>0</v>
          </cell>
          <cell r="L10">
            <v>0</v>
          </cell>
          <cell r="M10">
            <v>0</v>
          </cell>
          <cell r="N10">
            <v>0</v>
          </cell>
          <cell r="O10">
            <v>0</v>
          </cell>
          <cell r="P10">
            <v>0</v>
          </cell>
          <cell r="Q10">
            <v>0</v>
          </cell>
        </row>
        <row r="11">
          <cell r="D11">
            <v>0</v>
          </cell>
          <cell r="E11">
            <v>0</v>
          </cell>
          <cell r="F11">
            <v>0</v>
          </cell>
          <cell r="G11">
            <v>0</v>
          </cell>
          <cell r="H11">
            <v>0</v>
          </cell>
          <cell r="I11">
            <v>0</v>
          </cell>
          <cell r="L11">
            <v>0</v>
          </cell>
          <cell r="M11">
            <v>0</v>
          </cell>
          <cell r="N11">
            <v>0</v>
          </cell>
          <cell r="O11">
            <v>0</v>
          </cell>
          <cell r="P11">
            <v>0</v>
          </cell>
          <cell r="Q11">
            <v>0</v>
          </cell>
        </row>
        <row r="12">
          <cell r="D12">
            <v>0</v>
          </cell>
          <cell r="E12">
            <v>0</v>
          </cell>
          <cell r="F12">
            <v>0</v>
          </cell>
          <cell r="G12">
            <v>0</v>
          </cell>
          <cell r="H12">
            <v>0</v>
          </cell>
          <cell r="I12">
            <v>0</v>
          </cell>
          <cell r="L12">
            <v>0</v>
          </cell>
          <cell r="M12">
            <v>0</v>
          </cell>
          <cell r="N12">
            <v>0</v>
          </cell>
          <cell r="O12">
            <v>0</v>
          </cell>
          <cell r="P12">
            <v>0</v>
          </cell>
          <cell r="Q12">
            <v>0</v>
          </cell>
        </row>
        <row r="13">
          <cell r="D13">
            <v>0</v>
          </cell>
          <cell r="E13">
            <v>0</v>
          </cell>
          <cell r="F13">
            <v>0</v>
          </cell>
          <cell r="G13">
            <v>0</v>
          </cell>
          <cell r="H13">
            <v>0</v>
          </cell>
          <cell r="I13">
            <v>0</v>
          </cell>
          <cell r="L13">
            <v>0</v>
          </cell>
          <cell r="M13">
            <v>0</v>
          </cell>
          <cell r="N13">
            <v>0</v>
          </cell>
          <cell r="O13">
            <v>0</v>
          </cell>
          <cell r="P13">
            <v>0</v>
          </cell>
          <cell r="Q13">
            <v>0</v>
          </cell>
        </row>
        <row r="14">
          <cell r="D14">
            <v>0</v>
          </cell>
          <cell r="E14">
            <v>0</v>
          </cell>
          <cell r="F14">
            <v>0</v>
          </cell>
          <cell r="G14">
            <v>0</v>
          </cell>
          <cell r="H14">
            <v>0</v>
          </cell>
          <cell r="I14">
            <v>0</v>
          </cell>
          <cell r="L14">
            <v>0</v>
          </cell>
          <cell r="M14">
            <v>0</v>
          </cell>
          <cell r="N14">
            <v>0</v>
          </cell>
          <cell r="O14">
            <v>0</v>
          </cell>
          <cell r="P14">
            <v>0</v>
          </cell>
          <cell r="Q14">
            <v>0</v>
          </cell>
        </row>
        <row r="15">
          <cell r="D15">
            <v>0</v>
          </cell>
          <cell r="E15">
            <v>0</v>
          </cell>
          <cell r="F15">
            <v>0</v>
          </cell>
          <cell r="G15">
            <v>0</v>
          </cell>
          <cell r="H15">
            <v>0</v>
          </cell>
          <cell r="I15">
            <v>0</v>
          </cell>
          <cell r="L15">
            <v>0</v>
          </cell>
          <cell r="M15">
            <v>0</v>
          </cell>
          <cell r="N15">
            <v>0</v>
          </cell>
          <cell r="O15">
            <v>0</v>
          </cell>
          <cell r="P15">
            <v>0</v>
          </cell>
          <cell r="Q15">
            <v>0</v>
          </cell>
        </row>
        <row r="16">
          <cell r="D16">
            <v>0</v>
          </cell>
          <cell r="E16">
            <v>0</v>
          </cell>
          <cell r="F16">
            <v>0</v>
          </cell>
          <cell r="G16">
            <v>0</v>
          </cell>
          <cell r="H16">
            <v>0</v>
          </cell>
          <cell r="I16">
            <v>0</v>
          </cell>
          <cell r="L16">
            <v>0</v>
          </cell>
          <cell r="M16">
            <v>0</v>
          </cell>
          <cell r="N16">
            <v>0</v>
          </cell>
          <cell r="O16">
            <v>0</v>
          </cell>
          <cell r="P16">
            <v>0</v>
          </cell>
          <cell r="Q16">
            <v>0</v>
          </cell>
        </row>
        <row r="17">
          <cell r="D17">
            <v>0</v>
          </cell>
          <cell r="E17">
            <v>0</v>
          </cell>
          <cell r="F17">
            <v>0</v>
          </cell>
          <cell r="G17">
            <v>0</v>
          </cell>
          <cell r="H17">
            <v>0</v>
          </cell>
          <cell r="I17">
            <v>0</v>
          </cell>
          <cell r="L17">
            <v>0</v>
          </cell>
          <cell r="M17">
            <v>0</v>
          </cell>
          <cell r="N17">
            <v>0</v>
          </cell>
          <cell r="O17">
            <v>0</v>
          </cell>
          <cell r="P17">
            <v>0</v>
          </cell>
          <cell r="Q17">
            <v>0</v>
          </cell>
        </row>
        <row r="18">
          <cell r="D18">
            <v>0</v>
          </cell>
          <cell r="E18">
            <v>0</v>
          </cell>
          <cell r="F18">
            <v>0</v>
          </cell>
          <cell r="G18">
            <v>0</v>
          </cell>
          <cell r="H18">
            <v>0</v>
          </cell>
          <cell r="I18">
            <v>0</v>
          </cell>
          <cell r="L18">
            <v>0</v>
          </cell>
          <cell r="M18">
            <v>0</v>
          </cell>
          <cell r="N18">
            <v>0</v>
          </cell>
          <cell r="O18">
            <v>0</v>
          </cell>
          <cell r="P18">
            <v>0</v>
          </cell>
          <cell r="Q18">
            <v>0</v>
          </cell>
        </row>
        <row r="19">
          <cell r="D19">
            <v>0</v>
          </cell>
          <cell r="E19">
            <v>0</v>
          </cell>
          <cell r="F19">
            <v>0</v>
          </cell>
          <cell r="G19">
            <v>0</v>
          </cell>
          <cell r="H19">
            <v>0</v>
          </cell>
          <cell r="I19">
            <v>0</v>
          </cell>
          <cell r="L19" t="str">
            <v>..</v>
          </cell>
          <cell r="M19" t="str">
            <v>..</v>
          </cell>
          <cell r="N19" t="str">
            <v>..</v>
          </cell>
          <cell r="O19" t="str">
            <v>..</v>
          </cell>
          <cell r="P19" t="str">
            <v>..</v>
          </cell>
          <cell r="Q19" t="str">
            <v>..</v>
          </cell>
        </row>
        <row r="20">
          <cell r="D20">
            <v>0</v>
          </cell>
          <cell r="E20">
            <v>0</v>
          </cell>
          <cell r="F20">
            <v>0</v>
          </cell>
          <cell r="G20">
            <v>0</v>
          </cell>
          <cell r="H20">
            <v>0</v>
          </cell>
          <cell r="I20">
            <v>0</v>
          </cell>
          <cell r="L20">
            <v>0</v>
          </cell>
          <cell r="M20">
            <v>0</v>
          </cell>
          <cell r="N20">
            <v>0</v>
          </cell>
          <cell r="O20">
            <v>0</v>
          </cell>
          <cell r="P20">
            <v>0</v>
          </cell>
          <cell r="Q20">
            <v>0</v>
          </cell>
        </row>
        <row r="21">
          <cell r="D21">
            <v>0</v>
          </cell>
          <cell r="E21">
            <v>0</v>
          </cell>
          <cell r="F21">
            <v>0</v>
          </cell>
          <cell r="G21">
            <v>0</v>
          </cell>
          <cell r="H21">
            <v>0</v>
          </cell>
          <cell r="I21">
            <v>0</v>
          </cell>
          <cell r="L21">
            <v>0</v>
          </cell>
          <cell r="M21">
            <v>0</v>
          </cell>
          <cell r="N21">
            <v>0</v>
          </cell>
          <cell r="O21">
            <v>0</v>
          </cell>
          <cell r="P21">
            <v>0</v>
          </cell>
          <cell r="Q21">
            <v>0</v>
          </cell>
        </row>
        <row r="22">
          <cell r="D22">
            <v>0</v>
          </cell>
          <cell r="E22">
            <v>0</v>
          </cell>
          <cell r="F22">
            <v>0</v>
          </cell>
          <cell r="G22">
            <v>0</v>
          </cell>
          <cell r="H22">
            <v>0</v>
          </cell>
          <cell r="I22">
            <v>0</v>
          </cell>
          <cell r="L22">
            <v>0</v>
          </cell>
          <cell r="M22">
            <v>0</v>
          </cell>
          <cell r="N22">
            <v>0</v>
          </cell>
          <cell r="O22">
            <v>0</v>
          </cell>
          <cell r="P22">
            <v>0</v>
          </cell>
          <cell r="Q22">
            <v>0</v>
          </cell>
        </row>
        <row r="23">
          <cell r="D23">
            <v>0</v>
          </cell>
          <cell r="E23">
            <v>0</v>
          </cell>
          <cell r="F23">
            <v>0</v>
          </cell>
          <cell r="G23">
            <v>0</v>
          </cell>
          <cell r="H23">
            <v>0</v>
          </cell>
          <cell r="I23">
            <v>0</v>
          </cell>
          <cell r="L23">
            <v>0</v>
          </cell>
          <cell r="M23">
            <v>0</v>
          </cell>
          <cell r="N23">
            <v>0</v>
          </cell>
          <cell r="O23">
            <v>0</v>
          </cell>
          <cell r="P23">
            <v>0</v>
          </cell>
          <cell r="Q23">
            <v>0</v>
          </cell>
        </row>
        <row r="24">
          <cell r="D24">
            <v>0</v>
          </cell>
          <cell r="E24">
            <v>0</v>
          </cell>
          <cell r="F24">
            <v>0</v>
          </cell>
          <cell r="G24">
            <v>0</v>
          </cell>
          <cell r="H24">
            <v>0</v>
          </cell>
          <cell r="I24">
            <v>0</v>
          </cell>
          <cell r="L24">
            <v>0</v>
          </cell>
          <cell r="M24">
            <v>0</v>
          </cell>
          <cell r="N24">
            <v>0</v>
          </cell>
          <cell r="O24">
            <v>0</v>
          </cell>
          <cell r="P24">
            <v>0</v>
          </cell>
          <cell r="Q24">
            <v>0</v>
          </cell>
        </row>
        <row r="25">
          <cell r="D25">
            <v>0</v>
          </cell>
          <cell r="E25">
            <v>0</v>
          </cell>
          <cell r="F25">
            <v>0</v>
          </cell>
          <cell r="G25">
            <v>0</v>
          </cell>
          <cell r="H25">
            <v>0</v>
          </cell>
          <cell r="I25">
            <v>0</v>
          </cell>
          <cell r="L25">
            <v>0</v>
          </cell>
          <cell r="M25">
            <v>0</v>
          </cell>
          <cell r="N25">
            <v>0</v>
          </cell>
          <cell r="O25">
            <v>0</v>
          </cell>
          <cell r="P25">
            <v>0</v>
          </cell>
          <cell r="Q25">
            <v>0</v>
          </cell>
        </row>
        <row r="26">
          <cell r="D26">
            <v>0</v>
          </cell>
          <cell r="E26">
            <v>0</v>
          </cell>
          <cell r="F26">
            <v>0</v>
          </cell>
          <cell r="G26">
            <v>0</v>
          </cell>
          <cell r="H26">
            <v>0</v>
          </cell>
          <cell r="I26">
            <v>0</v>
          </cell>
          <cell r="L26">
            <v>0</v>
          </cell>
          <cell r="M26">
            <v>0</v>
          </cell>
          <cell r="N26">
            <v>0</v>
          </cell>
          <cell r="O26">
            <v>0</v>
          </cell>
          <cell r="P26">
            <v>0</v>
          </cell>
          <cell r="Q26">
            <v>0</v>
          </cell>
        </row>
        <row r="27">
          <cell r="D27">
            <v>0</v>
          </cell>
          <cell r="E27">
            <v>0</v>
          </cell>
          <cell r="F27">
            <v>0</v>
          </cell>
          <cell r="G27">
            <v>0</v>
          </cell>
          <cell r="H27">
            <v>0</v>
          </cell>
          <cell r="I27">
            <v>0</v>
          </cell>
          <cell r="L27">
            <v>0</v>
          </cell>
          <cell r="M27">
            <v>0</v>
          </cell>
          <cell r="N27">
            <v>0</v>
          </cell>
          <cell r="O27">
            <v>0</v>
          </cell>
          <cell r="P27">
            <v>0</v>
          </cell>
          <cell r="Q27">
            <v>0</v>
          </cell>
        </row>
        <row r="28">
          <cell r="D28">
            <v>0</v>
          </cell>
          <cell r="E28">
            <v>0</v>
          </cell>
          <cell r="F28">
            <v>0</v>
          </cell>
          <cell r="G28">
            <v>0</v>
          </cell>
          <cell r="H28">
            <v>0</v>
          </cell>
          <cell r="I28">
            <v>0</v>
          </cell>
          <cell r="L28">
            <v>0</v>
          </cell>
          <cell r="M28">
            <v>0</v>
          </cell>
          <cell r="N28">
            <v>0</v>
          </cell>
          <cell r="O28">
            <v>0</v>
          </cell>
          <cell r="P28">
            <v>0</v>
          </cell>
          <cell r="Q28">
            <v>0</v>
          </cell>
        </row>
        <row r="29">
          <cell r="D29">
            <v>0</v>
          </cell>
          <cell r="E29">
            <v>0</v>
          </cell>
          <cell r="F29">
            <v>0</v>
          </cell>
          <cell r="G29">
            <v>0</v>
          </cell>
          <cell r="H29">
            <v>0</v>
          </cell>
          <cell r="I29">
            <v>0</v>
          </cell>
          <cell r="L29">
            <v>0</v>
          </cell>
          <cell r="M29">
            <v>0</v>
          </cell>
          <cell r="N29">
            <v>0</v>
          </cell>
          <cell r="O29">
            <v>0</v>
          </cell>
          <cell r="P29">
            <v>0</v>
          </cell>
          <cell r="Q29">
            <v>0</v>
          </cell>
        </row>
        <row r="30">
          <cell r="D30">
            <v>0</v>
          </cell>
          <cell r="E30">
            <v>0</v>
          </cell>
          <cell r="F30">
            <v>0</v>
          </cell>
          <cell r="G30">
            <v>1</v>
          </cell>
          <cell r="H30">
            <v>1</v>
          </cell>
          <cell r="I30">
            <v>0</v>
          </cell>
          <cell r="L30">
            <v>0</v>
          </cell>
          <cell r="M30">
            <v>0</v>
          </cell>
          <cell r="N30">
            <v>0</v>
          </cell>
          <cell r="O30">
            <v>0</v>
          </cell>
          <cell r="P30">
            <v>1</v>
          </cell>
          <cell r="Q30">
            <v>0</v>
          </cell>
        </row>
        <row r="31">
          <cell r="D31">
            <v>0</v>
          </cell>
          <cell r="E31">
            <v>0</v>
          </cell>
          <cell r="F31">
            <v>0</v>
          </cell>
          <cell r="G31">
            <v>0</v>
          </cell>
          <cell r="H31">
            <v>0</v>
          </cell>
          <cell r="I31">
            <v>0</v>
          </cell>
          <cell r="L31">
            <v>0</v>
          </cell>
          <cell r="M31">
            <v>0</v>
          </cell>
          <cell r="N31">
            <v>0</v>
          </cell>
          <cell r="O31">
            <v>0</v>
          </cell>
          <cell r="P31">
            <v>0</v>
          </cell>
          <cell r="Q31">
            <v>0</v>
          </cell>
        </row>
        <row r="32">
          <cell r="D32">
            <v>0</v>
          </cell>
          <cell r="E32">
            <v>0</v>
          </cell>
          <cell r="F32">
            <v>0</v>
          </cell>
          <cell r="G32">
            <v>1</v>
          </cell>
          <cell r="H32">
            <v>1</v>
          </cell>
          <cell r="I32">
            <v>0</v>
          </cell>
          <cell r="L32">
            <v>0</v>
          </cell>
          <cell r="M32">
            <v>0</v>
          </cell>
          <cell r="N32">
            <v>0</v>
          </cell>
          <cell r="O32">
            <v>1</v>
          </cell>
          <cell r="P32">
            <v>1</v>
          </cell>
          <cell r="Q32">
            <v>0</v>
          </cell>
        </row>
        <row r="33">
          <cell r="D33">
            <v>0</v>
          </cell>
          <cell r="E33">
            <v>0</v>
          </cell>
          <cell r="F33">
            <v>1</v>
          </cell>
          <cell r="G33">
            <v>1</v>
          </cell>
          <cell r="H33">
            <v>1</v>
          </cell>
          <cell r="I33">
            <v>1</v>
          </cell>
          <cell r="L33">
            <v>0</v>
          </cell>
          <cell r="M33">
            <v>1</v>
          </cell>
          <cell r="N33">
            <v>1</v>
          </cell>
          <cell r="O33">
            <v>1</v>
          </cell>
          <cell r="P33">
            <v>1</v>
          </cell>
          <cell r="Q33">
            <v>1</v>
          </cell>
        </row>
        <row r="34">
          <cell r="D34">
            <v>0</v>
          </cell>
          <cell r="E34">
            <v>0</v>
          </cell>
          <cell r="F34">
            <v>0</v>
          </cell>
          <cell r="G34">
            <v>0</v>
          </cell>
          <cell r="H34">
            <v>0</v>
          </cell>
          <cell r="I34">
            <v>0</v>
          </cell>
          <cell r="L34">
            <v>0</v>
          </cell>
          <cell r="M34">
            <v>0</v>
          </cell>
          <cell r="N34">
            <v>0</v>
          </cell>
          <cell r="O34">
            <v>0</v>
          </cell>
          <cell r="P34">
            <v>0</v>
          </cell>
          <cell r="Q34">
            <v>0</v>
          </cell>
        </row>
        <row r="35">
          <cell r="D35">
            <v>0</v>
          </cell>
          <cell r="E35">
            <v>0</v>
          </cell>
          <cell r="F35">
            <v>0</v>
          </cell>
          <cell r="G35">
            <v>0</v>
          </cell>
          <cell r="H35">
            <v>0</v>
          </cell>
          <cell r="I35">
            <v>0</v>
          </cell>
          <cell r="L35">
            <v>0</v>
          </cell>
          <cell r="M35">
            <v>0</v>
          </cell>
          <cell r="N35">
            <v>0</v>
          </cell>
          <cell r="O35">
            <v>0</v>
          </cell>
          <cell r="P35">
            <v>0</v>
          </cell>
          <cell r="Q35">
            <v>0</v>
          </cell>
        </row>
        <row r="36">
          <cell r="D36">
            <v>0</v>
          </cell>
          <cell r="E36">
            <v>0</v>
          </cell>
          <cell r="F36">
            <v>0</v>
          </cell>
          <cell r="G36">
            <v>0</v>
          </cell>
          <cell r="H36">
            <v>0</v>
          </cell>
          <cell r="I36">
            <v>0</v>
          </cell>
          <cell r="L36">
            <v>0</v>
          </cell>
          <cell r="M36">
            <v>0</v>
          </cell>
          <cell r="N36">
            <v>0</v>
          </cell>
          <cell r="O36">
            <v>0</v>
          </cell>
          <cell r="P36">
            <v>0</v>
          </cell>
          <cell r="Q36">
            <v>0</v>
          </cell>
        </row>
        <row r="37">
          <cell r="D37">
            <v>0</v>
          </cell>
          <cell r="E37">
            <v>0</v>
          </cell>
          <cell r="F37">
            <v>0</v>
          </cell>
          <cell r="G37">
            <v>0</v>
          </cell>
          <cell r="H37">
            <v>0</v>
          </cell>
          <cell r="I37">
            <v>0</v>
          </cell>
          <cell r="L37">
            <v>0</v>
          </cell>
          <cell r="M37">
            <v>0</v>
          </cell>
          <cell r="N37">
            <v>0</v>
          </cell>
          <cell r="O37">
            <v>0</v>
          </cell>
          <cell r="P37">
            <v>0</v>
          </cell>
          <cell r="Q37">
            <v>0</v>
          </cell>
        </row>
        <row r="38">
          <cell r="D38">
            <v>0</v>
          </cell>
          <cell r="E38">
            <v>0</v>
          </cell>
          <cell r="F38">
            <v>0</v>
          </cell>
          <cell r="G38">
            <v>0</v>
          </cell>
          <cell r="H38">
            <v>0</v>
          </cell>
          <cell r="I38">
            <v>0</v>
          </cell>
          <cell r="L38">
            <v>0</v>
          </cell>
          <cell r="M38">
            <v>0</v>
          </cell>
          <cell r="N38">
            <v>0</v>
          </cell>
          <cell r="O38">
            <v>0</v>
          </cell>
          <cell r="P38">
            <v>0</v>
          </cell>
          <cell r="Q38">
            <v>0</v>
          </cell>
        </row>
        <row r="39">
          <cell r="D39">
            <v>0</v>
          </cell>
          <cell r="E39">
            <v>0</v>
          </cell>
          <cell r="F39">
            <v>0</v>
          </cell>
          <cell r="G39">
            <v>0</v>
          </cell>
          <cell r="H39">
            <v>0</v>
          </cell>
          <cell r="I39">
            <v>0</v>
          </cell>
          <cell r="L39">
            <v>0</v>
          </cell>
          <cell r="M39">
            <v>0</v>
          </cell>
          <cell r="N39">
            <v>0</v>
          </cell>
          <cell r="O39">
            <v>0</v>
          </cell>
          <cell r="P39">
            <v>0</v>
          </cell>
          <cell r="Q39">
            <v>0</v>
          </cell>
        </row>
        <row r="40">
          <cell r="D40">
            <v>0</v>
          </cell>
          <cell r="E40">
            <v>0</v>
          </cell>
          <cell r="F40">
            <v>0</v>
          </cell>
          <cell r="G40">
            <v>1</v>
          </cell>
          <cell r="H40">
            <v>1</v>
          </cell>
          <cell r="I40">
            <v>0</v>
          </cell>
          <cell r="L40">
            <v>0</v>
          </cell>
          <cell r="M40">
            <v>0</v>
          </cell>
          <cell r="N40">
            <v>0</v>
          </cell>
          <cell r="O40">
            <v>1</v>
          </cell>
          <cell r="P40">
            <v>0</v>
          </cell>
          <cell r="Q40">
            <v>0</v>
          </cell>
        </row>
        <row r="41">
          <cell r="D41">
            <v>0</v>
          </cell>
          <cell r="E41">
            <v>0</v>
          </cell>
          <cell r="F41">
            <v>0</v>
          </cell>
          <cell r="G41">
            <v>0</v>
          </cell>
          <cell r="H41">
            <v>1</v>
          </cell>
          <cell r="I41">
            <v>0</v>
          </cell>
          <cell r="L41">
            <v>0</v>
          </cell>
          <cell r="M41">
            <v>0</v>
          </cell>
          <cell r="N41">
            <v>0</v>
          </cell>
          <cell r="O41">
            <v>0</v>
          </cell>
          <cell r="P41">
            <v>1</v>
          </cell>
          <cell r="Q41">
            <v>0</v>
          </cell>
        </row>
        <row r="42">
          <cell r="D42">
            <v>0</v>
          </cell>
          <cell r="E42">
            <v>0</v>
          </cell>
          <cell r="F42">
            <v>0</v>
          </cell>
          <cell r="G42">
            <v>1</v>
          </cell>
          <cell r="H42">
            <v>1</v>
          </cell>
          <cell r="I42">
            <v>0</v>
          </cell>
          <cell r="L42">
            <v>0</v>
          </cell>
          <cell r="M42">
            <v>0</v>
          </cell>
          <cell r="N42">
            <v>0</v>
          </cell>
          <cell r="O42">
            <v>1</v>
          </cell>
          <cell r="P42">
            <v>0</v>
          </cell>
          <cell r="Q42">
            <v>0</v>
          </cell>
        </row>
        <row r="43">
          <cell r="D43">
            <v>0</v>
          </cell>
          <cell r="E43">
            <v>0</v>
          </cell>
          <cell r="F43">
            <v>0</v>
          </cell>
          <cell r="G43">
            <v>0</v>
          </cell>
          <cell r="H43">
            <v>0</v>
          </cell>
          <cell r="I43">
            <v>0</v>
          </cell>
          <cell r="L43">
            <v>0</v>
          </cell>
          <cell r="M43">
            <v>0</v>
          </cell>
          <cell r="N43">
            <v>0</v>
          </cell>
          <cell r="O43">
            <v>0</v>
          </cell>
          <cell r="P43">
            <v>0</v>
          </cell>
          <cell r="Q43">
            <v>0</v>
          </cell>
        </row>
        <row r="44">
          <cell r="D44">
            <v>0</v>
          </cell>
          <cell r="E44">
            <v>1</v>
          </cell>
          <cell r="F44">
            <v>1</v>
          </cell>
          <cell r="G44">
            <v>1</v>
          </cell>
          <cell r="H44">
            <v>1</v>
          </cell>
          <cell r="I44">
            <v>1</v>
          </cell>
          <cell r="L44">
            <v>0</v>
          </cell>
          <cell r="M44">
            <v>1</v>
          </cell>
          <cell r="N44">
            <v>1</v>
          </cell>
          <cell r="O44">
            <v>1</v>
          </cell>
          <cell r="P44">
            <v>1</v>
          </cell>
          <cell r="Q44">
            <v>1</v>
          </cell>
        </row>
        <row r="45">
          <cell r="D45">
            <v>0</v>
          </cell>
          <cell r="E45">
            <v>0</v>
          </cell>
          <cell r="F45">
            <v>0</v>
          </cell>
          <cell r="G45">
            <v>0</v>
          </cell>
          <cell r="H45">
            <v>0</v>
          </cell>
          <cell r="I45">
            <v>0</v>
          </cell>
          <cell r="L45">
            <v>0</v>
          </cell>
          <cell r="M45">
            <v>0</v>
          </cell>
          <cell r="N45">
            <v>0</v>
          </cell>
          <cell r="O45">
            <v>0</v>
          </cell>
          <cell r="P45">
            <v>0</v>
          </cell>
          <cell r="Q45">
            <v>0</v>
          </cell>
        </row>
        <row r="46">
          <cell r="D46">
            <v>0</v>
          </cell>
          <cell r="E46">
            <v>0</v>
          </cell>
          <cell r="F46">
            <v>0</v>
          </cell>
          <cell r="G46">
            <v>0</v>
          </cell>
          <cell r="H46">
            <v>0</v>
          </cell>
          <cell r="I46">
            <v>0</v>
          </cell>
          <cell r="L46">
            <v>0</v>
          </cell>
          <cell r="M46">
            <v>0</v>
          </cell>
          <cell r="N46">
            <v>0</v>
          </cell>
          <cell r="O46">
            <v>0</v>
          </cell>
          <cell r="P46">
            <v>0</v>
          </cell>
          <cell r="Q46">
            <v>0</v>
          </cell>
        </row>
        <row r="47">
          <cell r="D47">
            <v>0</v>
          </cell>
          <cell r="E47">
            <v>0</v>
          </cell>
          <cell r="F47">
            <v>1</v>
          </cell>
          <cell r="G47">
            <v>1</v>
          </cell>
          <cell r="H47">
            <v>1</v>
          </cell>
          <cell r="I47">
            <v>0</v>
          </cell>
          <cell r="L47">
            <v>0</v>
          </cell>
          <cell r="M47">
            <v>0</v>
          </cell>
          <cell r="N47">
            <v>0</v>
          </cell>
          <cell r="O47">
            <v>0</v>
          </cell>
          <cell r="P47">
            <v>1</v>
          </cell>
          <cell r="Q47">
            <v>0</v>
          </cell>
        </row>
        <row r="48">
          <cell r="D48">
            <v>0</v>
          </cell>
          <cell r="E48">
            <v>0</v>
          </cell>
          <cell r="F48">
            <v>0</v>
          </cell>
          <cell r="G48">
            <v>0</v>
          </cell>
          <cell r="H48">
            <v>0</v>
          </cell>
          <cell r="I48">
            <v>0</v>
          </cell>
          <cell r="L48">
            <v>0</v>
          </cell>
          <cell r="M48">
            <v>0</v>
          </cell>
          <cell r="N48">
            <v>0</v>
          </cell>
          <cell r="O48">
            <v>0</v>
          </cell>
          <cell r="P48">
            <v>0</v>
          </cell>
          <cell r="Q48">
            <v>0</v>
          </cell>
        </row>
        <row r="49">
          <cell r="D49">
            <v>0</v>
          </cell>
          <cell r="E49">
            <v>0</v>
          </cell>
          <cell r="F49">
            <v>0</v>
          </cell>
          <cell r="G49">
            <v>0</v>
          </cell>
          <cell r="H49">
            <v>0</v>
          </cell>
          <cell r="I49">
            <v>0</v>
          </cell>
          <cell r="L49">
            <v>0</v>
          </cell>
          <cell r="M49">
            <v>0</v>
          </cell>
          <cell r="N49">
            <v>0</v>
          </cell>
          <cell r="O49">
            <v>0</v>
          </cell>
          <cell r="P49">
            <v>0</v>
          </cell>
          <cell r="Q49">
            <v>0</v>
          </cell>
        </row>
        <row r="50">
          <cell r="D50">
            <v>0</v>
          </cell>
          <cell r="E50">
            <v>0</v>
          </cell>
          <cell r="F50">
            <v>1</v>
          </cell>
          <cell r="G50">
            <v>1</v>
          </cell>
          <cell r="H50">
            <v>1</v>
          </cell>
          <cell r="I50">
            <v>1</v>
          </cell>
          <cell r="L50">
            <v>0</v>
          </cell>
          <cell r="M50">
            <v>0</v>
          </cell>
          <cell r="N50">
            <v>1</v>
          </cell>
          <cell r="O50">
            <v>1</v>
          </cell>
          <cell r="P50">
            <v>1</v>
          </cell>
          <cell r="Q50">
            <v>1</v>
          </cell>
        </row>
        <row r="51">
          <cell r="D51">
            <v>0</v>
          </cell>
          <cell r="E51">
            <v>0</v>
          </cell>
          <cell r="F51">
            <v>0</v>
          </cell>
          <cell r="G51">
            <v>0</v>
          </cell>
          <cell r="H51">
            <v>0</v>
          </cell>
          <cell r="I51">
            <v>0</v>
          </cell>
          <cell r="L51">
            <v>0</v>
          </cell>
          <cell r="M51">
            <v>0</v>
          </cell>
          <cell r="N51">
            <v>0</v>
          </cell>
          <cell r="O51">
            <v>0</v>
          </cell>
          <cell r="P51">
            <v>0</v>
          </cell>
          <cell r="Q51">
            <v>0</v>
          </cell>
        </row>
        <row r="52">
          <cell r="D52">
            <v>0</v>
          </cell>
          <cell r="E52">
            <v>0</v>
          </cell>
          <cell r="F52">
            <v>1</v>
          </cell>
          <cell r="G52">
            <v>1</v>
          </cell>
          <cell r="H52">
            <v>1</v>
          </cell>
          <cell r="I52">
            <v>1</v>
          </cell>
          <cell r="L52">
            <v>0</v>
          </cell>
          <cell r="M52">
            <v>0</v>
          </cell>
          <cell r="N52">
            <v>0</v>
          </cell>
          <cell r="O52">
            <v>1</v>
          </cell>
          <cell r="P52">
            <v>1</v>
          </cell>
          <cell r="Q52">
            <v>1</v>
          </cell>
        </row>
        <row r="53">
          <cell r="D53">
            <v>0</v>
          </cell>
          <cell r="E53">
            <v>0</v>
          </cell>
          <cell r="F53">
            <v>0</v>
          </cell>
          <cell r="G53">
            <v>1</v>
          </cell>
          <cell r="H53">
            <v>1</v>
          </cell>
          <cell r="I53">
            <v>0</v>
          </cell>
          <cell r="L53">
            <v>0</v>
          </cell>
          <cell r="M53">
            <v>0</v>
          </cell>
          <cell r="N53">
            <v>0</v>
          </cell>
          <cell r="O53">
            <v>1</v>
          </cell>
          <cell r="P53">
            <v>1</v>
          </cell>
          <cell r="Q53">
            <v>0</v>
          </cell>
        </row>
        <row r="54">
          <cell r="D54">
            <v>0</v>
          </cell>
          <cell r="E54">
            <v>0</v>
          </cell>
          <cell r="F54">
            <v>0</v>
          </cell>
          <cell r="G54">
            <v>0</v>
          </cell>
          <cell r="H54">
            <v>0</v>
          </cell>
          <cell r="I54">
            <v>0</v>
          </cell>
          <cell r="L54">
            <v>0</v>
          </cell>
          <cell r="M54">
            <v>0</v>
          </cell>
          <cell r="N54">
            <v>0</v>
          </cell>
          <cell r="O54">
            <v>0</v>
          </cell>
          <cell r="P54">
            <v>0</v>
          </cell>
          <cell r="Q54">
            <v>0</v>
          </cell>
        </row>
        <row r="55">
          <cell r="D55">
            <v>0</v>
          </cell>
          <cell r="E55">
            <v>0</v>
          </cell>
          <cell r="F55">
            <v>0</v>
          </cell>
          <cell r="G55">
            <v>0</v>
          </cell>
          <cell r="H55">
            <v>0</v>
          </cell>
          <cell r="I55">
            <v>0</v>
          </cell>
          <cell r="L55">
            <v>0</v>
          </cell>
          <cell r="M55">
            <v>0</v>
          </cell>
          <cell r="N55">
            <v>0</v>
          </cell>
          <cell r="O55">
            <v>0</v>
          </cell>
          <cell r="P55">
            <v>0</v>
          </cell>
          <cell r="Q55">
            <v>0</v>
          </cell>
        </row>
        <row r="56">
          <cell r="D56">
            <v>0</v>
          </cell>
          <cell r="E56">
            <v>0</v>
          </cell>
          <cell r="F56">
            <v>0</v>
          </cell>
          <cell r="G56">
            <v>0</v>
          </cell>
          <cell r="H56">
            <v>0</v>
          </cell>
          <cell r="I56">
            <v>0</v>
          </cell>
          <cell r="L56">
            <v>0</v>
          </cell>
          <cell r="M56">
            <v>0</v>
          </cell>
          <cell r="N56">
            <v>0</v>
          </cell>
          <cell r="O56">
            <v>0</v>
          </cell>
          <cell r="P56">
            <v>0</v>
          </cell>
          <cell r="Q56">
            <v>0</v>
          </cell>
        </row>
        <row r="57">
          <cell r="D57">
            <v>0</v>
          </cell>
          <cell r="E57">
            <v>0</v>
          </cell>
          <cell r="F57">
            <v>0</v>
          </cell>
          <cell r="G57">
            <v>0</v>
          </cell>
          <cell r="H57">
            <v>0</v>
          </cell>
          <cell r="I57">
            <v>0</v>
          </cell>
          <cell r="L57">
            <v>0</v>
          </cell>
          <cell r="M57">
            <v>0</v>
          </cell>
          <cell r="N57">
            <v>0</v>
          </cell>
          <cell r="O57">
            <v>0</v>
          </cell>
          <cell r="P57">
            <v>0</v>
          </cell>
          <cell r="Q57">
            <v>0</v>
          </cell>
        </row>
        <row r="58">
          <cell r="D58">
            <v>0</v>
          </cell>
          <cell r="E58">
            <v>0</v>
          </cell>
          <cell r="F58">
            <v>1</v>
          </cell>
          <cell r="G58">
            <v>1</v>
          </cell>
          <cell r="H58">
            <v>1</v>
          </cell>
          <cell r="I58">
            <v>1</v>
          </cell>
          <cell r="L58">
            <v>0</v>
          </cell>
          <cell r="M58">
            <v>0</v>
          </cell>
          <cell r="N58">
            <v>1</v>
          </cell>
          <cell r="O58">
            <v>1</v>
          </cell>
          <cell r="P58">
            <v>1</v>
          </cell>
          <cell r="Q58">
            <v>1</v>
          </cell>
        </row>
        <row r="59">
          <cell r="D59">
            <v>0</v>
          </cell>
          <cell r="E59">
            <v>1</v>
          </cell>
          <cell r="F59">
            <v>1</v>
          </cell>
          <cell r="G59">
            <v>2</v>
          </cell>
          <cell r="H59">
            <v>2</v>
          </cell>
          <cell r="I59">
            <v>2</v>
          </cell>
          <cell r="L59">
            <v>0</v>
          </cell>
          <cell r="M59">
            <v>1</v>
          </cell>
          <cell r="N59">
            <v>1</v>
          </cell>
          <cell r="O59">
            <v>2</v>
          </cell>
          <cell r="P59">
            <v>2</v>
          </cell>
          <cell r="Q59">
            <v>2</v>
          </cell>
        </row>
        <row r="60">
          <cell r="D60">
            <v>0</v>
          </cell>
          <cell r="E60">
            <v>0</v>
          </cell>
          <cell r="F60">
            <v>0</v>
          </cell>
          <cell r="G60">
            <v>0</v>
          </cell>
          <cell r="H60">
            <v>1</v>
          </cell>
          <cell r="I60">
            <v>0</v>
          </cell>
          <cell r="L60">
            <v>0</v>
          </cell>
          <cell r="M60">
            <v>0</v>
          </cell>
          <cell r="N60">
            <v>0</v>
          </cell>
          <cell r="O60">
            <v>1</v>
          </cell>
          <cell r="P60">
            <v>1</v>
          </cell>
          <cell r="Q60">
            <v>0</v>
          </cell>
        </row>
        <row r="61">
          <cell r="D61">
            <v>0</v>
          </cell>
          <cell r="E61">
            <v>0</v>
          </cell>
          <cell r="F61">
            <v>0</v>
          </cell>
          <cell r="G61">
            <v>0</v>
          </cell>
          <cell r="H61">
            <v>0</v>
          </cell>
          <cell r="I61">
            <v>0</v>
          </cell>
          <cell r="L61">
            <v>0</v>
          </cell>
          <cell r="M61">
            <v>0</v>
          </cell>
          <cell r="N61">
            <v>0</v>
          </cell>
          <cell r="O61">
            <v>0</v>
          </cell>
          <cell r="P61">
            <v>0</v>
          </cell>
          <cell r="Q61">
            <v>0</v>
          </cell>
        </row>
        <row r="62">
          <cell r="D62">
            <v>0</v>
          </cell>
          <cell r="E62">
            <v>1</v>
          </cell>
          <cell r="F62">
            <v>1</v>
          </cell>
          <cell r="G62">
            <v>2</v>
          </cell>
          <cell r="H62">
            <v>2</v>
          </cell>
          <cell r="I62">
            <v>1</v>
          </cell>
          <cell r="L62">
            <v>0</v>
          </cell>
          <cell r="M62">
            <v>1</v>
          </cell>
          <cell r="N62">
            <v>1</v>
          </cell>
          <cell r="O62">
            <v>2</v>
          </cell>
          <cell r="P62">
            <v>2</v>
          </cell>
          <cell r="Q62">
            <v>1</v>
          </cell>
        </row>
        <row r="63">
          <cell r="D63">
            <v>0</v>
          </cell>
          <cell r="E63">
            <v>0</v>
          </cell>
          <cell r="F63">
            <v>0</v>
          </cell>
          <cell r="G63">
            <v>0</v>
          </cell>
          <cell r="H63">
            <v>0</v>
          </cell>
          <cell r="I63">
            <v>0</v>
          </cell>
          <cell r="L63">
            <v>0</v>
          </cell>
          <cell r="M63">
            <v>0</v>
          </cell>
          <cell r="N63">
            <v>0</v>
          </cell>
          <cell r="O63">
            <v>0</v>
          </cell>
          <cell r="P63">
            <v>0</v>
          </cell>
          <cell r="Q63">
            <v>0</v>
          </cell>
        </row>
        <row r="64">
          <cell r="D64">
            <v>0</v>
          </cell>
          <cell r="E64">
            <v>0</v>
          </cell>
          <cell r="F64">
            <v>0</v>
          </cell>
          <cell r="G64">
            <v>0</v>
          </cell>
          <cell r="H64">
            <v>0</v>
          </cell>
          <cell r="I64">
            <v>0</v>
          </cell>
          <cell r="L64">
            <v>0</v>
          </cell>
          <cell r="M64">
            <v>0</v>
          </cell>
          <cell r="N64">
            <v>0</v>
          </cell>
          <cell r="O64">
            <v>0</v>
          </cell>
          <cell r="P64">
            <v>0</v>
          </cell>
          <cell r="Q64">
            <v>0</v>
          </cell>
        </row>
        <row r="65">
          <cell r="D65">
            <v>0</v>
          </cell>
          <cell r="E65">
            <v>0</v>
          </cell>
          <cell r="F65">
            <v>0</v>
          </cell>
          <cell r="G65">
            <v>0</v>
          </cell>
          <cell r="H65">
            <v>0</v>
          </cell>
          <cell r="I65">
            <v>0</v>
          </cell>
          <cell r="L65">
            <v>0</v>
          </cell>
          <cell r="M65">
            <v>0</v>
          </cell>
          <cell r="N65">
            <v>0</v>
          </cell>
          <cell r="O65">
            <v>0</v>
          </cell>
          <cell r="P65">
            <v>0</v>
          </cell>
          <cell r="Q65">
            <v>0</v>
          </cell>
        </row>
        <row r="66">
          <cell r="D66">
            <v>0</v>
          </cell>
          <cell r="E66">
            <v>0</v>
          </cell>
          <cell r="F66">
            <v>0</v>
          </cell>
          <cell r="G66">
            <v>1</v>
          </cell>
          <cell r="H66">
            <v>1</v>
          </cell>
          <cell r="I66">
            <v>0</v>
          </cell>
          <cell r="L66">
            <v>0</v>
          </cell>
          <cell r="M66">
            <v>0</v>
          </cell>
          <cell r="N66">
            <v>0</v>
          </cell>
          <cell r="O66">
            <v>1</v>
          </cell>
          <cell r="P66">
            <v>1</v>
          </cell>
          <cell r="Q66">
            <v>0</v>
          </cell>
        </row>
        <row r="67">
          <cell r="D67">
            <v>0</v>
          </cell>
          <cell r="E67">
            <v>0</v>
          </cell>
          <cell r="F67">
            <v>0</v>
          </cell>
          <cell r="G67">
            <v>1</v>
          </cell>
          <cell r="H67">
            <v>1</v>
          </cell>
          <cell r="I67">
            <v>1</v>
          </cell>
          <cell r="L67">
            <v>0</v>
          </cell>
          <cell r="M67">
            <v>0</v>
          </cell>
          <cell r="N67">
            <v>1</v>
          </cell>
          <cell r="O67">
            <v>1</v>
          </cell>
          <cell r="P67">
            <v>2</v>
          </cell>
          <cell r="Q67">
            <v>2</v>
          </cell>
        </row>
        <row r="68">
          <cell r="D68">
            <v>0</v>
          </cell>
          <cell r="E68">
            <v>0</v>
          </cell>
          <cell r="F68">
            <v>0</v>
          </cell>
          <cell r="G68">
            <v>0</v>
          </cell>
          <cell r="H68">
            <v>0</v>
          </cell>
          <cell r="I68">
            <v>0</v>
          </cell>
          <cell r="L68">
            <v>0</v>
          </cell>
          <cell r="M68">
            <v>0</v>
          </cell>
          <cell r="N68">
            <v>0</v>
          </cell>
          <cell r="O68">
            <v>0</v>
          </cell>
          <cell r="P68">
            <v>0</v>
          </cell>
          <cell r="Q68">
            <v>0</v>
          </cell>
        </row>
        <row r="69">
          <cell r="D69">
            <v>0</v>
          </cell>
          <cell r="E69">
            <v>0</v>
          </cell>
          <cell r="F69">
            <v>0</v>
          </cell>
          <cell r="G69">
            <v>0</v>
          </cell>
          <cell r="H69">
            <v>1</v>
          </cell>
          <cell r="I69">
            <v>0</v>
          </cell>
          <cell r="L69">
            <v>0</v>
          </cell>
          <cell r="M69">
            <v>0</v>
          </cell>
          <cell r="N69">
            <v>0</v>
          </cell>
          <cell r="O69">
            <v>1</v>
          </cell>
          <cell r="P69">
            <v>0</v>
          </cell>
          <cell r="Q69">
            <v>0</v>
          </cell>
        </row>
        <row r="70">
          <cell r="D70">
            <v>0</v>
          </cell>
          <cell r="E70">
            <v>0</v>
          </cell>
          <cell r="F70">
            <v>0</v>
          </cell>
          <cell r="G70">
            <v>1</v>
          </cell>
          <cell r="H70">
            <v>1</v>
          </cell>
          <cell r="I70">
            <v>0</v>
          </cell>
          <cell r="L70">
            <v>0</v>
          </cell>
          <cell r="M70">
            <v>0</v>
          </cell>
          <cell r="N70">
            <v>0</v>
          </cell>
          <cell r="O70">
            <v>1</v>
          </cell>
          <cell r="P70">
            <v>1</v>
          </cell>
          <cell r="Q70">
            <v>0</v>
          </cell>
        </row>
        <row r="71">
          <cell r="D71">
            <v>0</v>
          </cell>
          <cell r="E71">
            <v>0</v>
          </cell>
          <cell r="F71">
            <v>0</v>
          </cell>
          <cell r="G71">
            <v>0</v>
          </cell>
          <cell r="H71">
            <v>0</v>
          </cell>
          <cell r="I71">
            <v>0</v>
          </cell>
          <cell r="L71">
            <v>0</v>
          </cell>
          <cell r="M71">
            <v>0</v>
          </cell>
          <cell r="N71">
            <v>0</v>
          </cell>
          <cell r="O71">
            <v>0</v>
          </cell>
          <cell r="P71">
            <v>0</v>
          </cell>
          <cell r="Q71">
            <v>0</v>
          </cell>
        </row>
        <row r="72">
          <cell r="D72">
            <v>0</v>
          </cell>
          <cell r="E72">
            <v>0</v>
          </cell>
          <cell r="F72">
            <v>1</v>
          </cell>
          <cell r="G72">
            <v>1</v>
          </cell>
          <cell r="H72">
            <v>1</v>
          </cell>
          <cell r="I72">
            <v>0</v>
          </cell>
          <cell r="L72">
            <v>0</v>
          </cell>
          <cell r="M72">
            <v>0</v>
          </cell>
          <cell r="N72">
            <v>1</v>
          </cell>
          <cell r="O72">
            <v>1</v>
          </cell>
          <cell r="P72">
            <v>1</v>
          </cell>
          <cell r="Q72">
            <v>0</v>
          </cell>
        </row>
        <row r="73">
          <cell r="D73">
            <v>0</v>
          </cell>
          <cell r="E73">
            <v>0</v>
          </cell>
          <cell r="F73">
            <v>1</v>
          </cell>
          <cell r="G73">
            <v>1</v>
          </cell>
          <cell r="H73">
            <v>1</v>
          </cell>
          <cell r="I73">
            <v>0</v>
          </cell>
          <cell r="L73">
            <v>0</v>
          </cell>
          <cell r="M73">
            <v>0</v>
          </cell>
          <cell r="N73">
            <v>0</v>
          </cell>
          <cell r="O73">
            <v>1</v>
          </cell>
          <cell r="P73">
            <v>1</v>
          </cell>
          <cell r="Q73">
            <v>0</v>
          </cell>
        </row>
        <row r="74">
          <cell r="D74">
            <v>0</v>
          </cell>
          <cell r="E74">
            <v>0</v>
          </cell>
          <cell r="F74">
            <v>0</v>
          </cell>
          <cell r="G74">
            <v>0</v>
          </cell>
          <cell r="H74">
            <v>1</v>
          </cell>
          <cell r="I74">
            <v>0</v>
          </cell>
          <cell r="L74">
            <v>0</v>
          </cell>
          <cell r="M74">
            <v>0</v>
          </cell>
          <cell r="N74">
            <v>0</v>
          </cell>
          <cell r="O74">
            <v>0</v>
          </cell>
          <cell r="P74">
            <v>1</v>
          </cell>
          <cell r="Q74">
            <v>0</v>
          </cell>
        </row>
        <row r="75">
          <cell r="D75">
            <v>0</v>
          </cell>
          <cell r="E75">
            <v>0</v>
          </cell>
          <cell r="F75">
            <v>0</v>
          </cell>
          <cell r="G75">
            <v>1</v>
          </cell>
          <cell r="H75">
            <v>1</v>
          </cell>
          <cell r="I75">
            <v>0</v>
          </cell>
          <cell r="L75">
            <v>0</v>
          </cell>
          <cell r="M75">
            <v>0</v>
          </cell>
          <cell r="N75">
            <v>0</v>
          </cell>
          <cell r="O75">
            <v>1</v>
          </cell>
          <cell r="P75">
            <v>1</v>
          </cell>
          <cell r="Q75">
            <v>0</v>
          </cell>
        </row>
        <row r="76">
          <cell r="D76">
            <v>0</v>
          </cell>
          <cell r="E76">
            <v>0</v>
          </cell>
          <cell r="F76">
            <v>0</v>
          </cell>
          <cell r="G76">
            <v>0</v>
          </cell>
          <cell r="H76">
            <v>0</v>
          </cell>
          <cell r="I76">
            <v>0</v>
          </cell>
          <cell r="L76">
            <v>0</v>
          </cell>
          <cell r="M76">
            <v>0</v>
          </cell>
          <cell r="N76">
            <v>0</v>
          </cell>
          <cell r="O76">
            <v>0</v>
          </cell>
          <cell r="P76">
            <v>0</v>
          </cell>
          <cell r="Q76">
            <v>0</v>
          </cell>
        </row>
        <row r="77">
          <cell r="D77">
            <v>0</v>
          </cell>
          <cell r="E77">
            <v>0</v>
          </cell>
          <cell r="F77">
            <v>0</v>
          </cell>
          <cell r="G77">
            <v>0</v>
          </cell>
          <cell r="H77">
            <v>0</v>
          </cell>
          <cell r="I77">
            <v>0</v>
          </cell>
          <cell r="L77">
            <v>0</v>
          </cell>
          <cell r="M77">
            <v>0</v>
          </cell>
          <cell r="N77">
            <v>0</v>
          </cell>
          <cell r="O77">
            <v>0</v>
          </cell>
          <cell r="P77">
            <v>0</v>
          </cell>
          <cell r="Q77">
            <v>0</v>
          </cell>
        </row>
        <row r="78">
          <cell r="D78">
            <v>0</v>
          </cell>
          <cell r="E78">
            <v>1</v>
          </cell>
          <cell r="F78">
            <v>2</v>
          </cell>
          <cell r="G78">
            <v>3</v>
          </cell>
          <cell r="H78">
            <v>2</v>
          </cell>
          <cell r="I78">
            <v>1</v>
          </cell>
          <cell r="L78">
            <v>0</v>
          </cell>
          <cell r="M78">
            <v>1</v>
          </cell>
          <cell r="N78">
            <v>2</v>
          </cell>
          <cell r="O78">
            <v>2</v>
          </cell>
          <cell r="P78">
            <v>2</v>
          </cell>
          <cell r="Q78">
            <v>1</v>
          </cell>
        </row>
        <row r="79">
          <cell r="D79">
            <v>0</v>
          </cell>
          <cell r="E79">
            <v>0</v>
          </cell>
          <cell r="F79">
            <v>0</v>
          </cell>
          <cell r="G79">
            <v>0</v>
          </cell>
          <cell r="H79">
            <v>0</v>
          </cell>
          <cell r="I79">
            <v>0</v>
          </cell>
          <cell r="L79">
            <v>0</v>
          </cell>
          <cell r="M79">
            <v>0</v>
          </cell>
          <cell r="N79">
            <v>0</v>
          </cell>
          <cell r="O79">
            <v>0</v>
          </cell>
          <cell r="P79">
            <v>0</v>
          </cell>
          <cell r="Q79">
            <v>0</v>
          </cell>
        </row>
        <row r="80">
          <cell r="D80">
            <v>0</v>
          </cell>
          <cell r="E80">
            <v>0</v>
          </cell>
          <cell r="F80">
            <v>0</v>
          </cell>
          <cell r="G80">
            <v>1</v>
          </cell>
          <cell r="H80">
            <v>1</v>
          </cell>
          <cell r="I80">
            <v>0</v>
          </cell>
          <cell r="L80">
            <v>0</v>
          </cell>
          <cell r="M80">
            <v>0</v>
          </cell>
          <cell r="N80">
            <v>0</v>
          </cell>
          <cell r="O80">
            <v>1</v>
          </cell>
          <cell r="P80">
            <v>1</v>
          </cell>
          <cell r="Q80">
            <v>0</v>
          </cell>
        </row>
        <row r="81">
          <cell r="D81">
            <v>0</v>
          </cell>
          <cell r="E81">
            <v>0</v>
          </cell>
          <cell r="F81">
            <v>0</v>
          </cell>
          <cell r="G81">
            <v>0</v>
          </cell>
          <cell r="H81">
            <v>0</v>
          </cell>
          <cell r="I81">
            <v>0</v>
          </cell>
          <cell r="L81">
            <v>0</v>
          </cell>
          <cell r="M81">
            <v>0</v>
          </cell>
          <cell r="N81">
            <v>0</v>
          </cell>
          <cell r="O81">
            <v>0</v>
          </cell>
          <cell r="P81">
            <v>0</v>
          </cell>
          <cell r="Q81">
            <v>0</v>
          </cell>
        </row>
        <row r="82">
          <cell r="D82">
            <v>0</v>
          </cell>
          <cell r="E82">
            <v>0</v>
          </cell>
          <cell r="F82">
            <v>0</v>
          </cell>
          <cell r="G82">
            <v>1</v>
          </cell>
          <cell r="H82">
            <v>0</v>
          </cell>
          <cell r="I82">
            <v>0</v>
          </cell>
          <cell r="L82">
            <v>0</v>
          </cell>
          <cell r="M82">
            <v>0</v>
          </cell>
          <cell r="N82">
            <v>0</v>
          </cell>
          <cell r="O82">
            <v>1</v>
          </cell>
          <cell r="P82">
            <v>0</v>
          </cell>
          <cell r="Q82">
            <v>0</v>
          </cell>
        </row>
        <row r="83">
          <cell r="D83">
            <v>0</v>
          </cell>
          <cell r="E83">
            <v>1</v>
          </cell>
          <cell r="F83">
            <v>1</v>
          </cell>
          <cell r="G83">
            <v>2</v>
          </cell>
          <cell r="H83">
            <v>2</v>
          </cell>
          <cell r="I83">
            <v>1</v>
          </cell>
          <cell r="L83">
            <v>0</v>
          </cell>
          <cell r="M83">
            <v>1</v>
          </cell>
          <cell r="N83">
            <v>1</v>
          </cell>
          <cell r="O83">
            <v>2</v>
          </cell>
          <cell r="P83">
            <v>1</v>
          </cell>
          <cell r="Q83">
            <v>1</v>
          </cell>
        </row>
        <row r="84">
          <cell r="D84">
            <v>0</v>
          </cell>
          <cell r="E84">
            <v>0</v>
          </cell>
          <cell r="F84">
            <v>1</v>
          </cell>
          <cell r="G84">
            <v>1</v>
          </cell>
          <cell r="H84">
            <v>1</v>
          </cell>
          <cell r="I84">
            <v>1</v>
          </cell>
          <cell r="L84">
            <v>0</v>
          </cell>
          <cell r="M84">
            <v>0</v>
          </cell>
          <cell r="N84">
            <v>0</v>
          </cell>
          <cell r="O84">
            <v>0</v>
          </cell>
          <cell r="P84">
            <v>0</v>
          </cell>
          <cell r="Q84">
            <v>0</v>
          </cell>
        </row>
        <row r="85">
          <cell r="D85">
            <v>0</v>
          </cell>
          <cell r="E85">
            <v>1</v>
          </cell>
          <cell r="F85">
            <v>1</v>
          </cell>
          <cell r="G85">
            <v>1</v>
          </cell>
          <cell r="H85">
            <v>1</v>
          </cell>
          <cell r="I85">
            <v>1</v>
          </cell>
          <cell r="L85">
            <v>0</v>
          </cell>
          <cell r="M85">
            <v>1</v>
          </cell>
          <cell r="N85">
            <v>1</v>
          </cell>
          <cell r="O85">
            <v>1</v>
          </cell>
          <cell r="P85">
            <v>1</v>
          </cell>
          <cell r="Q85">
            <v>0</v>
          </cell>
        </row>
        <row r="86">
          <cell r="D86">
            <v>0</v>
          </cell>
          <cell r="E86">
            <v>0</v>
          </cell>
          <cell r="F86">
            <v>0</v>
          </cell>
          <cell r="G86">
            <v>1</v>
          </cell>
          <cell r="H86">
            <v>1</v>
          </cell>
          <cell r="I86">
            <v>0</v>
          </cell>
          <cell r="L86">
            <v>0</v>
          </cell>
          <cell r="M86">
            <v>0</v>
          </cell>
          <cell r="N86">
            <v>0</v>
          </cell>
          <cell r="O86">
            <v>0</v>
          </cell>
          <cell r="P86">
            <v>0</v>
          </cell>
          <cell r="Q86">
            <v>0</v>
          </cell>
        </row>
        <row r="87">
          <cell r="D87">
            <v>0</v>
          </cell>
          <cell r="E87">
            <v>0</v>
          </cell>
          <cell r="F87">
            <v>0</v>
          </cell>
          <cell r="G87">
            <v>0</v>
          </cell>
          <cell r="H87">
            <v>0</v>
          </cell>
          <cell r="I87">
            <v>0</v>
          </cell>
          <cell r="L87">
            <v>0</v>
          </cell>
          <cell r="M87">
            <v>0</v>
          </cell>
          <cell r="N87">
            <v>0</v>
          </cell>
          <cell r="O87">
            <v>0</v>
          </cell>
          <cell r="P87">
            <v>0</v>
          </cell>
          <cell r="Q87">
            <v>0</v>
          </cell>
        </row>
        <row r="88">
          <cell r="D88">
            <v>0</v>
          </cell>
          <cell r="E88">
            <v>1</v>
          </cell>
          <cell r="F88">
            <v>1</v>
          </cell>
          <cell r="G88">
            <v>2</v>
          </cell>
          <cell r="H88">
            <v>2</v>
          </cell>
          <cell r="I88">
            <v>1</v>
          </cell>
          <cell r="L88">
            <v>0</v>
          </cell>
          <cell r="M88">
            <v>1</v>
          </cell>
          <cell r="N88">
            <v>1</v>
          </cell>
          <cell r="O88">
            <v>2</v>
          </cell>
          <cell r="P88">
            <v>1</v>
          </cell>
          <cell r="Q88">
            <v>1</v>
          </cell>
        </row>
        <row r="89">
          <cell r="D89">
            <v>0</v>
          </cell>
          <cell r="E89">
            <v>0</v>
          </cell>
          <cell r="F89">
            <v>0</v>
          </cell>
          <cell r="G89">
            <v>0</v>
          </cell>
          <cell r="H89">
            <v>0</v>
          </cell>
          <cell r="I89">
            <v>0</v>
          </cell>
          <cell r="L89">
            <v>0</v>
          </cell>
          <cell r="M89">
            <v>0</v>
          </cell>
          <cell r="N89">
            <v>0</v>
          </cell>
          <cell r="O89">
            <v>0</v>
          </cell>
          <cell r="P89">
            <v>0</v>
          </cell>
          <cell r="Q89">
            <v>0</v>
          </cell>
        </row>
        <row r="90">
          <cell r="D90">
            <v>0</v>
          </cell>
          <cell r="E90">
            <v>0</v>
          </cell>
          <cell r="F90">
            <v>0</v>
          </cell>
          <cell r="G90">
            <v>0</v>
          </cell>
          <cell r="H90">
            <v>0</v>
          </cell>
          <cell r="I90">
            <v>0</v>
          </cell>
          <cell r="L90">
            <v>0</v>
          </cell>
          <cell r="M90">
            <v>0</v>
          </cell>
          <cell r="N90">
            <v>0</v>
          </cell>
          <cell r="O90">
            <v>0</v>
          </cell>
          <cell r="P90">
            <v>0</v>
          </cell>
          <cell r="Q90">
            <v>0</v>
          </cell>
        </row>
        <row r="91">
          <cell r="D91">
            <v>0</v>
          </cell>
          <cell r="E91">
            <v>0</v>
          </cell>
          <cell r="F91">
            <v>1</v>
          </cell>
          <cell r="G91">
            <v>1</v>
          </cell>
          <cell r="H91">
            <v>1</v>
          </cell>
          <cell r="I91">
            <v>0</v>
          </cell>
          <cell r="L91">
            <v>0</v>
          </cell>
          <cell r="M91">
            <v>0</v>
          </cell>
          <cell r="N91">
            <v>1</v>
          </cell>
          <cell r="O91">
            <v>1</v>
          </cell>
          <cell r="P91">
            <v>1</v>
          </cell>
          <cell r="Q91">
            <v>0</v>
          </cell>
        </row>
        <row r="92">
          <cell r="D92">
            <v>0</v>
          </cell>
          <cell r="E92">
            <v>0</v>
          </cell>
          <cell r="F92">
            <v>0</v>
          </cell>
          <cell r="G92">
            <v>0</v>
          </cell>
          <cell r="H92">
            <v>0</v>
          </cell>
          <cell r="I92">
            <v>0</v>
          </cell>
          <cell r="L92">
            <v>0</v>
          </cell>
          <cell r="M92">
            <v>0</v>
          </cell>
          <cell r="N92">
            <v>0</v>
          </cell>
          <cell r="O92">
            <v>0</v>
          </cell>
          <cell r="P92">
            <v>0</v>
          </cell>
          <cell r="Q92">
            <v>0</v>
          </cell>
        </row>
        <row r="93">
          <cell r="D93">
            <v>0</v>
          </cell>
          <cell r="E93">
            <v>0</v>
          </cell>
          <cell r="F93">
            <v>0</v>
          </cell>
          <cell r="G93">
            <v>0</v>
          </cell>
          <cell r="H93">
            <v>0</v>
          </cell>
          <cell r="I93">
            <v>0</v>
          </cell>
          <cell r="L93">
            <v>0</v>
          </cell>
          <cell r="M93">
            <v>0</v>
          </cell>
          <cell r="N93">
            <v>0</v>
          </cell>
          <cell r="O93">
            <v>0</v>
          </cell>
          <cell r="P93">
            <v>0</v>
          </cell>
          <cell r="Q93">
            <v>0</v>
          </cell>
        </row>
        <row r="94">
          <cell r="D94">
            <v>0</v>
          </cell>
          <cell r="E94">
            <v>1</v>
          </cell>
          <cell r="F94">
            <v>1</v>
          </cell>
          <cell r="G94">
            <v>1</v>
          </cell>
          <cell r="H94">
            <v>1</v>
          </cell>
          <cell r="I94">
            <v>1</v>
          </cell>
          <cell r="L94">
            <v>0</v>
          </cell>
          <cell r="M94">
            <v>1</v>
          </cell>
          <cell r="N94">
            <v>1</v>
          </cell>
          <cell r="O94">
            <v>1</v>
          </cell>
          <cell r="P94">
            <v>1</v>
          </cell>
          <cell r="Q94">
            <v>1</v>
          </cell>
        </row>
        <row r="95">
          <cell r="D95">
            <v>0</v>
          </cell>
          <cell r="E95">
            <v>0</v>
          </cell>
          <cell r="F95">
            <v>0</v>
          </cell>
          <cell r="G95">
            <v>0</v>
          </cell>
          <cell r="H95">
            <v>0</v>
          </cell>
          <cell r="I95">
            <v>0</v>
          </cell>
          <cell r="L95">
            <v>0</v>
          </cell>
          <cell r="M95">
            <v>0</v>
          </cell>
          <cell r="N95">
            <v>0</v>
          </cell>
          <cell r="O95">
            <v>0</v>
          </cell>
          <cell r="P95">
            <v>0</v>
          </cell>
          <cell r="Q95">
            <v>0</v>
          </cell>
        </row>
        <row r="96">
          <cell r="D96">
            <v>0</v>
          </cell>
          <cell r="E96">
            <v>0</v>
          </cell>
          <cell r="F96">
            <v>0</v>
          </cell>
          <cell r="G96">
            <v>0</v>
          </cell>
          <cell r="H96">
            <v>0</v>
          </cell>
          <cell r="I96">
            <v>0</v>
          </cell>
          <cell r="L96">
            <v>0</v>
          </cell>
          <cell r="M96">
            <v>0</v>
          </cell>
          <cell r="N96">
            <v>0</v>
          </cell>
          <cell r="O96">
            <v>0</v>
          </cell>
          <cell r="P96">
            <v>0</v>
          </cell>
          <cell r="Q96">
            <v>0</v>
          </cell>
        </row>
        <row r="97">
          <cell r="D97">
            <v>0</v>
          </cell>
          <cell r="E97">
            <v>0</v>
          </cell>
          <cell r="F97">
            <v>0</v>
          </cell>
          <cell r="G97">
            <v>0</v>
          </cell>
          <cell r="H97">
            <v>0</v>
          </cell>
          <cell r="I97">
            <v>0</v>
          </cell>
          <cell r="L97">
            <v>0</v>
          </cell>
          <cell r="M97">
            <v>0</v>
          </cell>
          <cell r="N97">
            <v>0</v>
          </cell>
          <cell r="O97">
            <v>0</v>
          </cell>
          <cell r="P97">
            <v>0</v>
          </cell>
          <cell r="Q97">
            <v>0</v>
          </cell>
        </row>
        <row r="98">
          <cell r="D98">
            <v>0</v>
          </cell>
          <cell r="E98">
            <v>0</v>
          </cell>
          <cell r="F98">
            <v>1</v>
          </cell>
          <cell r="G98">
            <v>1</v>
          </cell>
          <cell r="H98">
            <v>1</v>
          </cell>
          <cell r="I98">
            <v>1</v>
          </cell>
          <cell r="L98">
            <v>0</v>
          </cell>
          <cell r="M98">
            <v>0</v>
          </cell>
          <cell r="N98">
            <v>0</v>
          </cell>
          <cell r="O98">
            <v>1</v>
          </cell>
          <cell r="P98">
            <v>1</v>
          </cell>
          <cell r="Q98">
            <v>0</v>
          </cell>
        </row>
        <row r="99">
          <cell r="D99">
            <v>0</v>
          </cell>
          <cell r="E99">
            <v>0</v>
          </cell>
          <cell r="F99">
            <v>0</v>
          </cell>
          <cell r="G99">
            <v>0</v>
          </cell>
          <cell r="H99">
            <v>0</v>
          </cell>
          <cell r="I99">
            <v>0</v>
          </cell>
          <cell r="L99">
            <v>0</v>
          </cell>
          <cell r="M99">
            <v>0</v>
          </cell>
          <cell r="N99">
            <v>0</v>
          </cell>
          <cell r="O99">
            <v>0</v>
          </cell>
          <cell r="P99">
            <v>0</v>
          </cell>
          <cell r="Q99">
            <v>0</v>
          </cell>
        </row>
        <row r="100">
          <cell r="D100">
            <v>0</v>
          </cell>
          <cell r="E100">
            <v>0</v>
          </cell>
          <cell r="F100">
            <v>0</v>
          </cell>
          <cell r="G100">
            <v>0</v>
          </cell>
          <cell r="H100">
            <v>0</v>
          </cell>
          <cell r="I100">
            <v>0</v>
          </cell>
          <cell r="L100">
            <v>0</v>
          </cell>
          <cell r="M100">
            <v>0</v>
          </cell>
          <cell r="N100">
            <v>0</v>
          </cell>
          <cell r="O100">
            <v>1</v>
          </cell>
          <cell r="P100">
            <v>0</v>
          </cell>
          <cell r="Q100">
            <v>0</v>
          </cell>
        </row>
        <row r="101">
          <cell r="D101">
            <v>0</v>
          </cell>
          <cell r="E101">
            <v>0</v>
          </cell>
          <cell r="F101">
            <v>0</v>
          </cell>
          <cell r="G101">
            <v>0</v>
          </cell>
          <cell r="H101">
            <v>0</v>
          </cell>
          <cell r="I101">
            <v>0</v>
          </cell>
          <cell r="L101">
            <v>0</v>
          </cell>
          <cell r="M101">
            <v>0</v>
          </cell>
          <cell r="N101">
            <v>0</v>
          </cell>
          <cell r="O101">
            <v>0</v>
          </cell>
          <cell r="P101">
            <v>0</v>
          </cell>
          <cell r="Q101">
            <v>0</v>
          </cell>
        </row>
        <row r="102">
          <cell r="D102">
            <v>0</v>
          </cell>
          <cell r="E102">
            <v>0</v>
          </cell>
          <cell r="F102">
            <v>1</v>
          </cell>
          <cell r="G102">
            <v>1</v>
          </cell>
          <cell r="H102">
            <v>1</v>
          </cell>
          <cell r="I102">
            <v>1</v>
          </cell>
          <cell r="L102">
            <v>0</v>
          </cell>
          <cell r="M102">
            <v>0</v>
          </cell>
          <cell r="N102">
            <v>1</v>
          </cell>
          <cell r="O102">
            <v>1</v>
          </cell>
          <cell r="P102">
            <v>1</v>
          </cell>
          <cell r="Q102">
            <v>1</v>
          </cell>
        </row>
      </sheetData>
      <sheetData sheetId="4"/>
    </sheetDataSet>
  </externalBook>
</externalLink>
</file>

<file path=xl/theme/theme1.xml><?xml version="1.0" encoding="utf-8"?>
<a:theme xmlns:a="http://schemas.openxmlformats.org/drawingml/2006/main" name="Office 2013 – 2022 T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EAE3FA-8729-4BA0-9340-DFA64B9CBDF0}">
  <sheetPr>
    <pageSetUpPr fitToPage="1"/>
  </sheetPr>
  <dimension ref="A1:F58"/>
  <sheetViews>
    <sheetView tabSelected="1" workbookViewId="0">
      <selection activeCell="A3" sqref="A3:F3"/>
    </sheetView>
  </sheetViews>
  <sheetFormatPr defaultRowHeight="14.25" x14ac:dyDescent="0.2"/>
  <cols>
    <col min="1" max="1" width="18.109375" style="106" customWidth="1"/>
    <col min="2" max="2" width="18.44140625" style="106" customWidth="1"/>
    <col min="3" max="3" width="8.88671875" style="106"/>
    <col min="4" max="4" width="18.88671875" style="106" customWidth="1"/>
    <col min="5" max="5" width="19" style="106" customWidth="1"/>
    <col min="6" max="6" width="11.5546875" style="106" customWidth="1"/>
    <col min="7" max="16384" width="8.88671875" style="106"/>
  </cols>
  <sheetData>
    <row r="1" spans="1:6" s="109" customFormat="1" ht="33" customHeight="1" x14ac:dyDescent="0.2">
      <c r="A1" s="115"/>
      <c r="B1" s="115"/>
      <c r="C1" s="115"/>
      <c r="D1" s="115"/>
      <c r="E1" s="115"/>
      <c r="F1" s="115"/>
    </row>
    <row r="2" spans="1:6" s="109" customFormat="1" ht="31.5" customHeight="1" x14ac:dyDescent="0.2">
      <c r="A2" s="116" t="s">
        <v>178</v>
      </c>
      <c r="B2" s="117"/>
      <c r="C2" s="117"/>
      <c r="D2" s="117"/>
      <c r="E2" s="117"/>
      <c r="F2" s="117"/>
    </row>
    <row r="3" spans="1:6" s="109" customFormat="1" ht="18" x14ac:dyDescent="0.25">
      <c r="A3" s="118" t="s">
        <v>111</v>
      </c>
      <c r="B3" s="118"/>
      <c r="C3" s="118"/>
      <c r="D3" s="118"/>
      <c r="E3" s="118"/>
      <c r="F3" s="118"/>
    </row>
    <row r="4" spans="1:6" ht="29.1" customHeight="1" x14ac:dyDescent="0.25">
      <c r="A4" s="107">
        <v>530</v>
      </c>
      <c r="B4" s="119" t="str">
        <f>VLOOKUP(A4,Dataark1!A3:B100,2)</f>
        <v>Billund</v>
      </c>
      <c r="C4" s="118"/>
      <c r="D4" s="118"/>
      <c r="E4" s="118"/>
      <c r="F4" s="118"/>
    </row>
    <row r="5" spans="1:6" s="109" customFormat="1" ht="45.75" customHeight="1" x14ac:dyDescent="0.2">
      <c r="A5" s="108" t="s">
        <v>318</v>
      </c>
      <c r="B5" s="108"/>
      <c r="C5" s="108"/>
      <c r="D5" s="108"/>
      <c r="E5" s="108"/>
      <c r="F5" s="108"/>
    </row>
    <row r="6" spans="1:6" s="109" customFormat="1" ht="45" customHeight="1" x14ac:dyDescent="0.2">
      <c r="A6" s="108" t="s">
        <v>251</v>
      </c>
      <c r="B6" s="108"/>
      <c r="C6" s="108"/>
      <c r="D6" s="108"/>
      <c r="E6" s="108"/>
      <c r="F6" s="108"/>
    </row>
    <row r="7" spans="1:6" s="109" customFormat="1" x14ac:dyDescent="0.2"/>
    <row r="8" spans="1:6" s="109" customFormat="1" ht="18" x14ac:dyDescent="0.25">
      <c r="A8" s="110" t="s">
        <v>110</v>
      </c>
      <c r="B8" s="111"/>
    </row>
    <row r="9" spans="1:6" s="109" customFormat="1" x14ac:dyDescent="0.2">
      <c r="A9" s="112" t="s">
        <v>106</v>
      </c>
      <c r="B9" s="113" t="s">
        <v>109</v>
      </c>
      <c r="D9" s="112" t="s">
        <v>106</v>
      </c>
      <c r="E9" s="113" t="s">
        <v>109</v>
      </c>
    </row>
    <row r="10" spans="1:6" s="109" customFormat="1" x14ac:dyDescent="0.2">
      <c r="A10" s="112" t="s">
        <v>8</v>
      </c>
      <c r="B10" s="114">
        <v>165</v>
      </c>
      <c r="D10" s="112" t="s">
        <v>54</v>
      </c>
      <c r="E10" s="114">
        <v>482</v>
      </c>
    </row>
    <row r="11" spans="1:6" s="109" customFormat="1" x14ac:dyDescent="0.2">
      <c r="A11" s="112" t="s">
        <v>21</v>
      </c>
      <c r="B11" s="114">
        <v>201</v>
      </c>
      <c r="D11" s="112" t="s">
        <v>36</v>
      </c>
      <c r="E11" s="114">
        <v>350</v>
      </c>
    </row>
    <row r="12" spans="1:6" s="109" customFormat="1" x14ac:dyDescent="0.2">
      <c r="A12" s="112" t="s">
        <v>51</v>
      </c>
      <c r="B12" s="114">
        <v>420</v>
      </c>
      <c r="D12" s="112" t="s">
        <v>87</v>
      </c>
      <c r="E12" s="114">
        <v>665</v>
      </c>
    </row>
    <row r="13" spans="1:6" s="109" customFormat="1" x14ac:dyDescent="0.2">
      <c r="A13" s="112" t="s">
        <v>9</v>
      </c>
      <c r="B13" s="114">
        <v>151</v>
      </c>
      <c r="D13" s="112" t="s">
        <v>43</v>
      </c>
      <c r="E13" s="114">
        <v>360</v>
      </c>
    </row>
    <row r="14" spans="1:6" s="109" customFormat="1" x14ac:dyDescent="0.2">
      <c r="A14" s="112" t="s">
        <v>61</v>
      </c>
      <c r="B14" s="114">
        <v>530</v>
      </c>
      <c r="D14" s="112" t="s">
        <v>18</v>
      </c>
      <c r="E14" s="114">
        <v>173</v>
      </c>
    </row>
    <row r="15" spans="1:6" s="109" customFormat="1" x14ac:dyDescent="0.2">
      <c r="A15" s="112" t="s">
        <v>32</v>
      </c>
      <c r="B15" s="114">
        <v>400</v>
      </c>
      <c r="D15" s="112" t="s">
        <v>96</v>
      </c>
      <c r="E15" s="114">
        <v>825</v>
      </c>
    </row>
    <row r="16" spans="1:6" s="109" customFormat="1" x14ac:dyDescent="0.2">
      <c r="A16" s="112" t="s">
        <v>10</v>
      </c>
      <c r="B16" s="114">
        <v>153</v>
      </c>
      <c r="D16" s="112" t="s">
        <v>97</v>
      </c>
      <c r="E16" s="114">
        <v>846</v>
      </c>
    </row>
    <row r="17" spans="1:5" s="109" customFormat="1" x14ac:dyDescent="0.2">
      <c r="A17" s="112" t="s">
        <v>92</v>
      </c>
      <c r="B17" s="114">
        <v>810</v>
      </c>
      <c r="D17" s="112" t="s">
        <v>55</v>
      </c>
      <c r="E17" s="114">
        <v>410</v>
      </c>
    </row>
    <row r="18" spans="1:5" s="109" customFormat="1" x14ac:dyDescent="0.2">
      <c r="A18" s="112" t="s">
        <v>6</v>
      </c>
      <c r="B18" s="114">
        <v>155</v>
      </c>
      <c r="D18" s="112" t="s">
        <v>98</v>
      </c>
      <c r="E18" s="114">
        <v>773</v>
      </c>
    </row>
    <row r="19" spans="1:5" s="109" customFormat="1" x14ac:dyDescent="0.2">
      <c r="A19" s="112" t="s">
        <v>22</v>
      </c>
      <c r="B19" s="114">
        <v>240</v>
      </c>
      <c r="D19" s="112" t="s">
        <v>76</v>
      </c>
      <c r="E19" s="114">
        <v>707</v>
      </c>
    </row>
    <row r="20" spans="1:5" s="109" customFormat="1" x14ac:dyDescent="0.2">
      <c r="A20" s="112" t="s">
        <v>62</v>
      </c>
      <c r="B20" s="114">
        <v>561</v>
      </c>
      <c r="D20" s="112" t="s">
        <v>107</v>
      </c>
      <c r="E20" s="114">
        <v>480</v>
      </c>
    </row>
    <row r="21" spans="1:5" s="109" customFormat="1" x14ac:dyDescent="0.2">
      <c r="A21" s="112" t="s">
        <v>63</v>
      </c>
      <c r="B21" s="114">
        <v>563</v>
      </c>
      <c r="D21" s="112" t="s">
        <v>57</v>
      </c>
      <c r="E21" s="114">
        <v>450</v>
      </c>
    </row>
    <row r="22" spans="1:5" s="109" customFormat="1" x14ac:dyDescent="0.2">
      <c r="A22" s="112" t="s">
        <v>73</v>
      </c>
      <c r="B22" s="114">
        <v>710</v>
      </c>
      <c r="D22" s="112" t="s">
        <v>44</v>
      </c>
      <c r="E22" s="114">
        <v>370</v>
      </c>
    </row>
    <row r="23" spans="1:5" s="109" customFormat="1" x14ac:dyDescent="0.2">
      <c r="A23" s="112" t="s">
        <v>39</v>
      </c>
      <c r="B23" s="114">
        <v>320</v>
      </c>
      <c r="D23" s="112" t="s">
        <v>77</v>
      </c>
      <c r="E23" s="114">
        <v>727</v>
      </c>
    </row>
    <row r="24" spans="1:5" s="109" customFormat="1" x14ac:dyDescent="0.2">
      <c r="A24" s="112" t="s">
        <v>23</v>
      </c>
      <c r="B24" s="114">
        <v>210</v>
      </c>
      <c r="D24" s="112" t="s">
        <v>58</v>
      </c>
      <c r="E24" s="114">
        <v>461</v>
      </c>
    </row>
    <row r="25" spans="1:5" s="109" customFormat="1" x14ac:dyDescent="0.2">
      <c r="A25" s="112" t="s">
        <v>64</v>
      </c>
      <c r="B25" s="114">
        <v>607</v>
      </c>
      <c r="D25" s="112" t="s">
        <v>45</v>
      </c>
      <c r="E25" s="114">
        <v>306</v>
      </c>
    </row>
    <row r="26" spans="1:5" s="109" customFormat="1" x14ac:dyDescent="0.2">
      <c r="A26" s="112" t="s">
        <v>5</v>
      </c>
      <c r="B26" s="114">
        <v>147</v>
      </c>
      <c r="D26" s="112" t="s">
        <v>78</v>
      </c>
      <c r="E26" s="114">
        <v>730</v>
      </c>
    </row>
    <row r="27" spans="1:5" s="109" customFormat="1" x14ac:dyDescent="0.2">
      <c r="A27" s="112" t="s">
        <v>93</v>
      </c>
      <c r="B27" s="114">
        <v>813</v>
      </c>
      <c r="D27" s="112" t="s">
        <v>99</v>
      </c>
      <c r="E27" s="114">
        <v>840</v>
      </c>
    </row>
    <row r="28" spans="1:5" s="109" customFormat="1" x14ac:dyDescent="0.2">
      <c r="A28" s="112" t="s">
        <v>24</v>
      </c>
      <c r="B28" s="114">
        <v>250</v>
      </c>
      <c r="D28" s="112" t="s">
        <v>88</v>
      </c>
      <c r="E28" s="114">
        <v>760</v>
      </c>
    </row>
    <row r="29" spans="1:5" s="109" customFormat="1" x14ac:dyDescent="0.2">
      <c r="A29" s="112" t="s">
        <v>25</v>
      </c>
      <c r="B29" s="114">
        <v>190</v>
      </c>
      <c r="D29" s="112" t="s">
        <v>46</v>
      </c>
      <c r="E29" s="114">
        <v>329</v>
      </c>
    </row>
    <row r="30" spans="1:5" s="109" customFormat="1" x14ac:dyDescent="0.2">
      <c r="A30" s="112" t="s">
        <v>52</v>
      </c>
      <c r="B30" s="114">
        <v>430</v>
      </c>
      <c r="D30" s="112" t="s">
        <v>37</v>
      </c>
      <c r="E30" s="114">
        <v>265</v>
      </c>
    </row>
    <row r="31" spans="1:5" s="109" customFormat="1" x14ac:dyDescent="0.2">
      <c r="A31" s="112" t="s">
        <v>11</v>
      </c>
      <c r="B31" s="114">
        <v>157</v>
      </c>
      <c r="D31" s="112" t="s">
        <v>31</v>
      </c>
      <c r="E31" s="114">
        <v>230</v>
      </c>
    </row>
    <row r="32" spans="1:5" s="109" customFormat="1" x14ac:dyDescent="0.2">
      <c r="A32" s="112" t="s">
        <v>12</v>
      </c>
      <c r="B32" s="114">
        <v>159</v>
      </c>
      <c r="D32" s="112" t="s">
        <v>19</v>
      </c>
      <c r="E32" s="114">
        <v>175</v>
      </c>
    </row>
    <row r="33" spans="1:5" s="109" customFormat="1" x14ac:dyDescent="0.2">
      <c r="A33" s="112" t="s">
        <v>13</v>
      </c>
      <c r="B33" s="114">
        <v>161</v>
      </c>
      <c r="D33" s="112" t="s">
        <v>79</v>
      </c>
      <c r="E33" s="114">
        <v>741</v>
      </c>
    </row>
    <row r="34" spans="1:5" s="109" customFormat="1" x14ac:dyDescent="0.2">
      <c r="A34" s="112" t="s">
        <v>34</v>
      </c>
      <c r="B34" s="114">
        <v>253</v>
      </c>
      <c r="D34" s="112" t="s">
        <v>80</v>
      </c>
      <c r="E34" s="114">
        <v>740</v>
      </c>
    </row>
    <row r="35" spans="1:5" s="109" customFormat="1" x14ac:dyDescent="0.2">
      <c r="A35" s="112" t="s">
        <v>26</v>
      </c>
      <c r="B35" s="114">
        <v>270</v>
      </c>
      <c r="D35" s="112" t="s">
        <v>81</v>
      </c>
      <c r="E35" s="114">
        <v>746</v>
      </c>
    </row>
    <row r="36" spans="1:5" s="109" customFormat="1" x14ac:dyDescent="0.2">
      <c r="A36" s="112" t="s">
        <v>40</v>
      </c>
      <c r="B36" s="114">
        <v>376</v>
      </c>
      <c r="D36" s="112" t="s">
        <v>89</v>
      </c>
      <c r="E36" s="114">
        <v>779</v>
      </c>
    </row>
    <row r="37" spans="1:5" s="109" customFormat="1" x14ac:dyDescent="0.2">
      <c r="A37" s="112" t="s">
        <v>65</v>
      </c>
      <c r="B37" s="114">
        <v>510</v>
      </c>
      <c r="D37" s="112" t="s">
        <v>47</v>
      </c>
      <c r="E37" s="114">
        <v>330</v>
      </c>
    </row>
    <row r="38" spans="1:5" s="109" customFormat="1" x14ac:dyDescent="0.2">
      <c r="A38" s="112" t="s">
        <v>27</v>
      </c>
      <c r="B38" s="114">
        <v>260</v>
      </c>
      <c r="D38" s="112" t="s">
        <v>38</v>
      </c>
      <c r="E38" s="114">
        <v>269</v>
      </c>
    </row>
    <row r="39" spans="1:5" s="109" customFormat="1" x14ac:dyDescent="0.2">
      <c r="A39" s="112" t="s">
        <v>74</v>
      </c>
      <c r="B39" s="114">
        <v>766</v>
      </c>
      <c r="D39" s="112" t="s">
        <v>48</v>
      </c>
      <c r="E39" s="114">
        <v>340</v>
      </c>
    </row>
    <row r="40" spans="1:5" s="109" customFormat="1" x14ac:dyDescent="0.2">
      <c r="A40" s="112" t="s">
        <v>28</v>
      </c>
      <c r="B40" s="114">
        <v>217</v>
      </c>
      <c r="D40" s="112" t="s">
        <v>49</v>
      </c>
      <c r="E40" s="114">
        <v>336</v>
      </c>
    </row>
    <row r="41" spans="1:5" s="109" customFormat="1" x14ac:dyDescent="0.2">
      <c r="A41" s="112" t="s">
        <v>14</v>
      </c>
      <c r="B41" s="114">
        <v>163</v>
      </c>
      <c r="D41" s="112" t="s">
        <v>90</v>
      </c>
      <c r="E41" s="114">
        <v>671</v>
      </c>
    </row>
    <row r="42" spans="1:5" s="109" customFormat="1" x14ac:dyDescent="0.2">
      <c r="A42" s="112" t="s">
        <v>84</v>
      </c>
      <c r="B42" s="114">
        <v>657</v>
      </c>
      <c r="D42" s="112" t="s">
        <v>59</v>
      </c>
      <c r="E42" s="114">
        <v>479</v>
      </c>
    </row>
    <row r="43" spans="1:5" s="109" customFormat="1" x14ac:dyDescent="0.2">
      <c r="A43" s="112" t="s">
        <v>29</v>
      </c>
      <c r="B43" s="114">
        <v>219</v>
      </c>
      <c r="D43" s="112" t="s">
        <v>82</v>
      </c>
      <c r="E43" s="114">
        <v>706</v>
      </c>
    </row>
    <row r="44" spans="1:5" s="109" customFormat="1" x14ac:dyDescent="0.2">
      <c r="A44" s="112" t="s">
        <v>94</v>
      </c>
      <c r="B44" s="114">
        <v>860</v>
      </c>
      <c r="D44" s="112" t="s">
        <v>67</v>
      </c>
      <c r="E44" s="114">
        <v>540</v>
      </c>
    </row>
    <row r="45" spans="1:5" s="109" customFormat="1" x14ac:dyDescent="0.2">
      <c r="A45" s="112" t="s">
        <v>41</v>
      </c>
      <c r="B45" s="114">
        <v>316</v>
      </c>
      <c r="D45" s="112" t="s">
        <v>100</v>
      </c>
      <c r="E45" s="114">
        <v>787</v>
      </c>
    </row>
    <row r="46" spans="1:5" s="109" customFormat="1" x14ac:dyDescent="0.2">
      <c r="A46" s="112" t="s">
        <v>85</v>
      </c>
      <c r="B46" s="114">
        <v>661</v>
      </c>
      <c r="D46" s="112" t="s">
        <v>68</v>
      </c>
      <c r="E46" s="114">
        <v>550</v>
      </c>
    </row>
    <row r="47" spans="1:5" s="109" customFormat="1" x14ac:dyDescent="0.2">
      <c r="A47" s="112" t="s">
        <v>75</v>
      </c>
      <c r="B47" s="114">
        <v>615</v>
      </c>
      <c r="D47" s="112" t="s">
        <v>7</v>
      </c>
      <c r="E47" s="114">
        <v>185</v>
      </c>
    </row>
    <row r="48" spans="1:5" s="109" customFormat="1" x14ac:dyDescent="0.2">
      <c r="A48" s="112" t="s">
        <v>15</v>
      </c>
      <c r="B48" s="114">
        <v>167</v>
      </c>
      <c r="D48" s="112" t="s">
        <v>20</v>
      </c>
      <c r="E48" s="114">
        <v>187</v>
      </c>
    </row>
    <row r="49" spans="1:5" s="109" customFormat="1" x14ac:dyDescent="0.2">
      <c r="A49" s="112" t="s">
        <v>16</v>
      </c>
      <c r="B49" s="114">
        <v>169</v>
      </c>
      <c r="D49" s="112" t="s">
        <v>69</v>
      </c>
      <c r="E49" s="114">
        <v>573</v>
      </c>
    </row>
    <row r="50" spans="1:5" s="109" customFormat="1" x14ac:dyDescent="0.2">
      <c r="A50" s="112" t="s">
        <v>30</v>
      </c>
      <c r="B50" s="114">
        <v>223</v>
      </c>
      <c r="D50" s="112" t="s">
        <v>70</v>
      </c>
      <c r="E50" s="114">
        <v>575</v>
      </c>
    </row>
    <row r="51" spans="1:5" s="109" customFormat="1" x14ac:dyDescent="0.2">
      <c r="A51" s="112" t="s">
        <v>86</v>
      </c>
      <c r="B51" s="114">
        <v>756</v>
      </c>
      <c r="D51" s="112" t="s">
        <v>71</v>
      </c>
      <c r="E51" s="114">
        <v>630</v>
      </c>
    </row>
    <row r="52" spans="1:5" s="109" customFormat="1" x14ac:dyDescent="0.2">
      <c r="A52" s="112" t="s">
        <v>17</v>
      </c>
      <c r="B52" s="114">
        <v>183</v>
      </c>
      <c r="D52" s="112" t="s">
        <v>108</v>
      </c>
      <c r="E52" s="114">
        <v>820</v>
      </c>
    </row>
    <row r="53" spans="1:5" s="109" customFormat="1" x14ac:dyDescent="0.2">
      <c r="A53" s="112" t="s">
        <v>95</v>
      </c>
      <c r="B53" s="114">
        <v>849</v>
      </c>
      <c r="D53" s="112" t="s">
        <v>91</v>
      </c>
      <c r="E53" s="114">
        <v>791</v>
      </c>
    </row>
    <row r="54" spans="1:5" s="109" customFormat="1" x14ac:dyDescent="0.2">
      <c r="A54" s="112" t="s">
        <v>42</v>
      </c>
      <c r="B54" s="114">
        <v>326</v>
      </c>
      <c r="D54" s="112" t="s">
        <v>50</v>
      </c>
      <c r="E54" s="114">
        <v>390</v>
      </c>
    </row>
    <row r="55" spans="1:5" s="109" customFormat="1" x14ac:dyDescent="0.2">
      <c r="A55" s="112" t="s">
        <v>53</v>
      </c>
      <c r="B55" s="114">
        <v>440</v>
      </c>
      <c r="D55" s="112" t="s">
        <v>60</v>
      </c>
      <c r="E55" s="114">
        <v>492</v>
      </c>
    </row>
    <row r="56" spans="1:5" s="109" customFormat="1" x14ac:dyDescent="0.2">
      <c r="A56" s="112" t="s">
        <v>66</v>
      </c>
      <c r="B56" s="114">
        <v>621</v>
      </c>
      <c r="D56" s="112" t="s">
        <v>72</v>
      </c>
      <c r="E56" s="114">
        <v>580</v>
      </c>
    </row>
    <row r="57" spans="1:5" s="109" customFormat="1" x14ac:dyDescent="0.2">
      <c r="A57" s="112" t="s">
        <v>4</v>
      </c>
      <c r="B57" s="114">
        <v>101</v>
      </c>
      <c r="D57" s="112" t="s">
        <v>102</v>
      </c>
      <c r="E57" s="114">
        <v>851</v>
      </c>
    </row>
    <row r="58" spans="1:5" s="109" customFormat="1" x14ac:dyDescent="0.2">
      <c r="A58" s="112" t="s">
        <v>35</v>
      </c>
      <c r="B58" s="114">
        <v>259</v>
      </c>
      <c r="D58" s="112" t="s">
        <v>83</v>
      </c>
      <c r="E58" s="114">
        <v>751</v>
      </c>
    </row>
  </sheetData>
  <sheetProtection algorithmName="SHA-512" hashValue="OHQMu1gS9RmsdVvJHaiYPm4Nosh6nUYPv5pupk5Jp58f4OShdEB4HaJlb6krJbtV7IR73QYvJdPJgZJHzzm7Vw==" saltValue="09vpLrolsAa1EV6fS+3bqQ==" spinCount="100000" sheet="1" objects="1" scenarios="1"/>
  <mergeCells count="7">
    <mergeCell ref="A2:F2"/>
    <mergeCell ref="A3:F3"/>
    <mergeCell ref="A8:B8"/>
    <mergeCell ref="A1:F1"/>
    <mergeCell ref="A5:F5"/>
    <mergeCell ref="A6:F6"/>
    <mergeCell ref="B4:F4"/>
  </mergeCells>
  <pageMargins left="0.70866141732283472" right="0.70866141732283472" top="0.74803149606299213" bottom="0.74803149606299213" header="0.31496062992125984" footer="0.31496062992125984"/>
  <pageSetup paperSize="9" scale="77"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731306-4DB2-4986-86F8-6604D90A62A9}">
  <sheetPr>
    <pageSetUpPr fitToPage="1"/>
  </sheetPr>
  <dimension ref="A1:I407"/>
  <sheetViews>
    <sheetView zoomScaleNormal="100" workbookViewId="0"/>
  </sheetViews>
  <sheetFormatPr defaultColWidth="8.88671875" defaultRowHeight="14.25" x14ac:dyDescent="0.2"/>
  <cols>
    <col min="1" max="3" width="31.6640625" style="9" customWidth="1"/>
    <col min="4" max="4" width="14.88671875" style="9" customWidth="1"/>
    <col min="5" max="8" width="6.6640625" style="9" customWidth="1"/>
    <col min="9" max="16384" width="8.88671875" style="9"/>
  </cols>
  <sheetData>
    <row r="1" spans="1:9" x14ac:dyDescent="0.2">
      <c r="A1" s="25" t="s">
        <v>310</v>
      </c>
    </row>
    <row r="2" spans="1:9" x14ac:dyDescent="0.2">
      <c r="A2" s="10" t="s">
        <v>0</v>
      </c>
    </row>
    <row r="3" spans="1:9" x14ac:dyDescent="0.2">
      <c r="A3" s="11" t="s">
        <v>133</v>
      </c>
      <c r="C3" s="11"/>
      <c r="E3" s="11" t="s">
        <v>131</v>
      </c>
      <c r="F3" s="11" t="s">
        <v>130</v>
      </c>
      <c r="G3" s="11" t="s">
        <v>128</v>
      </c>
      <c r="H3" s="11" t="s">
        <v>190</v>
      </c>
      <c r="I3" s="11" t="s">
        <v>298</v>
      </c>
    </row>
    <row r="4" spans="1:9" x14ac:dyDescent="0.2">
      <c r="A4" s="11"/>
      <c r="B4" s="11" t="s">
        <v>264</v>
      </c>
      <c r="C4" s="2">
        <v>101</v>
      </c>
      <c r="D4" s="11" t="s">
        <v>4</v>
      </c>
      <c r="E4" s="12">
        <v>506.2</v>
      </c>
      <c r="F4" s="12">
        <v>465</v>
      </c>
      <c r="G4" s="12">
        <v>30.2</v>
      </c>
      <c r="H4" s="12">
        <v>504.1</v>
      </c>
      <c r="I4" s="12">
        <v>509.1</v>
      </c>
    </row>
    <row r="5" spans="1:9" x14ac:dyDescent="0.2">
      <c r="C5" s="2">
        <v>147</v>
      </c>
      <c r="D5" s="11" t="s">
        <v>5</v>
      </c>
      <c r="E5" s="12">
        <v>155.4</v>
      </c>
      <c r="F5" s="12">
        <v>92.2</v>
      </c>
      <c r="G5" s="12">
        <v>110</v>
      </c>
      <c r="H5" s="12">
        <v>130</v>
      </c>
      <c r="I5" s="12">
        <v>143</v>
      </c>
    </row>
    <row r="6" spans="1:9" x14ac:dyDescent="0.2">
      <c r="C6" s="2">
        <v>151</v>
      </c>
      <c r="D6" s="11" t="s">
        <v>9</v>
      </c>
      <c r="E6" s="12">
        <v>81.5</v>
      </c>
      <c r="F6" s="12">
        <v>76.8</v>
      </c>
      <c r="G6" s="12">
        <v>68.099999999999994</v>
      </c>
      <c r="H6" s="12">
        <v>72.599999999999994</v>
      </c>
      <c r="I6" s="12">
        <v>76.900000000000006</v>
      </c>
    </row>
    <row r="7" spans="1:9" x14ac:dyDescent="0.2">
      <c r="C7" s="2">
        <v>153</v>
      </c>
      <c r="D7" s="11" t="s">
        <v>10</v>
      </c>
      <c r="E7" s="12">
        <v>100.5</v>
      </c>
      <c r="F7" s="12">
        <v>60.5</v>
      </c>
      <c r="G7" s="12">
        <v>60.1</v>
      </c>
      <c r="H7" s="12">
        <v>66.3</v>
      </c>
      <c r="I7" s="12">
        <v>59</v>
      </c>
    </row>
    <row r="8" spans="1:9" x14ac:dyDescent="0.2">
      <c r="C8" s="2">
        <v>155</v>
      </c>
      <c r="D8" s="11" t="s">
        <v>6</v>
      </c>
      <c r="E8" s="12">
        <v>43.4</v>
      </c>
      <c r="F8" s="12">
        <v>25.9</v>
      </c>
      <c r="G8" s="12">
        <v>14.3</v>
      </c>
      <c r="H8" s="12">
        <v>23.6</v>
      </c>
      <c r="I8" s="12">
        <v>25.4</v>
      </c>
    </row>
    <row r="9" spans="1:9" x14ac:dyDescent="0.2">
      <c r="C9" s="2">
        <v>157</v>
      </c>
      <c r="D9" s="11" t="s">
        <v>11</v>
      </c>
      <c r="E9" s="12">
        <v>167.5</v>
      </c>
      <c r="F9" s="12">
        <v>133.6</v>
      </c>
      <c r="G9" s="12">
        <v>114.5</v>
      </c>
      <c r="H9" s="12">
        <v>129.1</v>
      </c>
      <c r="I9" s="12">
        <v>141.9</v>
      </c>
    </row>
    <row r="10" spans="1:9" x14ac:dyDescent="0.2">
      <c r="C10" s="2">
        <v>159</v>
      </c>
      <c r="D10" s="11" t="s">
        <v>12</v>
      </c>
      <c r="E10" s="12">
        <v>101.4</v>
      </c>
      <c r="F10" s="12">
        <v>70.099999999999994</v>
      </c>
      <c r="G10" s="12">
        <v>63.6</v>
      </c>
      <c r="H10" s="12">
        <v>64.599999999999994</v>
      </c>
      <c r="I10" s="12">
        <v>59.2</v>
      </c>
    </row>
    <row r="11" spans="1:9" x14ac:dyDescent="0.2">
      <c r="C11" s="2">
        <v>161</v>
      </c>
      <c r="D11" s="11" t="s">
        <v>13</v>
      </c>
      <c r="E11" s="12">
        <v>39.1</v>
      </c>
      <c r="F11" s="12">
        <v>19.399999999999999</v>
      </c>
      <c r="G11" s="12">
        <v>20</v>
      </c>
      <c r="H11" s="12">
        <v>22.9</v>
      </c>
      <c r="I11" s="12">
        <v>26.9</v>
      </c>
    </row>
    <row r="12" spans="1:9" x14ac:dyDescent="0.2">
      <c r="C12" s="2">
        <v>163</v>
      </c>
      <c r="D12" s="11" t="s">
        <v>14</v>
      </c>
      <c r="E12" s="12">
        <v>40.200000000000003</v>
      </c>
      <c r="F12" s="12">
        <v>49.2</v>
      </c>
      <c r="G12" s="12">
        <v>59.6</v>
      </c>
      <c r="H12" s="12">
        <v>71.599999999999994</v>
      </c>
      <c r="I12" s="12">
        <v>69.400000000000006</v>
      </c>
    </row>
    <row r="13" spans="1:9" x14ac:dyDescent="0.2">
      <c r="C13" s="2">
        <v>165</v>
      </c>
      <c r="D13" s="11" t="s">
        <v>8</v>
      </c>
      <c r="E13" s="12">
        <v>46.6</v>
      </c>
      <c r="F13" s="12">
        <v>40.799999999999997</v>
      </c>
      <c r="G13" s="12">
        <v>35.299999999999997</v>
      </c>
      <c r="H13" s="12">
        <v>35.4</v>
      </c>
      <c r="I13" s="12">
        <v>45.8</v>
      </c>
    </row>
    <row r="14" spans="1:9" x14ac:dyDescent="0.2">
      <c r="C14" s="2">
        <v>167</v>
      </c>
      <c r="D14" s="11" t="s">
        <v>15</v>
      </c>
      <c r="E14" s="12">
        <v>79.099999999999994</v>
      </c>
      <c r="F14" s="12">
        <v>67</v>
      </c>
      <c r="G14" s="12">
        <v>50.9</v>
      </c>
      <c r="H14" s="12">
        <v>55.8</v>
      </c>
      <c r="I14" s="12">
        <v>74.5</v>
      </c>
    </row>
    <row r="15" spans="1:9" x14ac:dyDescent="0.2">
      <c r="C15" s="2">
        <v>169</v>
      </c>
      <c r="D15" s="11" t="s">
        <v>16</v>
      </c>
      <c r="E15" s="12">
        <v>144.80000000000001</v>
      </c>
      <c r="F15" s="12">
        <v>1.9</v>
      </c>
      <c r="G15" s="12">
        <v>2.4</v>
      </c>
      <c r="H15" s="12">
        <v>0</v>
      </c>
      <c r="I15" s="12">
        <v>0</v>
      </c>
    </row>
    <row r="16" spans="1:9" x14ac:dyDescent="0.2">
      <c r="C16" s="2">
        <v>173</v>
      </c>
      <c r="D16" s="11" t="s">
        <v>18</v>
      </c>
      <c r="E16" s="12">
        <v>106.2</v>
      </c>
      <c r="F16" s="12">
        <v>82.3</v>
      </c>
      <c r="G16" s="13" t="s">
        <v>129</v>
      </c>
      <c r="H16" s="12">
        <v>62.7</v>
      </c>
      <c r="I16" s="12">
        <v>67.3</v>
      </c>
    </row>
    <row r="17" spans="3:9" x14ac:dyDescent="0.2">
      <c r="C17" s="2">
        <v>175</v>
      </c>
      <c r="D17" s="11" t="s">
        <v>19</v>
      </c>
      <c r="E17" s="12">
        <v>58.8</v>
      </c>
      <c r="F17" s="12">
        <v>54.6</v>
      </c>
      <c r="G17" s="12">
        <v>40.4</v>
      </c>
      <c r="H17" s="12">
        <v>31.4</v>
      </c>
      <c r="I17" s="12">
        <v>39.1</v>
      </c>
    </row>
    <row r="18" spans="3:9" x14ac:dyDescent="0.2">
      <c r="C18" s="2">
        <v>183</v>
      </c>
      <c r="D18" s="11" t="s">
        <v>17</v>
      </c>
      <c r="E18" s="12">
        <v>36.6</v>
      </c>
      <c r="F18" s="12">
        <v>26</v>
      </c>
      <c r="G18" s="12">
        <v>27.4</v>
      </c>
      <c r="H18" s="12">
        <v>35.700000000000003</v>
      </c>
      <c r="I18" s="12">
        <v>34.799999999999997</v>
      </c>
    </row>
    <row r="19" spans="3:9" x14ac:dyDescent="0.2">
      <c r="C19" s="2">
        <v>185</v>
      </c>
      <c r="D19" s="11" t="s">
        <v>7</v>
      </c>
      <c r="E19" s="12">
        <v>86</v>
      </c>
      <c r="F19" s="12">
        <v>58.5</v>
      </c>
      <c r="G19" s="12">
        <v>57.4</v>
      </c>
      <c r="H19" s="12">
        <v>55.2</v>
      </c>
      <c r="I19" s="12">
        <v>62.1</v>
      </c>
    </row>
    <row r="20" spans="3:9" x14ac:dyDescent="0.2">
      <c r="C20" s="2">
        <v>187</v>
      </c>
      <c r="D20" s="11" t="s">
        <v>20</v>
      </c>
      <c r="E20" s="12">
        <v>11.3</v>
      </c>
      <c r="F20" s="12">
        <v>20</v>
      </c>
      <c r="G20" s="12">
        <v>28.2</v>
      </c>
      <c r="H20" s="12">
        <v>23.1</v>
      </c>
      <c r="I20" s="12">
        <v>19.3</v>
      </c>
    </row>
    <row r="21" spans="3:9" x14ac:dyDescent="0.2">
      <c r="C21" s="2">
        <v>190</v>
      </c>
      <c r="D21" s="11" t="s">
        <v>25</v>
      </c>
      <c r="E21" s="12">
        <v>73.7</v>
      </c>
      <c r="F21" s="12">
        <v>90.7</v>
      </c>
      <c r="G21" s="12">
        <v>70.599999999999994</v>
      </c>
      <c r="H21" s="12">
        <v>50.9</v>
      </c>
      <c r="I21" s="12">
        <v>46.6</v>
      </c>
    </row>
    <row r="22" spans="3:9" x14ac:dyDescent="0.2">
      <c r="C22" s="2">
        <v>201</v>
      </c>
      <c r="D22" s="11" t="s">
        <v>21</v>
      </c>
      <c r="E22" s="12">
        <v>47</v>
      </c>
      <c r="F22" s="12">
        <v>51</v>
      </c>
      <c r="G22" s="12">
        <v>57.6</v>
      </c>
      <c r="H22" s="12">
        <v>56.4</v>
      </c>
      <c r="I22" s="12">
        <v>62.8</v>
      </c>
    </row>
    <row r="23" spans="3:9" x14ac:dyDescent="0.2">
      <c r="C23" s="2">
        <v>210</v>
      </c>
      <c r="D23" s="11" t="s">
        <v>23</v>
      </c>
      <c r="E23" s="13" t="s">
        <v>129</v>
      </c>
      <c r="F23" s="12">
        <v>15.7</v>
      </c>
      <c r="G23" s="12">
        <v>20.6</v>
      </c>
      <c r="H23" s="12">
        <v>27</v>
      </c>
      <c r="I23" s="12">
        <v>36.299999999999997</v>
      </c>
    </row>
    <row r="24" spans="3:9" x14ac:dyDescent="0.2">
      <c r="C24" s="2">
        <v>217</v>
      </c>
      <c r="D24" s="11" t="s">
        <v>28</v>
      </c>
      <c r="E24" s="12">
        <v>180.5</v>
      </c>
      <c r="F24" s="12">
        <v>105.8</v>
      </c>
      <c r="G24" s="12">
        <v>111</v>
      </c>
      <c r="H24" s="12">
        <v>118.3</v>
      </c>
      <c r="I24" s="12">
        <v>128.1</v>
      </c>
    </row>
    <row r="25" spans="3:9" x14ac:dyDescent="0.2">
      <c r="C25" s="2">
        <v>219</v>
      </c>
      <c r="D25" s="11" t="s">
        <v>29</v>
      </c>
      <c r="E25" s="13" t="s">
        <v>129</v>
      </c>
      <c r="F25" s="12">
        <v>43.6</v>
      </c>
      <c r="G25" s="12">
        <v>45.6</v>
      </c>
      <c r="H25" s="12">
        <v>44.9</v>
      </c>
      <c r="I25" s="12">
        <v>51.1</v>
      </c>
    </row>
    <row r="26" spans="3:9" x14ac:dyDescent="0.2">
      <c r="C26" s="2">
        <v>223</v>
      </c>
      <c r="D26" s="11" t="s">
        <v>30</v>
      </c>
      <c r="E26" s="12">
        <v>29.9</v>
      </c>
      <c r="F26" s="12">
        <v>62</v>
      </c>
      <c r="G26" s="12">
        <v>54.7</v>
      </c>
      <c r="H26" s="12">
        <v>40.6</v>
      </c>
      <c r="I26" s="12">
        <v>47</v>
      </c>
    </row>
    <row r="27" spans="3:9" x14ac:dyDescent="0.2">
      <c r="C27" s="2">
        <v>230</v>
      </c>
      <c r="D27" s="11" t="s">
        <v>31</v>
      </c>
      <c r="E27" s="12">
        <v>108.4</v>
      </c>
      <c r="F27" s="12">
        <v>100.4</v>
      </c>
      <c r="G27" s="12">
        <v>69.8</v>
      </c>
      <c r="H27" s="12">
        <v>36.299999999999997</v>
      </c>
      <c r="I27" s="12">
        <v>13.5</v>
      </c>
    </row>
    <row r="28" spans="3:9" x14ac:dyDescent="0.2">
      <c r="C28" s="2">
        <v>240</v>
      </c>
      <c r="D28" s="11" t="s">
        <v>22</v>
      </c>
      <c r="E28" s="12">
        <v>72.099999999999994</v>
      </c>
      <c r="F28" s="12">
        <v>62.2</v>
      </c>
      <c r="G28" s="12">
        <v>49</v>
      </c>
      <c r="H28" s="12">
        <v>48.8</v>
      </c>
      <c r="I28" s="12">
        <v>48.2</v>
      </c>
    </row>
    <row r="29" spans="3:9" x14ac:dyDescent="0.2">
      <c r="C29" s="2">
        <v>250</v>
      </c>
      <c r="D29" s="11" t="s">
        <v>24</v>
      </c>
      <c r="E29" s="12">
        <v>138.5</v>
      </c>
      <c r="F29" s="12">
        <v>106.4</v>
      </c>
      <c r="G29" s="12">
        <v>121.8</v>
      </c>
      <c r="H29" s="12">
        <v>126.9</v>
      </c>
      <c r="I29" s="12">
        <v>125.8</v>
      </c>
    </row>
    <row r="30" spans="3:9" x14ac:dyDescent="0.2">
      <c r="C30" s="2">
        <v>253</v>
      </c>
      <c r="D30" s="11" t="s">
        <v>34</v>
      </c>
      <c r="E30" s="12">
        <v>75</v>
      </c>
      <c r="F30" s="12">
        <v>113.3</v>
      </c>
      <c r="G30" s="12">
        <v>96.9</v>
      </c>
      <c r="H30" s="12">
        <v>97.3</v>
      </c>
      <c r="I30" s="12">
        <v>109.7</v>
      </c>
    </row>
    <row r="31" spans="3:9" x14ac:dyDescent="0.2">
      <c r="C31" s="2">
        <v>259</v>
      </c>
      <c r="D31" s="11" t="s">
        <v>35</v>
      </c>
      <c r="E31" s="12">
        <v>130</v>
      </c>
      <c r="F31" s="12">
        <v>151.5</v>
      </c>
      <c r="G31" s="12">
        <v>99</v>
      </c>
      <c r="H31" s="12">
        <v>95.3</v>
      </c>
      <c r="I31" s="12">
        <v>103</v>
      </c>
    </row>
    <row r="32" spans="3:9" x14ac:dyDescent="0.2">
      <c r="C32" s="2">
        <v>260</v>
      </c>
      <c r="D32" s="11" t="s">
        <v>27</v>
      </c>
      <c r="E32" s="13" t="s">
        <v>129</v>
      </c>
      <c r="F32" s="12">
        <v>74.8</v>
      </c>
      <c r="G32" s="12">
        <v>79.8</v>
      </c>
      <c r="H32" s="12">
        <v>83.4</v>
      </c>
      <c r="I32" s="12">
        <v>84.3</v>
      </c>
    </row>
    <row r="33" spans="3:9" x14ac:dyDescent="0.2">
      <c r="C33" s="2">
        <v>265</v>
      </c>
      <c r="D33" s="11" t="s">
        <v>37</v>
      </c>
      <c r="E33" s="12">
        <v>210.4</v>
      </c>
      <c r="F33" s="12">
        <v>179.6</v>
      </c>
      <c r="G33" s="12">
        <v>144.5</v>
      </c>
      <c r="H33" s="12">
        <v>149.4</v>
      </c>
      <c r="I33" s="12">
        <v>158.6</v>
      </c>
    </row>
    <row r="34" spans="3:9" x14ac:dyDescent="0.2">
      <c r="C34" s="2">
        <v>269</v>
      </c>
      <c r="D34" s="11" t="s">
        <v>38</v>
      </c>
      <c r="E34" s="12">
        <v>80.099999999999994</v>
      </c>
      <c r="F34" s="12">
        <v>53.6</v>
      </c>
      <c r="G34" s="12">
        <v>84.1</v>
      </c>
      <c r="H34" s="12">
        <v>78.8</v>
      </c>
      <c r="I34" s="12">
        <v>75</v>
      </c>
    </row>
    <row r="35" spans="3:9" x14ac:dyDescent="0.2">
      <c r="C35" s="2">
        <v>270</v>
      </c>
      <c r="D35" s="11" t="s">
        <v>26</v>
      </c>
      <c r="E35" s="13" t="s">
        <v>129</v>
      </c>
      <c r="F35" s="13" t="s">
        <v>129</v>
      </c>
      <c r="G35" s="12">
        <v>170.6</v>
      </c>
      <c r="H35" s="12">
        <v>156.19999999999999</v>
      </c>
      <c r="I35" s="12">
        <v>159.6</v>
      </c>
    </row>
    <row r="36" spans="3:9" x14ac:dyDescent="0.2">
      <c r="C36" s="2">
        <v>306</v>
      </c>
      <c r="D36" s="11" t="s">
        <v>45</v>
      </c>
      <c r="E36" s="12">
        <v>135.80000000000001</v>
      </c>
      <c r="F36" s="12">
        <v>113</v>
      </c>
      <c r="G36" s="12">
        <v>116.2</v>
      </c>
      <c r="H36" s="12">
        <v>117.3</v>
      </c>
      <c r="I36" s="12">
        <v>119.3</v>
      </c>
    </row>
    <row r="37" spans="3:9" x14ac:dyDescent="0.2">
      <c r="C37" s="2">
        <v>316</v>
      </c>
      <c r="D37" s="11" t="s">
        <v>41</v>
      </c>
      <c r="E37" s="12">
        <v>464.5</v>
      </c>
      <c r="F37" s="12">
        <v>175.2</v>
      </c>
      <c r="G37" s="12">
        <v>137.1</v>
      </c>
      <c r="H37" s="12">
        <v>137.6</v>
      </c>
      <c r="I37" s="12">
        <v>152.4</v>
      </c>
    </row>
    <row r="38" spans="3:9" x14ac:dyDescent="0.2">
      <c r="C38" s="2">
        <v>320</v>
      </c>
      <c r="D38" s="11" t="s">
        <v>39</v>
      </c>
      <c r="E38" s="12">
        <v>80.400000000000006</v>
      </c>
      <c r="F38" s="12">
        <v>68.900000000000006</v>
      </c>
      <c r="G38" s="12">
        <v>72.900000000000006</v>
      </c>
      <c r="H38" s="12">
        <v>61.6</v>
      </c>
      <c r="I38" s="12">
        <v>62.4</v>
      </c>
    </row>
    <row r="39" spans="3:9" x14ac:dyDescent="0.2">
      <c r="C39" s="2">
        <v>326</v>
      </c>
      <c r="D39" s="11" t="s">
        <v>42</v>
      </c>
      <c r="E39" s="12">
        <v>140.9</v>
      </c>
      <c r="F39" s="12">
        <v>261.5</v>
      </c>
      <c r="G39" s="12">
        <v>117.5</v>
      </c>
      <c r="H39" s="12">
        <v>131</v>
      </c>
      <c r="I39" s="12">
        <v>130.6</v>
      </c>
    </row>
    <row r="40" spans="3:9" x14ac:dyDescent="0.2">
      <c r="C40" s="2">
        <v>329</v>
      </c>
      <c r="D40" s="11" t="s">
        <v>46</v>
      </c>
      <c r="E40" s="12">
        <v>71.3</v>
      </c>
      <c r="F40" s="12">
        <v>43.3</v>
      </c>
      <c r="G40" s="12">
        <v>43.1</v>
      </c>
      <c r="H40" s="12">
        <v>43.2</v>
      </c>
      <c r="I40" s="12">
        <v>41.2</v>
      </c>
    </row>
    <row r="41" spans="3:9" x14ac:dyDescent="0.2">
      <c r="C41" s="2">
        <v>330</v>
      </c>
      <c r="D41" s="11" t="s">
        <v>47</v>
      </c>
      <c r="E41" s="12">
        <v>241.2</v>
      </c>
      <c r="F41" s="12">
        <v>256.60000000000002</v>
      </c>
      <c r="G41" s="12">
        <v>203.7</v>
      </c>
      <c r="H41" s="12">
        <v>216.6</v>
      </c>
      <c r="I41" s="12">
        <v>227.9</v>
      </c>
    </row>
    <row r="42" spans="3:9" x14ac:dyDescent="0.2">
      <c r="C42" s="2">
        <v>336</v>
      </c>
      <c r="D42" s="11" t="s">
        <v>49</v>
      </c>
      <c r="E42" s="13" t="s">
        <v>129</v>
      </c>
      <c r="F42" s="12">
        <v>99.7</v>
      </c>
      <c r="G42" s="12">
        <v>65.5</v>
      </c>
      <c r="H42" s="12">
        <v>60.7</v>
      </c>
      <c r="I42" s="12">
        <v>65.900000000000006</v>
      </c>
    </row>
    <row r="43" spans="3:9" x14ac:dyDescent="0.2">
      <c r="C43" s="2">
        <v>340</v>
      </c>
      <c r="D43" s="11" t="s">
        <v>48</v>
      </c>
      <c r="E43" s="12">
        <v>69.099999999999994</v>
      </c>
      <c r="F43" s="12">
        <v>110.9</v>
      </c>
      <c r="G43" s="12">
        <v>110.4</v>
      </c>
      <c r="H43" s="12">
        <v>123.7</v>
      </c>
      <c r="I43" s="12">
        <v>136.4</v>
      </c>
    </row>
    <row r="44" spans="3:9" x14ac:dyDescent="0.2">
      <c r="C44" s="2">
        <v>350</v>
      </c>
      <c r="D44" s="11" t="s">
        <v>36</v>
      </c>
      <c r="E44" s="12">
        <v>70</v>
      </c>
      <c r="F44" s="12">
        <v>45.5</v>
      </c>
      <c r="G44" s="12">
        <v>40.299999999999997</v>
      </c>
      <c r="H44" s="12">
        <v>35.5</v>
      </c>
      <c r="I44" s="12">
        <v>39.6</v>
      </c>
    </row>
    <row r="45" spans="3:9" x14ac:dyDescent="0.2">
      <c r="C45" s="2">
        <v>360</v>
      </c>
      <c r="D45" s="11" t="s">
        <v>43</v>
      </c>
      <c r="E45" s="12">
        <v>177.6</v>
      </c>
      <c r="F45" s="12">
        <v>165.2</v>
      </c>
      <c r="G45" s="12">
        <v>156.4</v>
      </c>
      <c r="H45" s="12">
        <v>138.19999999999999</v>
      </c>
      <c r="I45" s="12">
        <v>139.69999999999999</v>
      </c>
    </row>
    <row r="46" spans="3:9" x14ac:dyDescent="0.2">
      <c r="C46" s="2">
        <v>370</v>
      </c>
      <c r="D46" s="11" t="s">
        <v>44</v>
      </c>
      <c r="E46" s="13" t="s">
        <v>129</v>
      </c>
      <c r="F46" s="12">
        <v>216.4</v>
      </c>
      <c r="G46" s="12">
        <v>238.7</v>
      </c>
      <c r="H46" s="12">
        <v>284.7</v>
      </c>
      <c r="I46" s="12">
        <v>313.39999999999998</v>
      </c>
    </row>
    <row r="47" spans="3:9" x14ac:dyDescent="0.2">
      <c r="C47" s="2">
        <v>376</v>
      </c>
      <c r="D47" s="11" t="s">
        <v>40</v>
      </c>
      <c r="E47" s="12">
        <v>157.19999999999999</v>
      </c>
      <c r="F47" s="12">
        <v>32.1</v>
      </c>
      <c r="G47" s="12">
        <v>44.2</v>
      </c>
      <c r="H47" s="12">
        <v>75</v>
      </c>
      <c r="I47" s="12">
        <v>164.6</v>
      </c>
    </row>
    <row r="48" spans="3:9" x14ac:dyDescent="0.2">
      <c r="C48" s="2">
        <v>390</v>
      </c>
      <c r="D48" s="11" t="s">
        <v>50</v>
      </c>
      <c r="E48" s="12">
        <v>111.6</v>
      </c>
      <c r="F48" s="12">
        <v>140.69999999999999</v>
      </c>
      <c r="G48" s="12">
        <v>105.9</v>
      </c>
      <c r="H48" s="12">
        <v>111.8</v>
      </c>
      <c r="I48" s="12">
        <v>107.7</v>
      </c>
    </row>
    <row r="49" spans="3:9" x14ac:dyDescent="0.2">
      <c r="C49" s="2">
        <v>400</v>
      </c>
      <c r="D49" s="11" t="s">
        <v>32</v>
      </c>
      <c r="E49" s="12">
        <v>199.6</v>
      </c>
      <c r="F49" s="12">
        <v>117.9</v>
      </c>
      <c r="G49" s="12">
        <v>113.7</v>
      </c>
      <c r="H49" s="12">
        <v>83.2</v>
      </c>
      <c r="I49" s="12">
        <v>75</v>
      </c>
    </row>
    <row r="50" spans="3:9" x14ac:dyDescent="0.2">
      <c r="C50" s="2">
        <v>410</v>
      </c>
      <c r="D50" s="11" t="s">
        <v>55</v>
      </c>
      <c r="E50" s="12">
        <v>114.3</v>
      </c>
      <c r="F50" s="12">
        <v>88.1</v>
      </c>
      <c r="G50" s="12">
        <v>88.1</v>
      </c>
      <c r="H50" s="12">
        <v>102.5</v>
      </c>
      <c r="I50" s="12">
        <v>106.6</v>
      </c>
    </row>
    <row r="51" spans="3:9" x14ac:dyDescent="0.2">
      <c r="C51" s="2">
        <v>420</v>
      </c>
      <c r="D51" s="11" t="s">
        <v>51</v>
      </c>
      <c r="E51" s="12">
        <v>137.9</v>
      </c>
      <c r="F51" s="12">
        <v>90.1</v>
      </c>
      <c r="G51" s="12">
        <v>72.2</v>
      </c>
      <c r="H51" s="12">
        <v>82.3</v>
      </c>
      <c r="I51" s="12">
        <v>97</v>
      </c>
    </row>
    <row r="52" spans="3:9" x14ac:dyDescent="0.2">
      <c r="C52" s="2">
        <v>430</v>
      </c>
      <c r="D52" s="11" t="s">
        <v>52</v>
      </c>
      <c r="E52" s="12">
        <v>161.1</v>
      </c>
      <c r="F52" s="12">
        <v>116.9</v>
      </c>
      <c r="G52" s="12">
        <v>116.6</v>
      </c>
      <c r="H52" s="12">
        <v>125</v>
      </c>
      <c r="I52" s="12">
        <v>120.5</v>
      </c>
    </row>
    <row r="53" spans="3:9" x14ac:dyDescent="0.2">
      <c r="C53" s="2">
        <v>440</v>
      </c>
      <c r="D53" s="11" t="s">
        <v>53</v>
      </c>
      <c r="E53" s="12">
        <v>97.7</v>
      </c>
      <c r="F53" s="12">
        <v>49.3</v>
      </c>
      <c r="G53" s="12">
        <v>56.1</v>
      </c>
      <c r="H53" s="12">
        <v>45</v>
      </c>
      <c r="I53" s="12">
        <v>34.1</v>
      </c>
    </row>
    <row r="54" spans="3:9" x14ac:dyDescent="0.2">
      <c r="C54" s="2">
        <v>450</v>
      </c>
      <c r="D54" s="11" t="s">
        <v>57</v>
      </c>
      <c r="E54" s="12">
        <v>102.9</v>
      </c>
      <c r="F54" s="12">
        <v>130.4</v>
      </c>
      <c r="G54" s="12">
        <v>113.5</v>
      </c>
      <c r="H54" s="12">
        <v>109</v>
      </c>
      <c r="I54" s="12">
        <v>134.9</v>
      </c>
    </row>
    <row r="55" spans="3:9" x14ac:dyDescent="0.2">
      <c r="C55" s="2">
        <v>461</v>
      </c>
      <c r="D55" s="11" t="s">
        <v>58</v>
      </c>
      <c r="E55" s="12">
        <v>473.9</v>
      </c>
      <c r="F55" s="12">
        <v>406.9</v>
      </c>
      <c r="G55" s="12">
        <v>239.2</v>
      </c>
      <c r="H55" s="12">
        <v>208.4</v>
      </c>
      <c r="I55" s="12">
        <v>207.3</v>
      </c>
    </row>
    <row r="56" spans="3:9" x14ac:dyDescent="0.2">
      <c r="C56" s="2">
        <v>479</v>
      </c>
      <c r="D56" s="11" t="s">
        <v>59</v>
      </c>
      <c r="E56" s="12">
        <v>247.3</v>
      </c>
      <c r="F56" s="12">
        <v>119</v>
      </c>
      <c r="G56" s="12">
        <v>125.8</v>
      </c>
      <c r="H56" s="12">
        <v>124.5</v>
      </c>
      <c r="I56" s="12">
        <v>118.6</v>
      </c>
    </row>
    <row r="57" spans="3:9" x14ac:dyDescent="0.2">
      <c r="C57" s="2">
        <v>480</v>
      </c>
      <c r="D57" s="11" t="s">
        <v>56</v>
      </c>
      <c r="E57" s="12">
        <v>91.9</v>
      </c>
      <c r="F57" s="12">
        <v>87.5</v>
      </c>
      <c r="G57" s="12">
        <v>80.7</v>
      </c>
      <c r="H57" s="12">
        <v>62.3</v>
      </c>
      <c r="I57" s="12">
        <v>67</v>
      </c>
    </row>
    <row r="58" spans="3:9" x14ac:dyDescent="0.2">
      <c r="C58" s="2">
        <v>482</v>
      </c>
      <c r="D58" s="11" t="s">
        <v>54</v>
      </c>
      <c r="E58" s="12">
        <v>47.9</v>
      </c>
      <c r="F58" s="12">
        <v>46.3</v>
      </c>
      <c r="G58" s="12">
        <v>34.299999999999997</v>
      </c>
      <c r="H58" s="12">
        <v>29.2</v>
      </c>
      <c r="I58" s="12">
        <v>26.3</v>
      </c>
    </row>
    <row r="59" spans="3:9" x14ac:dyDescent="0.2">
      <c r="C59" s="2">
        <v>492</v>
      </c>
      <c r="D59" s="11" t="s">
        <v>60</v>
      </c>
      <c r="E59" s="12">
        <v>15.8</v>
      </c>
      <c r="F59" s="12">
        <v>15.1</v>
      </c>
      <c r="G59" s="12">
        <v>63.7</v>
      </c>
      <c r="H59" s="12">
        <v>64.5</v>
      </c>
      <c r="I59" s="12">
        <v>46.9</v>
      </c>
    </row>
    <row r="60" spans="3:9" x14ac:dyDescent="0.2">
      <c r="C60" s="2">
        <v>510</v>
      </c>
      <c r="D60" s="11" t="s">
        <v>65</v>
      </c>
      <c r="E60" s="12">
        <v>240.8</v>
      </c>
      <c r="F60" s="12">
        <v>231.2</v>
      </c>
      <c r="G60" s="12">
        <v>73.099999999999994</v>
      </c>
      <c r="H60" s="12">
        <v>8</v>
      </c>
      <c r="I60" s="12">
        <v>7.4</v>
      </c>
    </row>
    <row r="61" spans="3:9" x14ac:dyDescent="0.2">
      <c r="C61" s="2">
        <v>530</v>
      </c>
      <c r="D61" s="11" t="s">
        <v>61</v>
      </c>
      <c r="E61" s="12">
        <v>80.2</v>
      </c>
      <c r="F61" s="12">
        <v>90.2</v>
      </c>
      <c r="G61" s="12">
        <v>76.400000000000006</v>
      </c>
      <c r="H61" s="12">
        <v>67.7</v>
      </c>
      <c r="I61" s="12">
        <v>64.099999999999994</v>
      </c>
    </row>
    <row r="62" spans="3:9" x14ac:dyDescent="0.2">
      <c r="C62" s="2">
        <v>540</v>
      </c>
      <c r="D62" s="11" t="s">
        <v>67</v>
      </c>
      <c r="E62" s="12">
        <v>200.4</v>
      </c>
      <c r="F62" s="12">
        <v>317.60000000000002</v>
      </c>
      <c r="G62" s="12">
        <v>315.2</v>
      </c>
      <c r="H62" s="12">
        <v>185</v>
      </c>
      <c r="I62" s="12">
        <v>180.7</v>
      </c>
    </row>
    <row r="63" spans="3:9" x14ac:dyDescent="0.2">
      <c r="C63" s="2">
        <v>550</v>
      </c>
      <c r="D63" s="11" t="s">
        <v>68</v>
      </c>
      <c r="E63" s="12">
        <v>191.5</v>
      </c>
      <c r="F63" s="12">
        <v>76.2</v>
      </c>
      <c r="G63" s="12">
        <v>68.7</v>
      </c>
      <c r="H63" s="12">
        <v>82.2</v>
      </c>
      <c r="I63" s="12">
        <v>210</v>
      </c>
    </row>
    <row r="64" spans="3:9" x14ac:dyDescent="0.2">
      <c r="C64" s="2">
        <v>561</v>
      </c>
      <c r="D64" s="11" t="s">
        <v>62</v>
      </c>
      <c r="E64" s="12">
        <v>330.2</v>
      </c>
      <c r="F64" s="12">
        <v>249.4</v>
      </c>
      <c r="G64" s="12">
        <v>240.3</v>
      </c>
      <c r="H64" s="12">
        <v>225.5</v>
      </c>
      <c r="I64" s="12">
        <v>224.8</v>
      </c>
    </row>
    <row r="65" spans="3:9" x14ac:dyDescent="0.2">
      <c r="C65" s="2">
        <v>563</v>
      </c>
      <c r="D65" s="11" t="s">
        <v>63</v>
      </c>
      <c r="E65" s="12">
        <v>16.8</v>
      </c>
      <c r="F65" s="13" t="s">
        <v>129</v>
      </c>
      <c r="G65" s="12">
        <v>11</v>
      </c>
      <c r="H65" s="12">
        <v>11.3</v>
      </c>
      <c r="I65" s="12">
        <v>10</v>
      </c>
    </row>
    <row r="66" spans="3:9" x14ac:dyDescent="0.2">
      <c r="C66" s="2">
        <v>573</v>
      </c>
      <c r="D66" s="11" t="s">
        <v>69</v>
      </c>
      <c r="E66" s="12">
        <v>172.6</v>
      </c>
      <c r="F66" s="12">
        <v>153.19999999999999</v>
      </c>
      <c r="G66" s="12">
        <v>144.6</v>
      </c>
      <c r="H66" s="12">
        <v>118.3</v>
      </c>
      <c r="I66" s="12">
        <v>127.2</v>
      </c>
    </row>
    <row r="67" spans="3:9" x14ac:dyDescent="0.2">
      <c r="C67" s="2">
        <v>575</v>
      </c>
      <c r="D67" s="11" t="s">
        <v>70</v>
      </c>
      <c r="E67" s="12">
        <v>137.1</v>
      </c>
      <c r="F67" s="12">
        <v>113</v>
      </c>
      <c r="G67" s="12">
        <v>111.7</v>
      </c>
      <c r="H67" s="12">
        <v>88.1</v>
      </c>
      <c r="I67" s="12">
        <v>97.6</v>
      </c>
    </row>
    <row r="68" spans="3:9" x14ac:dyDescent="0.2">
      <c r="C68" s="2">
        <v>580</v>
      </c>
      <c r="D68" s="11" t="s">
        <v>72</v>
      </c>
      <c r="E68" s="12">
        <v>215.3</v>
      </c>
      <c r="F68" s="12">
        <v>142</v>
      </c>
      <c r="G68" s="12">
        <v>112.5</v>
      </c>
      <c r="H68" s="12">
        <v>118.2</v>
      </c>
      <c r="I68" s="12">
        <v>121.8</v>
      </c>
    </row>
    <row r="69" spans="3:9" x14ac:dyDescent="0.2">
      <c r="C69" s="2">
        <v>607</v>
      </c>
      <c r="D69" s="11" t="s">
        <v>64</v>
      </c>
      <c r="E69" s="12">
        <v>135.4</v>
      </c>
      <c r="F69" s="12">
        <v>195.9</v>
      </c>
      <c r="G69" s="12">
        <v>152.5</v>
      </c>
      <c r="H69" s="12">
        <v>144.19999999999999</v>
      </c>
      <c r="I69" s="12">
        <v>154.1</v>
      </c>
    </row>
    <row r="70" spans="3:9" x14ac:dyDescent="0.2">
      <c r="C70" s="2">
        <v>615</v>
      </c>
      <c r="D70" s="11" t="s">
        <v>75</v>
      </c>
      <c r="E70" s="12">
        <v>140.69999999999999</v>
      </c>
      <c r="F70" s="12">
        <v>240.3</v>
      </c>
      <c r="G70" s="12">
        <v>180.2</v>
      </c>
      <c r="H70" s="12">
        <v>173.6</v>
      </c>
      <c r="I70" s="12">
        <v>161.1</v>
      </c>
    </row>
    <row r="71" spans="3:9" x14ac:dyDescent="0.2">
      <c r="C71" s="2">
        <v>621</v>
      </c>
      <c r="D71" s="11" t="s">
        <v>66</v>
      </c>
      <c r="E71" s="12">
        <v>266.89999999999998</v>
      </c>
      <c r="F71" s="12">
        <v>169.7</v>
      </c>
      <c r="G71" s="12">
        <v>190.8</v>
      </c>
      <c r="H71" s="12">
        <v>210.2</v>
      </c>
      <c r="I71" s="12">
        <v>228.3</v>
      </c>
    </row>
    <row r="72" spans="3:9" x14ac:dyDescent="0.2">
      <c r="C72" s="2">
        <v>630</v>
      </c>
      <c r="D72" s="11" t="s">
        <v>71</v>
      </c>
      <c r="E72" s="12">
        <v>306.89999999999998</v>
      </c>
      <c r="F72" s="13" t="s">
        <v>129</v>
      </c>
      <c r="G72" s="12">
        <v>350.7</v>
      </c>
      <c r="H72" s="12">
        <v>418.6</v>
      </c>
      <c r="I72" s="12">
        <v>453.6</v>
      </c>
    </row>
    <row r="73" spans="3:9" x14ac:dyDescent="0.2">
      <c r="C73" s="2">
        <v>657</v>
      </c>
      <c r="D73" s="11" t="s">
        <v>84</v>
      </c>
      <c r="E73" s="12">
        <v>225.4</v>
      </c>
      <c r="F73" s="12">
        <v>68.2</v>
      </c>
      <c r="G73" s="12">
        <v>74.099999999999994</v>
      </c>
      <c r="H73" s="12">
        <v>77.2</v>
      </c>
      <c r="I73" s="12">
        <v>82.7</v>
      </c>
    </row>
    <row r="74" spans="3:9" x14ac:dyDescent="0.2">
      <c r="C74" s="2">
        <v>661</v>
      </c>
      <c r="D74" s="11" t="s">
        <v>85</v>
      </c>
      <c r="E74" s="12">
        <v>207</v>
      </c>
      <c r="F74" s="12">
        <v>176.2</v>
      </c>
      <c r="G74" s="12">
        <v>164.6</v>
      </c>
      <c r="H74" s="12">
        <v>163.80000000000001</v>
      </c>
      <c r="I74" s="12">
        <v>150.1</v>
      </c>
    </row>
    <row r="75" spans="3:9" x14ac:dyDescent="0.2">
      <c r="C75" s="2">
        <v>665</v>
      </c>
      <c r="D75" s="11" t="s">
        <v>87</v>
      </c>
      <c r="E75" s="12">
        <v>83.7</v>
      </c>
      <c r="F75" s="12">
        <v>54.1</v>
      </c>
      <c r="G75" s="12">
        <v>35.799999999999997</v>
      </c>
      <c r="H75" s="12">
        <v>41.6</v>
      </c>
      <c r="I75" s="12">
        <v>40.6</v>
      </c>
    </row>
    <row r="76" spans="3:9" x14ac:dyDescent="0.2">
      <c r="C76" s="2">
        <v>671</v>
      </c>
      <c r="D76" s="11" t="s">
        <v>90</v>
      </c>
      <c r="E76" s="13" t="s">
        <v>129</v>
      </c>
      <c r="F76" s="12">
        <v>49.5</v>
      </c>
      <c r="G76" s="12">
        <v>58.7</v>
      </c>
      <c r="H76" s="12">
        <v>56.4</v>
      </c>
      <c r="I76" s="12">
        <v>55.7</v>
      </c>
    </row>
    <row r="77" spans="3:9" x14ac:dyDescent="0.2">
      <c r="C77" s="2">
        <v>706</v>
      </c>
      <c r="D77" s="11" t="s">
        <v>82</v>
      </c>
      <c r="E77" s="12">
        <v>144.19999999999999</v>
      </c>
      <c r="F77" s="12">
        <v>156.1</v>
      </c>
      <c r="G77" s="12">
        <v>146.9</v>
      </c>
      <c r="H77" s="12">
        <v>140.80000000000001</v>
      </c>
      <c r="I77" s="12">
        <v>133.9</v>
      </c>
    </row>
    <row r="78" spans="3:9" x14ac:dyDescent="0.2">
      <c r="C78" s="2">
        <v>707</v>
      </c>
      <c r="D78" s="11" t="s">
        <v>76</v>
      </c>
      <c r="E78" s="13" t="s">
        <v>129</v>
      </c>
      <c r="F78" s="12">
        <v>91.6</v>
      </c>
      <c r="G78" s="12">
        <v>77.5</v>
      </c>
      <c r="H78" s="12">
        <v>88.4</v>
      </c>
      <c r="I78" s="12">
        <v>97.5</v>
      </c>
    </row>
    <row r="79" spans="3:9" x14ac:dyDescent="0.2">
      <c r="C79" s="2">
        <v>710</v>
      </c>
      <c r="D79" s="11" t="s">
        <v>73</v>
      </c>
      <c r="E79" s="12">
        <v>149.5</v>
      </c>
      <c r="F79" s="12">
        <v>118.1</v>
      </c>
      <c r="G79" s="12">
        <v>85.6</v>
      </c>
      <c r="H79" s="12">
        <v>80.8</v>
      </c>
      <c r="I79" s="12">
        <v>100.2</v>
      </c>
    </row>
    <row r="80" spans="3:9" x14ac:dyDescent="0.2">
      <c r="C80" s="2">
        <v>727</v>
      </c>
      <c r="D80" s="11" t="s">
        <v>77</v>
      </c>
      <c r="E80" s="12">
        <v>53.1</v>
      </c>
      <c r="F80" s="12">
        <v>40.299999999999997</v>
      </c>
      <c r="G80" s="12">
        <v>48.1</v>
      </c>
      <c r="H80" s="12">
        <v>51.6</v>
      </c>
      <c r="I80" s="12">
        <v>57.8</v>
      </c>
    </row>
    <row r="81" spans="3:9" x14ac:dyDescent="0.2">
      <c r="C81" s="2">
        <v>730</v>
      </c>
      <c r="D81" s="11" t="s">
        <v>78</v>
      </c>
      <c r="E81" s="12">
        <v>205</v>
      </c>
      <c r="F81" s="12">
        <v>202.9</v>
      </c>
      <c r="G81" s="12">
        <v>212.1</v>
      </c>
      <c r="H81" s="12">
        <v>184.2</v>
      </c>
      <c r="I81" s="12">
        <v>192.2</v>
      </c>
    </row>
    <row r="82" spans="3:9" x14ac:dyDescent="0.2">
      <c r="C82" s="2">
        <v>740</v>
      </c>
      <c r="D82" s="11" t="s">
        <v>80</v>
      </c>
      <c r="E82" s="12">
        <v>262.89999999999998</v>
      </c>
      <c r="F82" s="12">
        <v>201.8</v>
      </c>
      <c r="G82" s="12">
        <v>179</v>
      </c>
      <c r="H82" s="12">
        <v>175.3</v>
      </c>
      <c r="I82" s="12">
        <v>187.8</v>
      </c>
    </row>
    <row r="83" spans="3:9" x14ac:dyDescent="0.2">
      <c r="C83" s="2">
        <v>741</v>
      </c>
      <c r="D83" s="11" t="s">
        <v>79</v>
      </c>
      <c r="E83" s="12">
        <v>20.9</v>
      </c>
      <c r="F83" s="12">
        <v>7.8</v>
      </c>
      <c r="G83" s="12">
        <v>9.8000000000000007</v>
      </c>
      <c r="H83" s="12">
        <v>13.7</v>
      </c>
      <c r="I83" s="12">
        <v>9.8000000000000007</v>
      </c>
    </row>
    <row r="84" spans="3:9" x14ac:dyDescent="0.2">
      <c r="C84" s="2">
        <v>746</v>
      </c>
      <c r="D84" s="11" t="s">
        <v>81</v>
      </c>
      <c r="E84" s="12">
        <v>125.4</v>
      </c>
      <c r="F84" s="12">
        <v>173</v>
      </c>
      <c r="G84" s="12">
        <v>84.7</v>
      </c>
      <c r="H84" s="12">
        <v>77.7</v>
      </c>
      <c r="I84" s="12">
        <v>81.599999999999994</v>
      </c>
    </row>
    <row r="85" spans="3:9" x14ac:dyDescent="0.2">
      <c r="C85" s="2">
        <v>751</v>
      </c>
      <c r="D85" s="11" t="s">
        <v>83</v>
      </c>
      <c r="E85" s="12">
        <v>735.3</v>
      </c>
      <c r="F85" s="12">
        <v>457.8</v>
      </c>
      <c r="G85" s="12">
        <v>318.3</v>
      </c>
      <c r="H85" s="12">
        <v>314.8</v>
      </c>
      <c r="I85" s="12">
        <v>289.10000000000002</v>
      </c>
    </row>
    <row r="86" spans="3:9" x14ac:dyDescent="0.2">
      <c r="C86" s="2">
        <v>756</v>
      </c>
      <c r="D86" s="11" t="s">
        <v>86</v>
      </c>
      <c r="E86" s="12">
        <v>115.4</v>
      </c>
      <c r="F86" s="12">
        <v>137.9</v>
      </c>
      <c r="G86" s="12">
        <v>99.9</v>
      </c>
      <c r="H86" s="12">
        <v>89.6</v>
      </c>
      <c r="I86" s="12">
        <v>71.5</v>
      </c>
    </row>
    <row r="87" spans="3:9" x14ac:dyDescent="0.2">
      <c r="C87" s="2">
        <v>760</v>
      </c>
      <c r="D87" s="11" t="s">
        <v>88</v>
      </c>
      <c r="E87" s="12">
        <v>285.8</v>
      </c>
      <c r="F87" s="12">
        <v>201.9</v>
      </c>
      <c r="G87" s="12">
        <v>170.3</v>
      </c>
      <c r="H87" s="12">
        <v>177.4</v>
      </c>
      <c r="I87" s="12">
        <v>162.9</v>
      </c>
    </row>
    <row r="88" spans="3:9" x14ac:dyDescent="0.2">
      <c r="C88" s="2">
        <v>766</v>
      </c>
      <c r="D88" s="11" t="s">
        <v>74</v>
      </c>
      <c r="E88" s="12">
        <v>110.6</v>
      </c>
      <c r="F88" s="12">
        <v>111.9</v>
      </c>
      <c r="G88" s="12">
        <v>103.6</v>
      </c>
      <c r="H88" s="12">
        <v>106.5</v>
      </c>
      <c r="I88" s="12">
        <v>105.4</v>
      </c>
    </row>
    <row r="89" spans="3:9" x14ac:dyDescent="0.2">
      <c r="C89" s="2">
        <v>773</v>
      </c>
      <c r="D89" s="11" t="s">
        <v>98</v>
      </c>
      <c r="E89" s="12">
        <v>76.900000000000006</v>
      </c>
      <c r="F89" s="12">
        <v>39.700000000000003</v>
      </c>
      <c r="G89" s="12">
        <v>50.6</v>
      </c>
      <c r="H89" s="12">
        <v>50.4</v>
      </c>
      <c r="I89" s="12">
        <v>59.6</v>
      </c>
    </row>
    <row r="90" spans="3:9" x14ac:dyDescent="0.2">
      <c r="C90" s="2">
        <v>779</v>
      </c>
      <c r="D90" s="11" t="s">
        <v>89</v>
      </c>
      <c r="E90" s="12">
        <v>133.6</v>
      </c>
      <c r="F90" s="12">
        <v>149.9</v>
      </c>
      <c r="G90" s="12">
        <v>153.69999999999999</v>
      </c>
      <c r="H90" s="12">
        <v>158.4</v>
      </c>
      <c r="I90" s="12">
        <v>160.1</v>
      </c>
    </row>
    <row r="91" spans="3:9" x14ac:dyDescent="0.2">
      <c r="C91" s="2">
        <v>787</v>
      </c>
      <c r="D91" s="11" t="s">
        <v>100</v>
      </c>
      <c r="E91" s="12">
        <v>154.30000000000001</v>
      </c>
      <c r="F91" s="12">
        <v>50.6</v>
      </c>
      <c r="G91" s="12">
        <v>41.8</v>
      </c>
      <c r="H91" s="12">
        <v>33.9</v>
      </c>
      <c r="I91" s="12">
        <v>25.2</v>
      </c>
    </row>
    <row r="92" spans="3:9" x14ac:dyDescent="0.2">
      <c r="C92" s="2">
        <v>791</v>
      </c>
      <c r="D92" s="11" t="s">
        <v>91</v>
      </c>
      <c r="E92" s="12">
        <v>225</v>
      </c>
      <c r="F92" s="12">
        <v>325.10000000000002</v>
      </c>
      <c r="G92" s="12">
        <v>281.2</v>
      </c>
      <c r="H92" s="12">
        <v>273.10000000000002</v>
      </c>
      <c r="I92" s="12">
        <v>300</v>
      </c>
    </row>
    <row r="93" spans="3:9" x14ac:dyDescent="0.2">
      <c r="C93" s="2">
        <v>810</v>
      </c>
      <c r="D93" s="11" t="s">
        <v>92</v>
      </c>
      <c r="E93" s="12">
        <v>152.19999999999999</v>
      </c>
      <c r="F93" s="12">
        <v>47</v>
      </c>
      <c r="G93" s="12">
        <v>32.6</v>
      </c>
      <c r="H93" s="12">
        <v>42.8</v>
      </c>
      <c r="I93" s="12">
        <v>44</v>
      </c>
    </row>
    <row r="94" spans="3:9" x14ac:dyDescent="0.2">
      <c r="C94" s="2">
        <v>813</v>
      </c>
      <c r="D94" s="11" t="s">
        <v>93</v>
      </c>
      <c r="E94" s="12">
        <v>143.9</v>
      </c>
      <c r="F94" s="12">
        <v>180.3</v>
      </c>
      <c r="G94" s="12">
        <v>146.69999999999999</v>
      </c>
      <c r="H94" s="12">
        <v>124.7</v>
      </c>
      <c r="I94" s="12">
        <v>110.4</v>
      </c>
    </row>
    <row r="95" spans="3:9" x14ac:dyDescent="0.2">
      <c r="C95" s="2">
        <v>820</v>
      </c>
      <c r="D95" s="11" t="s">
        <v>101</v>
      </c>
      <c r="E95" s="12">
        <v>92.9</v>
      </c>
      <c r="F95" s="12">
        <v>102.3</v>
      </c>
      <c r="G95" s="12">
        <v>92.3</v>
      </c>
      <c r="H95" s="12">
        <v>94.8</v>
      </c>
      <c r="I95" s="12">
        <v>98.7</v>
      </c>
    </row>
    <row r="96" spans="3:9" x14ac:dyDescent="0.2">
      <c r="C96" s="2">
        <v>825</v>
      </c>
      <c r="D96" s="11" t="s">
        <v>96</v>
      </c>
      <c r="E96" s="12">
        <v>12.1</v>
      </c>
      <c r="F96" s="12">
        <v>10.199999999999999</v>
      </c>
      <c r="G96" s="12">
        <v>8.6</v>
      </c>
      <c r="H96" s="12">
        <v>9.5</v>
      </c>
      <c r="I96" s="12">
        <v>7.1</v>
      </c>
    </row>
    <row r="97" spans="2:9" x14ac:dyDescent="0.2">
      <c r="C97" s="2">
        <v>840</v>
      </c>
      <c r="D97" s="11" t="s">
        <v>99</v>
      </c>
      <c r="E97" s="12">
        <v>80.8</v>
      </c>
      <c r="F97" s="12">
        <v>69.400000000000006</v>
      </c>
      <c r="G97" s="12">
        <v>75.599999999999994</v>
      </c>
      <c r="H97" s="12">
        <v>65.599999999999994</v>
      </c>
      <c r="I97" s="12">
        <v>62.8</v>
      </c>
    </row>
    <row r="98" spans="2:9" x14ac:dyDescent="0.2">
      <c r="C98" s="2">
        <v>846</v>
      </c>
      <c r="D98" s="11" t="s">
        <v>97</v>
      </c>
      <c r="E98" s="12">
        <v>228.5</v>
      </c>
      <c r="F98" s="12">
        <v>79.2</v>
      </c>
      <c r="G98" s="12">
        <v>84</v>
      </c>
      <c r="H98" s="12">
        <v>81</v>
      </c>
      <c r="I98" s="12">
        <v>88.6</v>
      </c>
    </row>
    <row r="99" spans="2:9" x14ac:dyDescent="0.2">
      <c r="C99" s="2">
        <v>849</v>
      </c>
      <c r="D99" s="11" t="s">
        <v>95</v>
      </c>
      <c r="E99" s="12">
        <v>140.19999999999999</v>
      </c>
      <c r="F99" s="12">
        <v>114.1</v>
      </c>
      <c r="G99" s="12">
        <v>99.6</v>
      </c>
      <c r="H99" s="12">
        <v>94.7</v>
      </c>
      <c r="I99" s="12">
        <v>100.8</v>
      </c>
    </row>
    <row r="100" spans="2:9" x14ac:dyDescent="0.2">
      <c r="C100" s="2">
        <v>851</v>
      </c>
      <c r="D100" s="11" t="s">
        <v>102</v>
      </c>
      <c r="E100" s="12">
        <v>517.79999999999995</v>
      </c>
      <c r="F100" s="12">
        <v>456.3</v>
      </c>
      <c r="G100" s="12">
        <v>277.7</v>
      </c>
      <c r="H100" s="12">
        <v>428.7</v>
      </c>
      <c r="I100" s="12">
        <v>244.1</v>
      </c>
    </row>
    <row r="101" spans="2:9" x14ac:dyDescent="0.2">
      <c r="C101" s="2">
        <v>860</v>
      </c>
      <c r="D101" s="11" t="s">
        <v>94</v>
      </c>
      <c r="E101" s="12">
        <v>323.8</v>
      </c>
      <c r="F101" s="12">
        <v>216.1</v>
      </c>
      <c r="G101" s="12">
        <v>139.19999999999999</v>
      </c>
      <c r="H101" s="12">
        <v>144.9</v>
      </c>
      <c r="I101" s="12">
        <v>136.19999999999999</v>
      </c>
    </row>
    <row r="102" spans="2:9" x14ac:dyDescent="0.2">
      <c r="C102" s="2"/>
      <c r="D102" s="11"/>
      <c r="E102" s="12"/>
      <c r="F102" s="12"/>
      <c r="G102" s="12"/>
      <c r="H102" s="12"/>
    </row>
    <row r="103" spans="2:9" x14ac:dyDescent="0.2">
      <c r="B103" s="11" t="s">
        <v>265</v>
      </c>
      <c r="C103" s="2">
        <v>101</v>
      </c>
      <c r="D103" s="11" t="s">
        <v>4</v>
      </c>
      <c r="E103" s="12">
        <v>4750</v>
      </c>
      <c r="F103" s="12">
        <v>4972.3999999999996</v>
      </c>
      <c r="G103" s="12">
        <v>1094.2</v>
      </c>
      <c r="H103" s="12">
        <v>4904.8999999999996</v>
      </c>
      <c r="I103" s="12">
        <v>4788.8</v>
      </c>
    </row>
    <row r="104" spans="2:9" x14ac:dyDescent="0.2">
      <c r="C104" s="2">
        <v>147</v>
      </c>
      <c r="D104" s="11" t="s">
        <v>5</v>
      </c>
      <c r="E104" s="12">
        <v>1494.5</v>
      </c>
      <c r="F104" s="12">
        <v>1111.5999999999999</v>
      </c>
      <c r="G104" s="12">
        <v>1008.8</v>
      </c>
      <c r="H104" s="12">
        <v>947</v>
      </c>
      <c r="I104" s="12">
        <v>939.7</v>
      </c>
    </row>
    <row r="105" spans="2:9" x14ac:dyDescent="0.2">
      <c r="C105" s="2">
        <v>151</v>
      </c>
      <c r="D105" s="11" t="s">
        <v>9</v>
      </c>
      <c r="E105" s="12">
        <v>643.9</v>
      </c>
      <c r="F105" s="12">
        <v>832</v>
      </c>
      <c r="G105" s="12">
        <v>865.4</v>
      </c>
      <c r="H105" s="12">
        <v>795.3</v>
      </c>
      <c r="I105" s="12">
        <v>742.2</v>
      </c>
    </row>
    <row r="106" spans="2:9" x14ac:dyDescent="0.2">
      <c r="C106" s="2">
        <v>153</v>
      </c>
      <c r="D106" s="11" t="s">
        <v>10</v>
      </c>
      <c r="E106" s="12">
        <v>438.1</v>
      </c>
      <c r="F106" s="12">
        <v>454</v>
      </c>
      <c r="G106" s="12">
        <v>451.7</v>
      </c>
      <c r="H106" s="12">
        <v>367.2</v>
      </c>
      <c r="I106" s="12">
        <v>360.5</v>
      </c>
    </row>
    <row r="107" spans="2:9" x14ac:dyDescent="0.2">
      <c r="C107" s="2">
        <v>155</v>
      </c>
      <c r="D107" s="11" t="s">
        <v>6</v>
      </c>
      <c r="E107" s="12">
        <v>164.6</v>
      </c>
      <c r="F107" s="12">
        <v>255.8</v>
      </c>
      <c r="G107" s="12">
        <v>212.3</v>
      </c>
      <c r="H107" s="12">
        <v>207.7</v>
      </c>
      <c r="I107" s="12">
        <v>190</v>
      </c>
    </row>
    <row r="108" spans="2:9" x14ac:dyDescent="0.2">
      <c r="C108" s="2">
        <v>157</v>
      </c>
      <c r="D108" s="11" t="s">
        <v>11</v>
      </c>
      <c r="E108" s="12">
        <v>878</v>
      </c>
      <c r="F108" s="12">
        <v>791.1</v>
      </c>
      <c r="G108" s="12">
        <v>829.5</v>
      </c>
      <c r="H108" s="12">
        <v>797.3</v>
      </c>
      <c r="I108" s="12">
        <v>774.2</v>
      </c>
    </row>
    <row r="109" spans="2:9" x14ac:dyDescent="0.2">
      <c r="C109" s="2">
        <v>159</v>
      </c>
      <c r="D109" s="11" t="s">
        <v>12</v>
      </c>
      <c r="E109" s="12">
        <v>592.70000000000005</v>
      </c>
      <c r="F109" s="12">
        <v>785.3</v>
      </c>
      <c r="G109" s="12">
        <v>842</v>
      </c>
      <c r="H109" s="12">
        <v>750.1</v>
      </c>
      <c r="I109" s="12">
        <v>729.6</v>
      </c>
    </row>
    <row r="110" spans="2:9" x14ac:dyDescent="0.2">
      <c r="C110" s="2">
        <v>161</v>
      </c>
      <c r="D110" s="11" t="s">
        <v>13</v>
      </c>
      <c r="E110" s="12">
        <v>312.2</v>
      </c>
      <c r="F110" s="12">
        <v>412.5</v>
      </c>
      <c r="G110" s="12">
        <v>406.9</v>
      </c>
      <c r="H110" s="12">
        <v>427</v>
      </c>
      <c r="I110" s="12">
        <v>437.2</v>
      </c>
    </row>
    <row r="111" spans="2:9" x14ac:dyDescent="0.2">
      <c r="C111" s="2">
        <v>163</v>
      </c>
      <c r="D111" s="11" t="s">
        <v>14</v>
      </c>
      <c r="E111" s="12">
        <v>297.5</v>
      </c>
      <c r="F111" s="12">
        <v>345.7</v>
      </c>
      <c r="G111" s="12">
        <v>344.5</v>
      </c>
      <c r="H111" s="12">
        <v>289.39999999999998</v>
      </c>
      <c r="I111" s="12">
        <v>276.2</v>
      </c>
    </row>
    <row r="112" spans="2:9" x14ac:dyDescent="0.2">
      <c r="C112" s="2">
        <v>165</v>
      </c>
      <c r="D112" s="11" t="s">
        <v>8</v>
      </c>
      <c r="E112" s="12">
        <v>190.6</v>
      </c>
      <c r="F112" s="12">
        <v>263.5</v>
      </c>
      <c r="G112" s="12">
        <v>359.4</v>
      </c>
      <c r="H112" s="12">
        <v>376.6</v>
      </c>
      <c r="I112" s="12">
        <v>399.5</v>
      </c>
    </row>
    <row r="113" spans="3:9" x14ac:dyDescent="0.2">
      <c r="C113" s="2">
        <v>167</v>
      </c>
      <c r="D113" s="11" t="s">
        <v>15</v>
      </c>
      <c r="E113" s="12">
        <v>670.3</v>
      </c>
      <c r="F113" s="12">
        <v>747.4</v>
      </c>
      <c r="G113" s="12">
        <v>781.6</v>
      </c>
      <c r="H113" s="12">
        <v>696.7</v>
      </c>
      <c r="I113" s="12">
        <v>611.70000000000005</v>
      </c>
    </row>
    <row r="114" spans="3:9" x14ac:dyDescent="0.2">
      <c r="C114" s="2">
        <v>169</v>
      </c>
      <c r="D114" s="11" t="s">
        <v>16</v>
      </c>
      <c r="E114" s="12">
        <v>524.5</v>
      </c>
      <c r="F114" s="12">
        <v>67.3</v>
      </c>
      <c r="G114" s="12">
        <v>68.7</v>
      </c>
      <c r="H114" s="12">
        <v>0</v>
      </c>
      <c r="I114" s="12">
        <v>83.2</v>
      </c>
    </row>
    <row r="115" spans="3:9" x14ac:dyDescent="0.2">
      <c r="C115" s="2">
        <v>173</v>
      </c>
      <c r="D115" s="11" t="s">
        <v>18</v>
      </c>
      <c r="E115" s="12">
        <v>958.5</v>
      </c>
      <c r="F115" s="12">
        <v>552.5</v>
      </c>
      <c r="G115" s="13" t="s">
        <v>129</v>
      </c>
      <c r="H115" s="12">
        <v>590.9</v>
      </c>
      <c r="I115" s="12">
        <v>580.6</v>
      </c>
    </row>
    <row r="116" spans="3:9" x14ac:dyDescent="0.2">
      <c r="C116" s="2">
        <v>175</v>
      </c>
      <c r="D116" s="11" t="s">
        <v>19</v>
      </c>
      <c r="E116" s="12">
        <v>514.4</v>
      </c>
      <c r="F116" s="12">
        <v>540.4</v>
      </c>
      <c r="G116" s="12">
        <v>552</v>
      </c>
      <c r="H116" s="12">
        <v>553.70000000000005</v>
      </c>
      <c r="I116" s="12">
        <v>541.9</v>
      </c>
    </row>
    <row r="117" spans="3:9" x14ac:dyDescent="0.2">
      <c r="C117" s="2">
        <v>183</v>
      </c>
      <c r="D117" s="11" t="s">
        <v>17</v>
      </c>
      <c r="E117" s="12">
        <v>216</v>
      </c>
      <c r="F117" s="12">
        <v>232</v>
      </c>
      <c r="G117" s="12">
        <v>203.3</v>
      </c>
      <c r="H117" s="12">
        <v>220.8</v>
      </c>
      <c r="I117" s="12">
        <v>213.4</v>
      </c>
    </row>
    <row r="118" spans="3:9" x14ac:dyDescent="0.2">
      <c r="C118" s="2">
        <v>185</v>
      </c>
      <c r="D118" s="11" t="s">
        <v>7</v>
      </c>
      <c r="E118" s="12">
        <v>518.20000000000005</v>
      </c>
      <c r="F118" s="12">
        <v>553.6</v>
      </c>
      <c r="G118" s="12">
        <v>575.29999999999995</v>
      </c>
      <c r="H118" s="12">
        <v>800.2</v>
      </c>
      <c r="I118" s="12">
        <v>820.9</v>
      </c>
    </row>
    <row r="119" spans="3:9" x14ac:dyDescent="0.2">
      <c r="C119" s="2">
        <v>187</v>
      </c>
      <c r="D119" s="11" t="s">
        <v>20</v>
      </c>
      <c r="E119" s="12">
        <v>142.4</v>
      </c>
      <c r="F119" s="12">
        <v>198.1</v>
      </c>
      <c r="G119" s="12">
        <v>177.9</v>
      </c>
      <c r="H119" s="12">
        <v>178.6</v>
      </c>
      <c r="I119" s="12">
        <v>202.7</v>
      </c>
    </row>
    <row r="120" spans="3:9" x14ac:dyDescent="0.2">
      <c r="C120" s="2">
        <v>190</v>
      </c>
      <c r="D120" s="11" t="s">
        <v>25</v>
      </c>
      <c r="E120" s="12">
        <v>393.9</v>
      </c>
      <c r="F120" s="12">
        <v>419.7</v>
      </c>
      <c r="G120" s="12">
        <v>543.1</v>
      </c>
      <c r="H120" s="12">
        <v>545.9</v>
      </c>
      <c r="I120" s="12">
        <v>524.79999999999995</v>
      </c>
    </row>
    <row r="121" spans="3:9" x14ac:dyDescent="0.2">
      <c r="C121" s="2">
        <v>201</v>
      </c>
      <c r="D121" s="11" t="s">
        <v>21</v>
      </c>
      <c r="E121" s="12">
        <v>140.6</v>
      </c>
      <c r="F121" s="12">
        <v>215.6</v>
      </c>
      <c r="G121" s="12">
        <v>203.5</v>
      </c>
      <c r="H121" s="12">
        <v>202.1</v>
      </c>
      <c r="I121" s="12">
        <v>196</v>
      </c>
    </row>
    <row r="122" spans="3:9" x14ac:dyDescent="0.2">
      <c r="C122" s="2">
        <v>210</v>
      </c>
      <c r="D122" s="11" t="s">
        <v>23</v>
      </c>
      <c r="E122" s="13" t="s">
        <v>129</v>
      </c>
      <c r="F122" s="12">
        <v>348</v>
      </c>
      <c r="G122" s="12">
        <v>375.7</v>
      </c>
      <c r="H122" s="12">
        <v>329.7</v>
      </c>
      <c r="I122" s="12">
        <v>307.39999999999998</v>
      </c>
    </row>
    <row r="123" spans="3:9" x14ac:dyDescent="0.2">
      <c r="C123" s="2">
        <v>217</v>
      </c>
      <c r="D123" s="11" t="s">
        <v>28</v>
      </c>
      <c r="E123" s="12">
        <v>467.1</v>
      </c>
      <c r="F123" s="12">
        <v>727</v>
      </c>
      <c r="G123" s="12">
        <v>753.2</v>
      </c>
      <c r="H123" s="12">
        <v>708.1</v>
      </c>
      <c r="I123" s="12">
        <v>611.9</v>
      </c>
    </row>
    <row r="124" spans="3:9" x14ac:dyDescent="0.2">
      <c r="C124" s="2">
        <v>219</v>
      </c>
      <c r="D124" s="11" t="s">
        <v>29</v>
      </c>
      <c r="E124" s="13" t="s">
        <v>129</v>
      </c>
      <c r="F124" s="12">
        <v>581.20000000000005</v>
      </c>
      <c r="G124" s="12">
        <v>514.6</v>
      </c>
      <c r="H124" s="12">
        <v>397.7</v>
      </c>
      <c r="I124" s="12">
        <v>365</v>
      </c>
    </row>
    <row r="125" spans="3:9" x14ac:dyDescent="0.2">
      <c r="C125" s="2">
        <v>223</v>
      </c>
      <c r="D125" s="11" t="s">
        <v>30</v>
      </c>
      <c r="E125" s="12">
        <v>409.9</v>
      </c>
      <c r="F125" s="12">
        <v>404.2</v>
      </c>
      <c r="G125" s="12">
        <v>406.1</v>
      </c>
      <c r="H125" s="12">
        <v>376.6</v>
      </c>
      <c r="I125" s="12">
        <v>372.8</v>
      </c>
    </row>
    <row r="126" spans="3:9" x14ac:dyDescent="0.2">
      <c r="C126" s="2">
        <v>230</v>
      </c>
      <c r="D126" s="11" t="s">
        <v>31</v>
      </c>
      <c r="E126" s="12">
        <v>826.6</v>
      </c>
      <c r="F126" s="12">
        <v>678.6</v>
      </c>
      <c r="G126" s="12">
        <v>672.3</v>
      </c>
      <c r="H126" s="12">
        <v>591.4</v>
      </c>
      <c r="I126" s="12">
        <v>546.20000000000005</v>
      </c>
    </row>
    <row r="127" spans="3:9" x14ac:dyDescent="0.2">
      <c r="C127" s="2">
        <v>240</v>
      </c>
      <c r="D127" s="11" t="s">
        <v>22</v>
      </c>
      <c r="E127" s="12">
        <v>260.8</v>
      </c>
      <c r="F127" s="12">
        <v>326.7</v>
      </c>
      <c r="G127" s="12">
        <v>351.1</v>
      </c>
      <c r="H127" s="12">
        <v>348.8</v>
      </c>
      <c r="I127" s="12">
        <v>317.89999999999998</v>
      </c>
    </row>
    <row r="128" spans="3:9" x14ac:dyDescent="0.2">
      <c r="C128" s="2">
        <v>250</v>
      </c>
      <c r="D128" s="11" t="s">
        <v>24</v>
      </c>
      <c r="E128" s="12">
        <v>293.8</v>
      </c>
      <c r="F128" s="12">
        <v>333.5</v>
      </c>
      <c r="G128" s="12">
        <v>312.60000000000002</v>
      </c>
      <c r="H128" s="12">
        <v>286</v>
      </c>
      <c r="I128" s="12">
        <v>248.6</v>
      </c>
    </row>
    <row r="129" spans="3:9" x14ac:dyDescent="0.2">
      <c r="C129" s="2">
        <v>253</v>
      </c>
      <c r="D129" s="11" t="s">
        <v>34</v>
      </c>
      <c r="E129" s="12">
        <v>352.6</v>
      </c>
      <c r="F129" s="12">
        <v>559.20000000000005</v>
      </c>
      <c r="G129" s="12">
        <v>569.4</v>
      </c>
      <c r="H129" s="12">
        <v>504.5</v>
      </c>
      <c r="I129" s="12">
        <v>504</v>
      </c>
    </row>
    <row r="130" spans="3:9" x14ac:dyDescent="0.2">
      <c r="C130" s="2">
        <v>259</v>
      </c>
      <c r="D130" s="11" t="s">
        <v>35</v>
      </c>
      <c r="E130" s="12">
        <v>555.4</v>
      </c>
      <c r="F130" s="12">
        <v>672.2</v>
      </c>
      <c r="G130" s="12">
        <v>860.9</v>
      </c>
      <c r="H130" s="12">
        <v>757.6</v>
      </c>
      <c r="I130" s="12">
        <v>662.8</v>
      </c>
    </row>
    <row r="131" spans="3:9" x14ac:dyDescent="0.2">
      <c r="C131" s="2">
        <v>260</v>
      </c>
      <c r="D131" s="11" t="s">
        <v>27</v>
      </c>
      <c r="E131" s="13" t="s">
        <v>129</v>
      </c>
      <c r="F131" s="12">
        <v>548.6</v>
      </c>
      <c r="G131" s="12">
        <v>587.20000000000005</v>
      </c>
      <c r="H131" s="12">
        <v>513.5</v>
      </c>
      <c r="I131" s="12">
        <v>517.1</v>
      </c>
    </row>
    <row r="132" spans="3:9" x14ac:dyDescent="0.2">
      <c r="C132" s="2">
        <v>265</v>
      </c>
      <c r="D132" s="11" t="s">
        <v>37</v>
      </c>
      <c r="E132" s="12">
        <v>753.8</v>
      </c>
      <c r="F132" s="12">
        <v>778.9</v>
      </c>
      <c r="G132" s="12">
        <v>934.2</v>
      </c>
      <c r="H132" s="12">
        <v>867.5</v>
      </c>
      <c r="I132" s="12">
        <v>845.9</v>
      </c>
    </row>
    <row r="133" spans="3:9" x14ac:dyDescent="0.2">
      <c r="C133" s="2">
        <v>269</v>
      </c>
      <c r="D133" s="11" t="s">
        <v>38</v>
      </c>
      <c r="E133" s="12">
        <v>102.4</v>
      </c>
      <c r="F133" s="12">
        <v>203.8</v>
      </c>
      <c r="G133" s="12">
        <v>178</v>
      </c>
      <c r="H133" s="12">
        <v>168.2</v>
      </c>
      <c r="I133" s="12">
        <v>269.89999999999998</v>
      </c>
    </row>
    <row r="134" spans="3:9" x14ac:dyDescent="0.2">
      <c r="C134" s="2">
        <v>270</v>
      </c>
      <c r="D134" s="11" t="s">
        <v>26</v>
      </c>
      <c r="E134" s="13" t="s">
        <v>129</v>
      </c>
      <c r="F134" s="13" t="s">
        <v>129</v>
      </c>
      <c r="G134" s="12">
        <v>408</v>
      </c>
      <c r="H134" s="12">
        <v>347.9</v>
      </c>
      <c r="I134" s="12">
        <v>262</v>
      </c>
    </row>
    <row r="135" spans="3:9" x14ac:dyDescent="0.2">
      <c r="C135" s="2">
        <v>306</v>
      </c>
      <c r="D135" s="11" t="s">
        <v>45</v>
      </c>
      <c r="E135" s="12">
        <v>474.6</v>
      </c>
      <c r="F135" s="12">
        <v>496.1</v>
      </c>
      <c r="G135" s="12">
        <v>523.6</v>
      </c>
      <c r="H135" s="12">
        <v>520.70000000000005</v>
      </c>
      <c r="I135" s="12">
        <v>474.2</v>
      </c>
    </row>
    <row r="136" spans="3:9" x14ac:dyDescent="0.2">
      <c r="C136" s="2">
        <v>316</v>
      </c>
      <c r="D136" s="11" t="s">
        <v>41</v>
      </c>
      <c r="E136" s="12">
        <v>409.5</v>
      </c>
      <c r="F136" s="12">
        <v>680.2</v>
      </c>
      <c r="G136" s="12">
        <v>789.4</v>
      </c>
      <c r="H136" s="12">
        <v>749.7</v>
      </c>
      <c r="I136" s="12">
        <v>726.3</v>
      </c>
    </row>
    <row r="137" spans="3:9" x14ac:dyDescent="0.2">
      <c r="C137" s="2">
        <v>320</v>
      </c>
      <c r="D137" s="11" t="s">
        <v>39</v>
      </c>
      <c r="E137" s="12">
        <v>344.6</v>
      </c>
      <c r="F137" s="12">
        <v>480.4</v>
      </c>
      <c r="G137" s="12">
        <v>448</v>
      </c>
      <c r="H137" s="12">
        <v>438.8</v>
      </c>
      <c r="I137" s="12">
        <v>419.2</v>
      </c>
    </row>
    <row r="138" spans="3:9" x14ac:dyDescent="0.2">
      <c r="C138" s="2">
        <v>326</v>
      </c>
      <c r="D138" s="11" t="s">
        <v>42</v>
      </c>
      <c r="E138" s="12">
        <v>570.70000000000005</v>
      </c>
      <c r="F138" s="12">
        <v>566.5</v>
      </c>
      <c r="G138" s="12">
        <v>814.7</v>
      </c>
      <c r="H138" s="12">
        <v>782.9</v>
      </c>
      <c r="I138" s="12">
        <v>791</v>
      </c>
    </row>
    <row r="139" spans="3:9" x14ac:dyDescent="0.2">
      <c r="C139" s="2">
        <v>329</v>
      </c>
      <c r="D139" s="11" t="s">
        <v>46</v>
      </c>
      <c r="E139" s="12">
        <v>340.1</v>
      </c>
      <c r="F139" s="12">
        <v>381.9</v>
      </c>
      <c r="G139" s="12">
        <v>456.5</v>
      </c>
      <c r="H139" s="12">
        <v>451.4</v>
      </c>
      <c r="I139" s="12">
        <v>480.2</v>
      </c>
    </row>
    <row r="140" spans="3:9" x14ac:dyDescent="0.2">
      <c r="C140" s="2">
        <v>330</v>
      </c>
      <c r="D140" s="11" t="s">
        <v>47</v>
      </c>
      <c r="E140" s="12">
        <v>744.6</v>
      </c>
      <c r="F140" s="12">
        <v>932.8</v>
      </c>
      <c r="G140" s="12">
        <v>906.2</v>
      </c>
      <c r="H140" s="12">
        <v>773.8</v>
      </c>
      <c r="I140" s="12">
        <v>721.6</v>
      </c>
    </row>
    <row r="141" spans="3:9" x14ac:dyDescent="0.2">
      <c r="C141" s="2">
        <v>336</v>
      </c>
      <c r="D141" s="11" t="s">
        <v>49</v>
      </c>
      <c r="E141" s="13" t="s">
        <v>129</v>
      </c>
      <c r="F141" s="12">
        <v>241.4</v>
      </c>
      <c r="G141" s="12">
        <v>240.4</v>
      </c>
      <c r="H141" s="12">
        <v>242.6</v>
      </c>
      <c r="I141" s="12">
        <v>256.7</v>
      </c>
    </row>
    <row r="142" spans="3:9" x14ac:dyDescent="0.2">
      <c r="C142" s="2">
        <v>340</v>
      </c>
      <c r="D142" s="11" t="s">
        <v>48</v>
      </c>
      <c r="E142" s="12">
        <v>279.89999999999998</v>
      </c>
      <c r="F142" s="12">
        <v>183.1</v>
      </c>
      <c r="G142" s="12">
        <v>261.5</v>
      </c>
      <c r="H142" s="12">
        <v>263</v>
      </c>
      <c r="I142" s="12">
        <v>253.7</v>
      </c>
    </row>
    <row r="143" spans="3:9" x14ac:dyDescent="0.2">
      <c r="C143" s="2">
        <v>350</v>
      </c>
      <c r="D143" s="11" t="s">
        <v>36</v>
      </c>
      <c r="E143" s="12">
        <v>235.6</v>
      </c>
      <c r="F143" s="12">
        <v>282.39999999999998</v>
      </c>
      <c r="G143" s="12">
        <v>330.2</v>
      </c>
      <c r="H143" s="12">
        <v>322.8</v>
      </c>
      <c r="I143" s="12">
        <v>301.3</v>
      </c>
    </row>
    <row r="144" spans="3:9" x14ac:dyDescent="0.2">
      <c r="C144" s="2">
        <v>360</v>
      </c>
      <c r="D144" s="11" t="s">
        <v>43</v>
      </c>
      <c r="E144" s="12">
        <v>427</v>
      </c>
      <c r="F144" s="12">
        <v>446.4</v>
      </c>
      <c r="G144" s="12">
        <v>529.29999999999995</v>
      </c>
      <c r="H144" s="12">
        <v>566.4</v>
      </c>
      <c r="I144" s="12">
        <v>534.29999999999995</v>
      </c>
    </row>
    <row r="145" spans="3:9" x14ac:dyDescent="0.2">
      <c r="C145" s="2">
        <v>370</v>
      </c>
      <c r="D145" s="11" t="s">
        <v>44</v>
      </c>
      <c r="E145" s="13" t="s">
        <v>129</v>
      </c>
      <c r="F145" s="12">
        <v>979.2</v>
      </c>
      <c r="G145" s="12">
        <v>914.9</v>
      </c>
      <c r="H145" s="12">
        <v>463.6</v>
      </c>
      <c r="I145" s="12">
        <v>426</v>
      </c>
    </row>
    <row r="146" spans="3:9" x14ac:dyDescent="0.2">
      <c r="C146" s="2">
        <v>376</v>
      </c>
      <c r="D146" s="11" t="s">
        <v>40</v>
      </c>
      <c r="E146" s="12">
        <v>483.6</v>
      </c>
      <c r="F146" s="12">
        <v>569.29999999999995</v>
      </c>
      <c r="G146" s="12">
        <v>599.4</v>
      </c>
      <c r="H146" s="12">
        <v>611.5</v>
      </c>
      <c r="I146" s="12">
        <v>566</v>
      </c>
    </row>
    <row r="147" spans="3:9" x14ac:dyDescent="0.2">
      <c r="C147" s="2">
        <v>390</v>
      </c>
      <c r="D147" s="11" t="s">
        <v>50</v>
      </c>
      <c r="E147" s="12">
        <v>598.20000000000005</v>
      </c>
      <c r="F147" s="12">
        <v>627.20000000000005</v>
      </c>
      <c r="G147" s="12">
        <v>756</v>
      </c>
      <c r="H147" s="12">
        <v>588.70000000000005</v>
      </c>
      <c r="I147" s="12">
        <v>559.6</v>
      </c>
    </row>
    <row r="148" spans="3:9" x14ac:dyDescent="0.2">
      <c r="C148" s="2">
        <v>400</v>
      </c>
      <c r="D148" s="11" t="s">
        <v>32</v>
      </c>
      <c r="E148" s="12">
        <v>348.3</v>
      </c>
      <c r="F148" s="12">
        <v>342.8</v>
      </c>
      <c r="G148" s="12">
        <v>319.89999999999998</v>
      </c>
      <c r="H148" s="12">
        <v>276.2</v>
      </c>
      <c r="I148" s="12">
        <v>245</v>
      </c>
    </row>
    <row r="149" spans="3:9" x14ac:dyDescent="0.2">
      <c r="C149" s="2">
        <v>410</v>
      </c>
      <c r="D149" s="11" t="s">
        <v>55</v>
      </c>
      <c r="E149" s="12">
        <v>260</v>
      </c>
      <c r="F149" s="12">
        <v>374.7</v>
      </c>
      <c r="G149" s="12">
        <v>340</v>
      </c>
      <c r="H149" s="12">
        <v>272.8</v>
      </c>
      <c r="I149" s="12">
        <v>247.3</v>
      </c>
    </row>
    <row r="150" spans="3:9" x14ac:dyDescent="0.2">
      <c r="C150" s="2">
        <v>420</v>
      </c>
      <c r="D150" s="11" t="s">
        <v>51</v>
      </c>
      <c r="E150" s="12">
        <v>448.4</v>
      </c>
      <c r="F150" s="12">
        <v>584.70000000000005</v>
      </c>
      <c r="G150" s="12">
        <v>593.70000000000005</v>
      </c>
      <c r="H150" s="12">
        <v>380.4</v>
      </c>
      <c r="I150" s="12">
        <v>286.89999999999998</v>
      </c>
    </row>
    <row r="151" spans="3:9" x14ac:dyDescent="0.2">
      <c r="C151" s="2">
        <v>430</v>
      </c>
      <c r="D151" s="11" t="s">
        <v>52</v>
      </c>
      <c r="E151" s="12">
        <v>637.70000000000005</v>
      </c>
      <c r="F151" s="12">
        <v>677.2</v>
      </c>
      <c r="G151" s="12">
        <v>611</v>
      </c>
      <c r="H151" s="12">
        <v>449.8</v>
      </c>
      <c r="I151" s="12">
        <v>406.7</v>
      </c>
    </row>
    <row r="152" spans="3:9" x14ac:dyDescent="0.2">
      <c r="C152" s="2">
        <v>440</v>
      </c>
      <c r="D152" s="11" t="s">
        <v>53</v>
      </c>
      <c r="E152" s="12">
        <v>271.3</v>
      </c>
      <c r="F152" s="12">
        <v>406.2</v>
      </c>
      <c r="G152" s="12">
        <v>435.9</v>
      </c>
      <c r="H152" s="12">
        <v>342.3</v>
      </c>
      <c r="I152" s="12">
        <v>326.5</v>
      </c>
    </row>
    <row r="153" spans="3:9" x14ac:dyDescent="0.2">
      <c r="C153" s="2">
        <v>450</v>
      </c>
      <c r="D153" s="11" t="s">
        <v>57</v>
      </c>
      <c r="E153" s="12">
        <v>191.1</v>
      </c>
      <c r="F153" s="12">
        <v>413.4</v>
      </c>
      <c r="G153" s="12">
        <v>454.8</v>
      </c>
      <c r="H153" s="12">
        <v>481.5</v>
      </c>
      <c r="I153" s="12">
        <v>491.3</v>
      </c>
    </row>
    <row r="154" spans="3:9" x14ac:dyDescent="0.2">
      <c r="C154" s="2">
        <v>461</v>
      </c>
      <c r="D154" s="11" t="s">
        <v>58</v>
      </c>
      <c r="E154" s="12">
        <v>1865.1</v>
      </c>
      <c r="F154" s="12">
        <v>2176.9</v>
      </c>
      <c r="G154" s="12">
        <v>2384.1999999999998</v>
      </c>
      <c r="H154" s="12">
        <v>2357.4</v>
      </c>
      <c r="I154" s="12">
        <v>2291.6</v>
      </c>
    </row>
    <row r="155" spans="3:9" x14ac:dyDescent="0.2">
      <c r="C155" s="2">
        <v>479</v>
      </c>
      <c r="D155" s="11" t="s">
        <v>59</v>
      </c>
      <c r="E155" s="12">
        <v>449.2</v>
      </c>
      <c r="F155" s="12">
        <v>1086.2</v>
      </c>
      <c r="G155" s="12">
        <v>1025.5</v>
      </c>
      <c r="H155" s="12">
        <v>687.7</v>
      </c>
      <c r="I155" s="12">
        <v>696.5</v>
      </c>
    </row>
    <row r="156" spans="3:9" x14ac:dyDescent="0.2">
      <c r="C156" s="2">
        <v>480</v>
      </c>
      <c r="D156" s="11" t="s">
        <v>56</v>
      </c>
      <c r="E156" s="12">
        <v>294.60000000000002</v>
      </c>
      <c r="F156" s="12">
        <v>272.7</v>
      </c>
      <c r="G156" s="12">
        <v>276.39999999999998</v>
      </c>
      <c r="H156" s="12">
        <v>294.10000000000002</v>
      </c>
      <c r="I156" s="12">
        <v>302.5</v>
      </c>
    </row>
    <row r="157" spans="3:9" x14ac:dyDescent="0.2">
      <c r="C157" s="2">
        <v>482</v>
      </c>
      <c r="D157" s="11" t="s">
        <v>54</v>
      </c>
      <c r="E157" s="12">
        <v>187.4</v>
      </c>
      <c r="F157" s="12">
        <v>232.2</v>
      </c>
      <c r="G157" s="12">
        <v>247.8</v>
      </c>
      <c r="H157" s="12">
        <v>255.3</v>
      </c>
      <c r="I157" s="12">
        <v>250.8</v>
      </c>
    </row>
    <row r="158" spans="3:9" x14ac:dyDescent="0.2">
      <c r="C158" s="2">
        <v>492</v>
      </c>
      <c r="D158" s="11" t="s">
        <v>60</v>
      </c>
      <c r="E158" s="12">
        <v>53.3</v>
      </c>
      <c r="F158" s="12">
        <v>117.6</v>
      </c>
      <c r="G158" s="12">
        <v>66.2</v>
      </c>
      <c r="H158" s="12">
        <v>42.3</v>
      </c>
      <c r="I158" s="12">
        <v>60.3</v>
      </c>
    </row>
    <row r="159" spans="3:9" x14ac:dyDescent="0.2">
      <c r="C159" s="2">
        <v>510</v>
      </c>
      <c r="D159" s="11" t="s">
        <v>65</v>
      </c>
      <c r="E159" s="12">
        <v>386.9</v>
      </c>
      <c r="F159" s="12">
        <v>530.79999999999995</v>
      </c>
      <c r="G159" s="12">
        <v>593.79999999999995</v>
      </c>
      <c r="H159" s="12">
        <v>584.79999999999995</v>
      </c>
      <c r="I159" s="12">
        <v>578.9</v>
      </c>
    </row>
    <row r="160" spans="3:9" x14ac:dyDescent="0.2">
      <c r="C160" s="2">
        <v>530</v>
      </c>
      <c r="D160" s="11" t="s">
        <v>61</v>
      </c>
      <c r="E160" s="12">
        <v>135.5</v>
      </c>
      <c r="F160" s="12">
        <v>219.3</v>
      </c>
      <c r="G160" s="12">
        <v>247.1</v>
      </c>
      <c r="H160" s="12">
        <v>241.5</v>
      </c>
      <c r="I160" s="12">
        <v>252</v>
      </c>
    </row>
    <row r="161" spans="3:9" x14ac:dyDescent="0.2">
      <c r="C161" s="2">
        <v>540</v>
      </c>
      <c r="D161" s="11" t="s">
        <v>67</v>
      </c>
      <c r="E161" s="12">
        <v>771.4</v>
      </c>
      <c r="F161" s="12">
        <v>637.6</v>
      </c>
      <c r="G161" s="12">
        <v>733.1</v>
      </c>
      <c r="H161" s="12">
        <v>961.8</v>
      </c>
      <c r="I161" s="12">
        <v>853.4</v>
      </c>
    </row>
    <row r="162" spans="3:9" x14ac:dyDescent="0.2">
      <c r="C162" s="2">
        <v>550</v>
      </c>
      <c r="D162" s="11" t="s">
        <v>68</v>
      </c>
      <c r="E162" s="12">
        <v>369.7</v>
      </c>
      <c r="F162" s="12">
        <v>579.1</v>
      </c>
      <c r="G162" s="12">
        <v>622.20000000000005</v>
      </c>
      <c r="H162" s="12">
        <v>602.1</v>
      </c>
      <c r="I162" s="12">
        <v>549.4</v>
      </c>
    </row>
    <row r="163" spans="3:9" x14ac:dyDescent="0.2">
      <c r="C163" s="2">
        <v>561</v>
      </c>
      <c r="D163" s="11" t="s">
        <v>62</v>
      </c>
      <c r="E163" s="12">
        <v>1211.7</v>
      </c>
      <c r="F163" s="12">
        <v>1457.5</v>
      </c>
      <c r="G163" s="12">
        <v>1283.3</v>
      </c>
      <c r="H163" s="12">
        <v>1338.7</v>
      </c>
      <c r="I163" s="12">
        <v>1406.2</v>
      </c>
    </row>
    <row r="164" spans="3:9" x14ac:dyDescent="0.2">
      <c r="C164" s="2">
        <v>563</v>
      </c>
      <c r="D164" s="11" t="s">
        <v>63</v>
      </c>
      <c r="E164" s="12">
        <v>39.200000000000003</v>
      </c>
      <c r="F164" s="13" t="s">
        <v>129</v>
      </c>
      <c r="G164" s="12">
        <v>59</v>
      </c>
      <c r="H164" s="12">
        <v>56.5</v>
      </c>
      <c r="I164" s="12">
        <v>41.3</v>
      </c>
    </row>
    <row r="165" spans="3:9" x14ac:dyDescent="0.2">
      <c r="C165" s="2">
        <v>573</v>
      </c>
      <c r="D165" s="11" t="s">
        <v>69</v>
      </c>
      <c r="E165" s="12">
        <v>419</v>
      </c>
      <c r="F165" s="12">
        <v>520.6</v>
      </c>
      <c r="G165" s="12">
        <v>538.4</v>
      </c>
      <c r="H165" s="12">
        <v>488.8</v>
      </c>
      <c r="I165" s="12">
        <v>479.6</v>
      </c>
    </row>
    <row r="166" spans="3:9" x14ac:dyDescent="0.2">
      <c r="C166" s="2">
        <v>575</v>
      </c>
      <c r="D166" s="11" t="s">
        <v>70</v>
      </c>
      <c r="E166" s="12">
        <v>395.8</v>
      </c>
      <c r="F166" s="12">
        <v>463.9</v>
      </c>
      <c r="G166" s="12">
        <v>456.5</v>
      </c>
      <c r="H166" s="12">
        <v>440.8</v>
      </c>
      <c r="I166" s="12">
        <v>415.3</v>
      </c>
    </row>
    <row r="167" spans="3:9" x14ac:dyDescent="0.2">
      <c r="C167" s="2">
        <v>580</v>
      </c>
      <c r="D167" s="11" t="s">
        <v>72</v>
      </c>
      <c r="E167" s="12">
        <v>419.8</v>
      </c>
      <c r="F167" s="12">
        <v>812.6</v>
      </c>
      <c r="G167" s="12">
        <v>957.7</v>
      </c>
      <c r="H167" s="12">
        <v>872.8</v>
      </c>
      <c r="I167" s="12">
        <v>872.6</v>
      </c>
    </row>
    <row r="168" spans="3:9" x14ac:dyDescent="0.2">
      <c r="C168" s="2">
        <v>607</v>
      </c>
      <c r="D168" s="11" t="s">
        <v>64</v>
      </c>
      <c r="E168" s="12">
        <v>641.29999999999995</v>
      </c>
      <c r="F168" s="12">
        <v>627.9</v>
      </c>
      <c r="G168" s="12">
        <v>681.6</v>
      </c>
      <c r="H168" s="12">
        <v>673.1</v>
      </c>
      <c r="I168" s="12">
        <v>607.1</v>
      </c>
    </row>
    <row r="169" spans="3:9" x14ac:dyDescent="0.2">
      <c r="C169" s="2">
        <v>615</v>
      </c>
      <c r="D169" s="11" t="s">
        <v>75</v>
      </c>
      <c r="E169" s="12">
        <v>929.1</v>
      </c>
      <c r="F169" s="12">
        <v>886.2</v>
      </c>
      <c r="G169" s="12">
        <v>874.1</v>
      </c>
      <c r="H169" s="12">
        <v>821.6</v>
      </c>
      <c r="I169" s="12">
        <v>725.3</v>
      </c>
    </row>
    <row r="170" spans="3:9" x14ac:dyDescent="0.2">
      <c r="C170" s="2">
        <v>621</v>
      </c>
      <c r="D170" s="11" t="s">
        <v>66</v>
      </c>
      <c r="E170" s="12">
        <v>690</v>
      </c>
      <c r="F170" s="12">
        <v>948.6</v>
      </c>
      <c r="G170" s="12">
        <v>906.3</v>
      </c>
      <c r="H170" s="12">
        <v>758.8</v>
      </c>
      <c r="I170" s="12">
        <v>716.3</v>
      </c>
    </row>
    <row r="171" spans="3:9" x14ac:dyDescent="0.2">
      <c r="C171" s="2">
        <v>630</v>
      </c>
      <c r="D171" s="11" t="s">
        <v>71</v>
      </c>
      <c r="E171" s="12">
        <v>629.6</v>
      </c>
      <c r="F171" s="13" t="s">
        <v>129</v>
      </c>
      <c r="G171" s="12">
        <v>987.4</v>
      </c>
      <c r="H171" s="12">
        <v>784.9</v>
      </c>
      <c r="I171" s="12">
        <v>727.1</v>
      </c>
    </row>
    <row r="172" spans="3:9" x14ac:dyDescent="0.2">
      <c r="C172" s="2">
        <v>657</v>
      </c>
      <c r="D172" s="11" t="s">
        <v>84</v>
      </c>
      <c r="E172" s="12">
        <v>420.9</v>
      </c>
      <c r="F172" s="12">
        <v>876.8</v>
      </c>
      <c r="G172" s="12">
        <v>680.2</v>
      </c>
      <c r="H172" s="12">
        <v>696.2</v>
      </c>
      <c r="I172" s="12">
        <v>704.4</v>
      </c>
    </row>
    <row r="173" spans="3:9" x14ac:dyDescent="0.2">
      <c r="C173" s="2">
        <v>661</v>
      </c>
      <c r="D173" s="11" t="s">
        <v>85</v>
      </c>
      <c r="E173" s="12">
        <v>506.2</v>
      </c>
      <c r="F173" s="12">
        <v>735.8</v>
      </c>
      <c r="G173" s="12">
        <v>729.1</v>
      </c>
      <c r="H173" s="12">
        <v>523.1</v>
      </c>
      <c r="I173" s="12">
        <v>492.7</v>
      </c>
    </row>
    <row r="174" spans="3:9" x14ac:dyDescent="0.2">
      <c r="C174" s="2">
        <v>665</v>
      </c>
      <c r="D174" s="11" t="s">
        <v>87</v>
      </c>
      <c r="E174" s="12">
        <v>207.8</v>
      </c>
      <c r="F174" s="12">
        <v>293.89999999999998</v>
      </c>
      <c r="G174" s="12">
        <v>277.2</v>
      </c>
      <c r="H174" s="12">
        <v>233.4</v>
      </c>
      <c r="I174" s="12">
        <v>240.5</v>
      </c>
    </row>
    <row r="175" spans="3:9" x14ac:dyDescent="0.2">
      <c r="C175" s="2">
        <v>671</v>
      </c>
      <c r="D175" s="11" t="s">
        <v>90</v>
      </c>
      <c r="E175" s="13" t="s">
        <v>129</v>
      </c>
      <c r="F175" s="12">
        <v>290.8</v>
      </c>
      <c r="G175" s="12">
        <v>256.89999999999998</v>
      </c>
      <c r="H175" s="12">
        <v>249.2</v>
      </c>
      <c r="I175" s="12">
        <v>267.10000000000002</v>
      </c>
    </row>
    <row r="176" spans="3:9" x14ac:dyDescent="0.2">
      <c r="C176" s="2">
        <v>706</v>
      </c>
      <c r="D176" s="11" t="s">
        <v>82</v>
      </c>
      <c r="E176" s="12">
        <v>426.1</v>
      </c>
      <c r="F176" s="12">
        <v>449.1</v>
      </c>
      <c r="G176" s="12">
        <v>398.4</v>
      </c>
      <c r="H176" s="12">
        <v>363</v>
      </c>
      <c r="I176" s="12">
        <v>377</v>
      </c>
    </row>
    <row r="177" spans="3:9" x14ac:dyDescent="0.2">
      <c r="C177" s="2">
        <v>707</v>
      </c>
      <c r="D177" s="11" t="s">
        <v>76</v>
      </c>
      <c r="E177" s="13" t="s">
        <v>129</v>
      </c>
      <c r="F177" s="12">
        <v>488.6</v>
      </c>
      <c r="G177" s="12">
        <v>537</v>
      </c>
      <c r="H177" s="12">
        <v>471.9</v>
      </c>
      <c r="I177" s="12">
        <v>432.1</v>
      </c>
    </row>
    <row r="178" spans="3:9" x14ac:dyDescent="0.2">
      <c r="C178" s="2">
        <v>710</v>
      </c>
      <c r="D178" s="11" t="s">
        <v>73</v>
      </c>
      <c r="E178" s="12">
        <v>222.9</v>
      </c>
      <c r="F178" s="12">
        <v>309.3</v>
      </c>
      <c r="G178" s="12">
        <v>316.7</v>
      </c>
      <c r="H178" s="12">
        <v>387.5</v>
      </c>
      <c r="I178" s="12">
        <v>349.9</v>
      </c>
    </row>
    <row r="179" spans="3:9" x14ac:dyDescent="0.2">
      <c r="C179" s="2">
        <v>727</v>
      </c>
      <c r="D179" s="11" t="s">
        <v>77</v>
      </c>
      <c r="E179" s="12">
        <v>180.1</v>
      </c>
      <c r="F179" s="12">
        <v>221.6</v>
      </c>
      <c r="G179" s="12">
        <v>227</v>
      </c>
      <c r="H179" s="12">
        <v>192.3</v>
      </c>
      <c r="I179" s="12">
        <v>175.9</v>
      </c>
    </row>
    <row r="180" spans="3:9" x14ac:dyDescent="0.2">
      <c r="C180" s="2">
        <v>730</v>
      </c>
      <c r="D180" s="11" t="s">
        <v>78</v>
      </c>
      <c r="E180" s="12">
        <v>813.9</v>
      </c>
      <c r="F180" s="12">
        <v>788.5</v>
      </c>
      <c r="G180" s="12">
        <v>810.8</v>
      </c>
      <c r="H180" s="12">
        <v>812.8</v>
      </c>
      <c r="I180" s="12">
        <v>751.8</v>
      </c>
    </row>
    <row r="181" spans="3:9" x14ac:dyDescent="0.2">
      <c r="C181" s="2">
        <v>740</v>
      </c>
      <c r="D181" s="11" t="s">
        <v>80</v>
      </c>
      <c r="E181" s="12">
        <v>578.4</v>
      </c>
      <c r="F181" s="12">
        <v>737.2</v>
      </c>
      <c r="G181" s="12">
        <v>790.8</v>
      </c>
      <c r="H181" s="12">
        <v>746.2</v>
      </c>
      <c r="I181" s="12">
        <v>756.6</v>
      </c>
    </row>
    <row r="182" spans="3:9" x14ac:dyDescent="0.2">
      <c r="C182" s="2">
        <v>741</v>
      </c>
      <c r="D182" s="11" t="s">
        <v>79</v>
      </c>
      <c r="E182" s="12">
        <v>107.9</v>
      </c>
      <c r="F182" s="12">
        <v>121.8</v>
      </c>
      <c r="G182" s="12">
        <v>113.4</v>
      </c>
      <c r="H182" s="12">
        <v>84.5</v>
      </c>
      <c r="I182" s="12">
        <v>81</v>
      </c>
    </row>
    <row r="183" spans="3:9" x14ac:dyDescent="0.2">
      <c r="C183" s="2">
        <v>746</v>
      </c>
      <c r="D183" s="11" t="s">
        <v>81</v>
      </c>
      <c r="E183" s="12">
        <v>430.9</v>
      </c>
      <c r="F183" s="12">
        <v>421.9</v>
      </c>
      <c r="G183" s="12">
        <v>597.20000000000005</v>
      </c>
      <c r="H183" s="12">
        <v>607.1</v>
      </c>
      <c r="I183" s="12">
        <v>619.6</v>
      </c>
    </row>
    <row r="184" spans="3:9" x14ac:dyDescent="0.2">
      <c r="C184" s="2">
        <v>751</v>
      </c>
      <c r="D184" s="11" t="s">
        <v>83</v>
      </c>
      <c r="E184" s="12">
        <v>2282</v>
      </c>
      <c r="F184" s="12">
        <v>2779.1</v>
      </c>
      <c r="G184" s="12">
        <v>2983.3</v>
      </c>
      <c r="H184" s="12">
        <v>3065.9</v>
      </c>
      <c r="I184" s="12">
        <v>3114.9</v>
      </c>
    </row>
    <row r="185" spans="3:9" x14ac:dyDescent="0.2">
      <c r="C185" s="2">
        <v>756</v>
      </c>
      <c r="D185" s="11" t="s">
        <v>86</v>
      </c>
      <c r="E185" s="12">
        <v>321.10000000000002</v>
      </c>
      <c r="F185" s="12">
        <v>314.5</v>
      </c>
      <c r="G185" s="12">
        <v>329.8</v>
      </c>
      <c r="H185" s="12">
        <v>341.7</v>
      </c>
      <c r="I185" s="12">
        <v>276.8</v>
      </c>
    </row>
    <row r="186" spans="3:9" x14ac:dyDescent="0.2">
      <c r="C186" s="2">
        <v>760</v>
      </c>
      <c r="D186" s="11" t="s">
        <v>88</v>
      </c>
      <c r="E186" s="12">
        <v>427.1</v>
      </c>
      <c r="F186" s="12">
        <v>331.9</v>
      </c>
      <c r="G186" s="12">
        <v>340.8</v>
      </c>
      <c r="H186" s="12">
        <v>346.8</v>
      </c>
      <c r="I186" s="12">
        <v>380.6</v>
      </c>
    </row>
    <row r="187" spans="3:9" x14ac:dyDescent="0.2">
      <c r="C187" s="2">
        <v>766</v>
      </c>
      <c r="D187" s="11" t="s">
        <v>74</v>
      </c>
      <c r="E187" s="12">
        <v>417.1</v>
      </c>
      <c r="F187" s="12">
        <v>329.1</v>
      </c>
      <c r="G187" s="12">
        <v>309.39999999999998</v>
      </c>
      <c r="H187" s="12">
        <v>322.60000000000002</v>
      </c>
      <c r="I187" s="12">
        <v>334.6</v>
      </c>
    </row>
    <row r="188" spans="3:9" x14ac:dyDescent="0.2">
      <c r="C188" s="2">
        <v>773</v>
      </c>
      <c r="D188" s="11" t="s">
        <v>98</v>
      </c>
      <c r="E188" s="12">
        <v>276.3</v>
      </c>
      <c r="F188" s="12">
        <v>319.89999999999998</v>
      </c>
      <c r="G188" s="12">
        <v>379.3</v>
      </c>
      <c r="H188" s="12">
        <v>289.7</v>
      </c>
      <c r="I188" s="12">
        <v>249.8</v>
      </c>
    </row>
    <row r="189" spans="3:9" x14ac:dyDescent="0.2">
      <c r="C189" s="2">
        <v>779</v>
      </c>
      <c r="D189" s="11" t="s">
        <v>89</v>
      </c>
      <c r="E189" s="12">
        <v>564.9</v>
      </c>
      <c r="F189" s="12">
        <v>592.1</v>
      </c>
      <c r="G189" s="12">
        <v>558.4</v>
      </c>
      <c r="H189" s="12">
        <v>487.6</v>
      </c>
      <c r="I189" s="12">
        <v>441.1</v>
      </c>
    </row>
    <row r="190" spans="3:9" x14ac:dyDescent="0.2">
      <c r="C190" s="2">
        <v>787</v>
      </c>
      <c r="D190" s="11" t="s">
        <v>100</v>
      </c>
      <c r="E190" s="12">
        <v>381.3</v>
      </c>
      <c r="F190" s="12">
        <v>433.8</v>
      </c>
      <c r="G190" s="12">
        <v>416.5</v>
      </c>
      <c r="H190" s="12">
        <v>423.3</v>
      </c>
      <c r="I190" s="12">
        <v>414.6</v>
      </c>
    </row>
    <row r="191" spans="3:9" x14ac:dyDescent="0.2">
      <c r="C191" s="2">
        <v>791</v>
      </c>
      <c r="D191" s="11" t="s">
        <v>91</v>
      </c>
      <c r="E191" s="12">
        <v>805.6</v>
      </c>
      <c r="F191" s="12">
        <v>957.2</v>
      </c>
      <c r="G191" s="12">
        <v>1215.9000000000001</v>
      </c>
      <c r="H191" s="12">
        <v>1114.0999999999999</v>
      </c>
      <c r="I191" s="12">
        <v>1155.7</v>
      </c>
    </row>
    <row r="192" spans="3:9" x14ac:dyDescent="0.2">
      <c r="C192" s="2">
        <v>810</v>
      </c>
      <c r="D192" s="11" t="s">
        <v>92</v>
      </c>
      <c r="E192" s="12">
        <v>277</v>
      </c>
      <c r="F192" s="12">
        <v>372.7</v>
      </c>
      <c r="G192" s="12">
        <v>435</v>
      </c>
      <c r="H192" s="12">
        <v>357.7</v>
      </c>
      <c r="I192" s="12">
        <v>348.3</v>
      </c>
    </row>
    <row r="193" spans="2:9" x14ac:dyDescent="0.2">
      <c r="C193" s="2">
        <v>813</v>
      </c>
      <c r="D193" s="11" t="s">
        <v>93</v>
      </c>
      <c r="E193" s="12">
        <v>1076.0999999999999</v>
      </c>
      <c r="F193" s="12">
        <v>1151.7</v>
      </c>
      <c r="G193" s="12">
        <v>1081.5</v>
      </c>
      <c r="H193" s="12">
        <v>1037.5999999999999</v>
      </c>
      <c r="I193" s="12">
        <v>955.8</v>
      </c>
    </row>
    <row r="194" spans="2:9" x14ac:dyDescent="0.2">
      <c r="C194" s="2">
        <v>820</v>
      </c>
      <c r="D194" s="11" t="s">
        <v>101</v>
      </c>
      <c r="E194" s="12">
        <v>486.4</v>
      </c>
      <c r="F194" s="12">
        <v>341.2</v>
      </c>
      <c r="G194" s="12">
        <v>310.60000000000002</v>
      </c>
      <c r="H194" s="12">
        <v>325.60000000000002</v>
      </c>
      <c r="I194" s="12">
        <v>335</v>
      </c>
    </row>
    <row r="195" spans="2:9" x14ac:dyDescent="0.2">
      <c r="C195" s="2">
        <v>825</v>
      </c>
      <c r="D195" s="11" t="s">
        <v>96</v>
      </c>
      <c r="E195" s="12">
        <v>33.6</v>
      </c>
      <c r="F195" s="12">
        <v>32.6</v>
      </c>
      <c r="G195" s="12">
        <v>29.8</v>
      </c>
      <c r="H195" s="12">
        <v>15.9</v>
      </c>
      <c r="I195" s="12">
        <v>22.8</v>
      </c>
    </row>
    <row r="196" spans="2:9" x14ac:dyDescent="0.2">
      <c r="C196" s="2">
        <v>840</v>
      </c>
      <c r="D196" s="11" t="s">
        <v>99</v>
      </c>
      <c r="E196" s="12">
        <v>294</v>
      </c>
      <c r="F196" s="12">
        <v>316.89999999999998</v>
      </c>
      <c r="G196" s="12">
        <v>314.3</v>
      </c>
      <c r="H196" s="12">
        <v>313.7</v>
      </c>
      <c r="I196" s="12">
        <v>305.10000000000002</v>
      </c>
    </row>
    <row r="197" spans="2:9" x14ac:dyDescent="0.2">
      <c r="C197" s="2">
        <v>846</v>
      </c>
      <c r="D197" s="11" t="s">
        <v>97</v>
      </c>
      <c r="E197" s="12">
        <v>327.8</v>
      </c>
      <c r="F197" s="12">
        <v>497.6</v>
      </c>
      <c r="G197" s="12">
        <v>578.79999999999995</v>
      </c>
      <c r="H197" s="12">
        <v>572.1</v>
      </c>
      <c r="I197" s="12">
        <v>533.5</v>
      </c>
    </row>
    <row r="198" spans="2:9" x14ac:dyDescent="0.2">
      <c r="C198" s="2">
        <v>849</v>
      </c>
      <c r="D198" s="11" t="s">
        <v>95</v>
      </c>
      <c r="E198" s="12">
        <v>372.6</v>
      </c>
      <c r="F198" s="12">
        <v>446.7</v>
      </c>
      <c r="G198" s="12">
        <v>489.4</v>
      </c>
      <c r="H198" s="12">
        <v>467.4</v>
      </c>
      <c r="I198" s="12">
        <v>456.9</v>
      </c>
    </row>
    <row r="199" spans="2:9" x14ac:dyDescent="0.2">
      <c r="C199" s="2">
        <v>851</v>
      </c>
      <c r="D199" s="11" t="s">
        <v>102</v>
      </c>
      <c r="E199" s="12">
        <v>3149</v>
      </c>
      <c r="F199" s="12">
        <v>3365.7</v>
      </c>
      <c r="G199" s="12">
        <v>2580.1999999999998</v>
      </c>
      <c r="H199" s="12">
        <v>3112.6</v>
      </c>
      <c r="I199" s="12">
        <v>3203.9</v>
      </c>
    </row>
    <row r="200" spans="2:9" x14ac:dyDescent="0.2">
      <c r="C200" s="2">
        <v>860</v>
      </c>
      <c r="D200" s="11" t="s">
        <v>94</v>
      </c>
      <c r="E200" s="12">
        <v>798.7</v>
      </c>
      <c r="F200" s="12">
        <v>806.3</v>
      </c>
      <c r="G200" s="12">
        <v>888.4</v>
      </c>
      <c r="H200" s="12">
        <v>880.9</v>
      </c>
      <c r="I200" s="12">
        <v>848.9</v>
      </c>
    </row>
    <row r="201" spans="2:9" x14ac:dyDescent="0.2">
      <c r="C201" s="2"/>
      <c r="D201" s="11"/>
      <c r="E201" s="12"/>
      <c r="F201" s="12"/>
      <c r="G201" s="12"/>
      <c r="H201" s="12"/>
    </row>
    <row r="202" spans="2:9" x14ac:dyDescent="0.2">
      <c r="B202" s="11" t="s">
        <v>266</v>
      </c>
      <c r="C202" s="2">
        <v>101</v>
      </c>
      <c r="D202" s="11" t="s">
        <v>4</v>
      </c>
      <c r="E202" s="12">
        <v>3331.1</v>
      </c>
      <c r="F202" s="12">
        <v>3055.6</v>
      </c>
      <c r="G202" s="12">
        <v>7024.5</v>
      </c>
      <c r="H202" s="12">
        <v>3057</v>
      </c>
      <c r="I202" s="12">
        <v>3108.5</v>
      </c>
    </row>
    <row r="203" spans="2:9" x14ac:dyDescent="0.2">
      <c r="C203" s="2">
        <v>147</v>
      </c>
      <c r="D203" s="11" t="s">
        <v>5</v>
      </c>
      <c r="E203" s="12">
        <v>1010.3</v>
      </c>
      <c r="F203" s="12">
        <v>1070.3</v>
      </c>
      <c r="G203" s="12">
        <v>966.3</v>
      </c>
      <c r="H203" s="12">
        <v>973.3</v>
      </c>
      <c r="I203" s="12">
        <v>960.2</v>
      </c>
    </row>
    <row r="204" spans="2:9" x14ac:dyDescent="0.2">
      <c r="C204" s="2">
        <v>151</v>
      </c>
      <c r="D204" s="11" t="s">
        <v>9</v>
      </c>
      <c r="E204" s="12">
        <v>499</v>
      </c>
      <c r="F204" s="12">
        <v>427</v>
      </c>
      <c r="G204" s="12">
        <v>478</v>
      </c>
      <c r="H204" s="12">
        <v>489.9</v>
      </c>
      <c r="I204" s="12">
        <v>549.79999999999995</v>
      </c>
    </row>
    <row r="205" spans="2:9" x14ac:dyDescent="0.2">
      <c r="C205" s="2">
        <v>153</v>
      </c>
      <c r="D205" s="11" t="s">
        <v>10</v>
      </c>
      <c r="E205" s="12">
        <v>331.5</v>
      </c>
      <c r="F205" s="12">
        <v>242.8</v>
      </c>
      <c r="G205" s="12">
        <v>228.7</v>
      </c>
      <c r="H205" s="12">
        <v>266.3</v>
      </c>
      <c r="I205" s="12">
        <v>265.7</v>
      </c>
    </row>
    <row r="206" spans="2:9" x14ac:dyDescent="0.2">
      <c r="C206" s="2">
        <v>155</v>
      </c>
      <c r="D206" s="11" t="s">
        <v>6</v>
      </c>
      <c r="E206" s="12">
        <v>157.6</v>
      </c>
      <c r="F206" s="12">
        <v>142.30000000000001</v>
      </c>
      <c r="G206" s="12">
        <v>160.6</v>
      </c>
      <c r="H206" s="12">
        <v>154.1</v>
      </c>
      <c r="I206" s="12">
        <v>161.1</v>
      </c>
    </row>
    <row r="207" spans="2:9" x14ac:dyDescent="0.2">
      <c r="C207" s="2">
        <v>157</v>
      </c>
      <c r="D207" s="11" t="s">
        <v>11</v>
      </c>
      <c r="E207" s="12">
        <v>544.4</v>
      </c>
      <c r="F207" s="12">
        <v>535.5</v>
      </c>
      <c r="G207" s="12">
        <v>465.6</v>
      </c>
      <c r="H207" s="12">
        <v>514.1</v>
      </c>
      <c r="I207" s="12">
        <v>562.9</v>
      </c>
    </row>
    <row r="208" spans="2:9" x14ac:dyDescent="0.2">
      <c r="C208" s="2">
        <v>159</v>
      </c>
      <c r="D208" s="11" t="s">
        <v>12</v>
      </c>
      <c r="E208" s="12">
        <v>526</v>
      </c>
      <c r="F208" s="12">
        <v>491.1</v>
      </c>
      <c r="G208" s="12">
        <v>470.4</v>
      </c>
      <c r="H208" s="12">
        <v>487.7</v>
      </c>
      <c r="I208" s="12">
        <v>488.5</v>
      </c>
    </row>
    <row r="209" spans="3:9" x14ac:dyDescent="0.2">
      <c r="C209" s="2">
        <v>161</v>
      </c>
      <c r="D209" s="11" t="s">
        <v>13</v>
      </c>
      <c r="E209" s="12">
        <v>187.7</v>
      </c>
      <c r="F209" s="12">
        <v>201.8</v>
      </c>
      <c r="G209" s="12">
        <v>200.7</v>
      </c>
      <c r="H209" s="12">
        <v>197.3</v>
      </c>
      <c r="I209" s="12">
        <v>201.5</v>
      </c>
    </row>
    <row r="210" spans="3:9" x14ac:dyDescent="0.2">
      <c r="C210" s="2">
        <v>163</v>
      </c>
      <c r="D210" s="11" t="s">
        <v>14</v>
      </c>
      <c r="E210" s="12">
        <v>198.9</v>
      </c>
      <c r="F210" s="12">
        <v>234.6</v>
      </c>
      <c r="G210" s="12">
        <v>219.4</v>
      </c>
      <c r="H210" s="12">
        <v>221.4</v>
      </c>
      <c r="I210" s="12">
        <v>218</v>
      </c>
    </row>
    <row r="211" spans="3:9" x14ac:dyDescent="0.2">
      <c r="C211" s="2">
        <v>165</v>
      </c>
      <c r="D211" s="11" t="s">
        <v>8</v>
      </c>
      <c r="E211" s="12">
        <v>153.30000000000001</v>
      </c>
      <c r="F211" s="12">
        <v>266</v>
      </c>
      <c r="G211" s="12">
        <v>241.8</v>
      </c>
      <c r="H211" s="12">
        <v>236.5</v>
      </c>
      <c r="I211" s="12">
        <v>243.2</v>
      </c>
    </row>
    <row r="212" spans="3:9" x14ac:dyDescent="0.2">
      <c r="C212" s="2">
        <v>167</v>
      </c>
      <c r="D212" s="11" t="s">
        <v>15</v>
      </c>
      <c r="E212" s="12">
        <v>440.8</v>
      </c>
      <c r="F212" s="12">
        <v>482.8</v>
      </c>
      <c r="G212" s="12">
        <v>366.8</v>
      </c>
      <c r="H212" s="12">
        <v>355.8</v>
      </c>
      <c r="I212" s="12">
        <v>338.8</v>
      </c>
    </row>
    <row r="213" spans="3:9" x14ac:dyDescent="0.2">
      <c r="C213" s="2">
        <v>169</v>
      </c>
      <c r="D213" s="11" t="s">
        <v>16</v>
      </c>
      <c r="E213" s="12">
        <v>346.5</v>
      </c>
      <c r="F213" s="12">
        <v>958.7</v>
      </c>
      <c r="G213" s="12">
        <v>947.6</v>
      </c>
      <c r="H213" s="12">
        <v>1204.5</v>
      </c>
      <c r="I213" s="12">
        <v>1096.0999999999999</v>
      </c>
    </row>
    <row r="214" spans="3:9" x14ac:dyDescent="0.2">
      <c r="C214" s="2">
        <v>173</v>
      </c>
      <c r="D214" s="11" t="s">
        <v>18</v>
      </c>
      <c r="E214" s="12">
        <v>640.6</v>
      </c>
      <c r="F214" s="12">
        <v>497.2</v>
      </c>
      <c r="G214" s="13" t="s">
        <v>129</v>
      </c>
      <c r="H214" s="12">
        <v>383.8</v>
      </c>
      <c r="I214" s="12">
        <v>389.7</v>
      </c>
    </row>
    <row r="215" spans="3:9" x14ac:dyDescent="0.2">
      <c r="C215" s="2">
        <v>175</v>
      </c>
      <c r="D215" s="11" t="s">
        <v>19</v>
      </c>
      <c r="E215" s="12">
        <v>338.4</v>
      </c>
      <c r="F215" s="12">
        <v>403.4</v>
      </c>
      <c r="G215" s="12">
        <v>370.8</v>
      </c>
      <c r="H215" s="12">
        <v>367.8</v>
      </c>
      <c r="I215" s="12">
        <v>381</v>
      </c>
    </row>
    <row r="216" spans="3:9" x14ac:dyDescent="0.2">
      <c r="C216" s="2">
        <v>183</v>
      </c>
      <c r="D216" s="11" t="s">
        <v>17</v>
      </c>
      <c r="E216" s="12">
        <v>166.9</v>
      </c>
      <c r="F216" s="12">
        <v>178</v>
      </c>
      <c r="G216" s="12">
        <v>167.3</v>
      </c>
      <c r="H216" s="12">
        <v>170.2</v>
      </c>
      <c r="I216" s="12">
        <v>182.4</v>
      </c>
    </row>
    <row r="217" spans="3:9" x14ac:dyDescent="0.2">
      <c r="C217" s="2">
        <v>185</v>
      </c>
      <c r="D217" s="11" t="s">
        <v>7</v>
      </c>
      <c r="E217" s="12">
        <v>329.2</v>
      </c>
      <c r="F217" s="12">
        <v>340.5</v>
      </c>
      <c r="G217" s="12">
        <v>311.39999999999998</v>
      </c>
      <c r="H217" s="12">
        <v>305.7</v>
      </c>
      <c r="I217" s="12">
        <v>296.7</v>
      </c>
    </row>
    <row r="218" spans="3:9" x14ac:dyDescent="0.2">
      <c r="C218" s="2">
        <v>187</v>
      </c>
      <c r="D218" s="11" t="s">
        <v>20</v>
      </c>
      <c r="E218" s="12">
        <v>108.4</v>
      </c>
      <c r="F218" s="12">
        <v>121.8</v>
      </c>
      <c r="G218" s="12">
        <v>137.4</v>
      </c>
      <c r="H218" s="12">
        <v>141.9</v>
      </c>
      <c r="I218" s="12">
        <v>155.19999999999999</v>
      </c>
    </row>
    <row r="219" spans="3:9" x14ac:dyDescent="0.2">
      <c r="C219" s="2">
        <v>190</v>
      </c>
      <c r="D219" s="11" t="s">
        <v>25</v>
      </c>
      <c r="E219" s="12">
        <v>328.7</v>
      </c>
      <c r="F219" s="12">
        <v>388.5</v>
      </c>
      <c r="G219" s="12">
        <v>385.3</v>
      </c>
      <c r="H219" s="12">
        <v>369.4</v>
      </c>
      <c r="I219" s="12">
        <v>352.1</v>
      </c>
    </row>
    <row r="220" spans="3:9" x14ac:dyDescent="0.2">
      <c r="C220" s="2">
        <v>201</v>
      </c>
      <c r="D220" s="11" t="s">
        <v>21</v>
      </c>
      <c r="E220" s="12">
        <v>126.6</v>
      </c>
      <c r="F220" s="12">
        <v>136.19999999999999</v>
      </c>
      <c r="G220" s="12">
        <v>167.8</v>
      </c>
      <c r="H220" s="12">
        <v>183.9</v>
      </c>
      <c r="I220" s="12">
        <v>196.4</v>
      </c>
    </row>
    <row r="221" spans="3:9" x14ac:dyDescent="0.2">
      <c r="C221" s="2">
        <v>210</v>
      </c>
      <c r="D221" s="11" t="s">
        <v>23</v>
      </c>
      <c r="E221" s="13" t="s">
        <v>129</v>
      </c>
      <c r="F221" s="12">
        <v>450.7</v>
      </c>
      <c r="G221" s="12">
        <v>442.8</v>
      </c>
      <c r="H221" s="12">
        <v>433.6</v>
      </c>
      <c r="I221" s="12">
        <v>442.7</v>
      </c>
    </row>
    <row r="222" spans="3:9" x14ac:dyDescent="0.2">
      <c r="C222" s="2">
        <v>217</v>
      </c>
      <c r="D222" s="11" t="s">
        <v>28</v>
      </c>
      <c r="E222" s="12">
        <v>613.1</v>
      </c>
      <c r="F222" s="12">
        <v>581.4</v>
      </c>
      <c r="G222" s="12">
        <v>583</v>
      </c>
      <c r="H222" s="12">
        <v>571.5</v>
      </c>
      <c r="I222" s="12">
        <v>560.20000000000005</v>
      </c>
    </row>
    <row r="223" spans="3:9" x14ac:dyDescent="0.2">
      <c r="C223" s="2">
        <v>219</v>
      </c>
      <c r="D223" s="11" t="s">
        <v>29</v>
      </c>
      <c r="E223" s="13" t="s">
        <v>129</v>
      </c>
      <c r="F223" s="12">
        <v>321.89999999999998</v>
      </c>
      <c r="G223" s="12">
        <v>289</v>
      </c>
      <c r="H223" s="12">
        <v>293.39999999999998</v>
      </c>
      <c r="I223" s="12">
        <v>299.7</v>
      </c>
    </row>
    <row r="224" spans="3:9" x14ac:dyDescent="0.2">
      <c r="C224" s="2">
        <v>223</v>
      </c>
      <c r="D224" s="11" t="s">
        <v>30</v>
      </c>
      <c r="E224" s="12">
        <v>261.8</v>
      </c>
      <c r="F224" s="12">
        <v>312.2</v>
      </c>
      <c r="G224" s="12">
        <v>253.7</v>
      </c>
      <c r="H224" s="12">
        <v>259.7</v>
      </c>
      <c r="I224" s="12">
        <v>253.2</v>
      </c>
    </row>
    <row r="225" spans="3:9" x14ac:dyDescent="0.2">
      <c r="C225" s="2">
        <v>230</v>
      </c>
      <c r="D225" s="11" t="s">
        <v>31</v>
      </c>
      <c r="E225" s="12">
        <v>612.79999999999995</v>
      </c>
      <c r="F225" s="12">
        <v>549.20000000000005</v>
      </c>
      <c r="G225" s="12">
        <v>582.4</v>
      </c>
      <c r="H225" s="12">
        <v>588.9</v>
      </c>
      <c r="I225" s="12">
        <v>614.6</v>
      </c>
    </row>
    <row r="226" spans="3:9" x14ac:dyDescent="0.2">
      <c r="C226" s="2">
        <v>240</v>
      </c>
      <c r="D226" s="11" t="s">
        <v>22</v>
      </c>
      <c r="E226" s="12">
        <v>213.4</v>
      </c>
      <c r="F226" s="12">
        <v>209.7</v>
      </c>
      <c r="G226" s="12">
        <v>246.3</v>
      </c>
      <c r="H226" s="12">
        <v>260.5</v>
      </c>
      <c r="I226" s="12">
        <v>288.60000000000002</v>
      </c>
    </row>
    <row r="227" spans="3:9" x14ac:dyDescent="0.2">
      <c r="C227" s="2">
        <v>250</v>
      </c>
      <c r="D227" s="11" t="s">
        <v>24</v>
      </c>
      <c r="E227" s="12">
        <v>362.1</v>
      </c>
      <c r="F227" s="12">
        <v>474.8</v>
      </c>
      <c r="G227" s="12">
        <v>461.7</v>
      </c>
      <c r="H227" s="12">
        <v>494</v>
      </c>
      <c r="I227" s="12">
        <v>496.2</v>
      </c>
    </row>
    <row r="228" spans="3:9" x14ac:dyDescent="0.2">
      <c r="C228" s="2">
        <v>253</v>
      </c>
      <c r="D228" s="11" t="s">
        <v>34</v>
      </c>
      <c r="E228" s="12">
        <v>246.3</v>
      </c>
      <c r="F228" s="12">
        <v>406.1</v>
      </c>
      <c r="G228" s="12">
        <v>484.9</v>
      </c>
      <c r="H228" s="12">
        <v>477.5</v>
      </c>
      <c r="I228" s="12">
        <v>508.7</v>
      </c>
    </row>
    <row r="229" spans="3:9" x14ac:dyDescent="0.2">
      <c r="C229" s="2">
        <v>259</v>
      </c>
      <c r="D229" s="11" t="s">
        <v>35</v>
      </c>
      <c r="E229" s="12">
        <v>381.8</v>
      </c>
      <c r="F229" s="12">
        <v>548.79999999999995</v>
      </c>
      <c r="G229" s="12">
        <v>523.9</v>
      </c>
      <c r="H229" s="12">
        <v>463</v>
      </c>
      <c r="I229" s="12">
        <v>429</v>
      </c>
    </row>
    <row r="230" spans="3:9" x14ac:dyDescent="0.2">
      <c r="C230" s="2">
        <v>260</v>
      </c>
      <c r="D230" s="11" t="s">
        <v>27</v>
      </c>
      <c r="E230" s="13" t="s">
        <v>129</v>
      </c>
      <c r="F230" s="12">
        <v>289.3</v>
      </c>
      <c r="G230" s="12">
        <v>285.2</v>
      </c>
      <c r="H230" s="12">
        <v>307</v>
      </c>
      <c r="I230" s="12">
        <v>308.60000000000002</v>
      </c>
    </row>
    <row r="231" spans="3:9" x14ac:dyDescent="0.2">
      <c r="C231" s="2">
        <v>265</v>
      </c>
      <c r="D231" s="11" t="s">
        <v>37</v>
      </c>
      <c r="E231" s="12">
        <v>750.3</v>
      </c>
      <c r="F231" s="12">
        <v>724.5</v>
      </c>
      <c r="G231" s="12">
        <v>797.8</v>
      </c>
      <c r="H231" s="12">
        <v>788.5</v>
      </c>
      <c r="I231" s="12">
        <v>760.8</v>
      </c>
    </row>
    <row r="232" spans="3:9" x14ac:dyDescent="0.2">
      <c r="C232" s="2">
        <v>269</v>
      </c>
      <c r="D232" s="11" t="s">
        <v>38</v>
      </c>
      <c r="E232" s="12">
        <v>128.9</v>
      </c>
      <c r="F232" s="12">
        <v>137.4</v>
      </c>
      <c r="G232" s="12">
        <v>152.9</v>
      </c>
      <c r="H232" s="12">
        <v>158.19999999999999</v>
      </c>
      <c r="I232" s="12">
        <v>172.6</v>
      </c>
    </row>
    <row r="233" spans="3:9" x14ac:dyDescent="0.2">
      <c r="C233" s="2">
        <v>270</v>
      </c>
      <c r="D233" s="11" t="s">
        <v>26</v>
      </c>
      <c r="E233" s="13" t="s">
        <v>129</v>
      </c>
      <c r="F233" s="13" t="s">
        <v>129</v>
      </c>
      <c r="G233" s="12">
        <v>330.2</v>
      </c>
      <c r="H233" s="12">
        <v>356.3</v>
      </c>
      <c r="I233" s="12">
        <v>354.3</v>
      </c>
    </row>
    <row r="234" spans="3:9" x14ac:dyDescent="0.2">
      <c r="C234" s="2">
        <v>306</v>
      </c>
      <c r="D234" s="11" t="s">
        <v>45</v>
      </c>
      <c r="E234" s="12">
        <v>394.5</v>
      </c>
      <c r="F234" s="12">
        <v>317</v>
      </c>
      <c r="G234" s="12">
        <v>312.7</v>
      </c>
      <c r="H234" s="12">
        <v>369</v>
      </c>
      <c r="I234" s="12">
        <v>374.5</v>
      </c>
    </row>
    <row r="235" spans="3:9" x14ac:dyDescent="0.2">
      <c r="C235" s="2">
        <v>316</v>
      </c>
      <c r="D235" s="11" t="s">
        <v>41</v>
      </c>
      <c r="E235" s="12">
        <v>982</v>
      </c>
      <c r="F235" s="12">
        <v>694.2</v>
      </c>
      <c r="G235" s="12">
        <v>624.70000000000005</v>
      </c>
      <c r="H235" s="12">
        <v>620.9</v>
      </c>
      <c r="I235" s="12">
        <v>660.1</v>
      </c>
    </row>
    <row r="236" spans="3:9" x14ac:dyDescent="0.2">
      <c r="C236" s="2">
        <v>320</v>
      </c>
      <c r="D236" s="11" t="s">
        <v>39</v>
      </c>
      <c r="E236" s="12">
        <v>353.8</v>
      </c>
      <c r="F236" s="12">
        <v>344.3</v>
      </c>
      <c r="G236" s="12">
        <v>297.8</v>
      </c>
      <c r="H236" s="12">
        <v>290</v>
      </c>
      <c r="I236" s="12">
        <v>285</v>
      </c>
    </row>
    <row r="237" spans="3:9" x14ac:dyDescent="0.2">
      <c r="C237" s="2">
        <v>326</v>
      </c>
      <c r="D237" s="11" t="s">
        <v>42</v>
      </c>
      <c r="E237" s="12">
        <v>593.20000000000005</v>
      </c>
      <c r="F237" s="12">
        <v>565</v>
      </c>
      <c r="G237" s="12">
        <v>613.5</v>
      </c>
      <c r="H237" s="12">
        <v>624.6</v>
      </c>
      <c r="I237" s="12">
        <v>609.6</v>
      </c>
    </row>
    <row r="238" spans="3:9" x14ac:dyDescent="0.2">
      <c r="C238" s="2">
        <v>329</v>
      </c>
      <c r="D238" s="11" t="s">
        <v>46</v>
      </c>
      <c r="E238" s="12">
        <v>342.8</v>
      </c>
      <c r="F238" s="12">
        <v>321</v>
      </c>
      <c r="G238" s="12">
        <v>264</v>
      </c>
      <c r="H238" s="12">
        <v>249.9</v>
      </c>
      <c r="I238" s="12">
        <v>240.5</v>
      </c>
    </row>
    <row r="239" spans="3:9" x14ac:dyDescent="0.2">
      <c r="C239" s="2">
        <v>330</v>
      </c>
      <c r="D239" s="11" t="s">
        <v>47</v>
      </c>
      <c r="E239" s="12">
        <v>860.6</v>
      </c>
      <c r="F239" s="12">
        <v>971.5</v>
      </c>
      <c r="G239" s="12">
        <v>985.7</v>
      </c>
      <c r="H239" s="12">
        <v>919.4</v>
      </c>
      <c r="I239" s="12">
        <v>934.4</v>
      </c>
    </row>
    <row r="240" spans="3:9" x14ac:dyDescent="0.2">
      <c r="C240" s="2">
        <v>336</v>
      </c>
      <c r="D240" s="11" t="s">
        <v>49</v>
      </c>
      <c r="E240" s="13" t="s">
        <v>129</v>
      </c>
      <c r="F240" s="12">
        <v>200.9</v>
      </c>
      <c r="G240" s="12">
        <v>241.2</v>
      </c>
      <c r="H240" s="12">
        <v>242.3</v>
      </c>
      <c r="I240" s="12">
        <v>228.4</v>
      </c>
    </row>
    <row r="241" spans="3:9" x14ac:dyDescent="0.2">
      <c r="C241" s="2">
        <v>340</v>
      </c>
      <c r="D241" s="11" t="s">
        <v>48</v>
      </c>
      <c r="E241" s="12">
        <v>274.89999999999998</v>
      </c>
      <c r="F241" s="12">
        <v>442.1</v>
      </c>
      <c r="G241" s="12">
        <v>340.3</v>
      </c>
      <c r="H241" s="12">
        <v>342.3</v>
      </c>
      <c r="I241" s="12">
        <v>365.7</v>
      </c>
    </row>
    <row r="242" spans="3:9" x14ac:dyDescent="0.2">
      <c r="C242" s="2">
        <v>350</v>
      </c>
      <c r="D242" s="11" t="s">
        <v>36</v>
      </c>
      <c r="E242" s="12">
        <v>203.5</v>
      </c>
      <c r="F242" s="12">
        <v>203.9</v>
      </c>
      <c r="G242" s="12">
        <v>212</v>
      </c>
      <c r="H242" s="12">
        <v>210.8</v>
      </c>
      <c r="I242" s="12">
        <v>206.2</v>
      </c>
    </row>
    <row r="243" spans="3:9" x14ac:dyDescent="0.2">
      <c r="C243" s="2">
        <v>360</v>
      </c>
      <c r="D243" s="11" t="s">
        <v>43</v>
      </c>
      <c r="E243" s="12">
        <v>696</v>
      </c>
      <c r="F243" s="12">
        <v>612.4</v>
      </c>
      <c r="G243" s="12">
        <v>597</v>
      </c>
      <c r="H243" s="12">
        <v>586</v>
      </c>
      <c r="I243" s="12">
        <v>572.5</v>
      </c>
    </row>
    <row r="244" spans="3:9" x14ac:dyDescent="0.2">
      <c r="C244" s="2">
        <v>370</v>
      </c>
      <c r="D244" s="11" t="s">
        <v>44</v>
      </c>
      <c r="E244" s="13" t="s">
        <v>129</v>
      </c>
      <c r="F244" s="12">
        <v>752.8</v>
      </c>
      <c r="G244" s="12">
        <v>809.8</v>
      </c>
      <c r="H244" s="12">
        <v>858.7</v>
      </c>
      <c r="I244" s="12">
        <v>862.7</v>
      </c>
    </row>
    <row r="245" spans="3:9" x14ac:dyDescent="0.2">
      <c r="C245" s="2">
        <v>376</v>
      </c>
      <c r="D245" s="11" t="s">
        <v>40</v>
      </c>
      <c r="E245" s="12">
        <v>631.6</v>
      </c>
      <c r="F245" s="12">
        <v>775.1</v>
      </c>
      <c r="G245" s="12">
        <v>843.8</v>
      </c>
      <c r="H245" s="12">
        <v>763.5</v>
      </c>
      <c r="I245" s="12">
        <v>668.7</v>
      </c>
    </row>
    <row r="246" spans="3:9" x14ac:dyDescent="0.2">
      <c r="C246" s="2">
        <v>390</v>
      </c>
      <c r="D246" s="11" t="s">
        <v>50</v>
      </c>
      <c r="E246" s="12">
        <v>575.29999999999995</v>
      </c>
      <c r="F246" s="12">
        <v>655</v>
      </c>
      <c r="G246" s="12">
        <v>479.5</v>
      </c>
      <c r="H246" s="12">
        <v>478.9</v>
      </c>
      <c r="I246" s="12">
        <v>488</v>
      </c>
    </row>
    <row r="247" spans="3:9" x14ac:dyDescent="0.2">
      <c r="C247" s="2">
        <v>400</v>
      </c>
      <c r="D247" s="11" t="s">
        <v>32</v>
      </c>
      <c r="E247" s="12">
        <v>546.29999999999995</v>
      </c>
      <c r="F247" s="12">
        <v>438.4</v>
      </c>
      <c r="G247" s="12">
        <v>377.3</v>
      </c>
      <c r="H247" s="12">
        <v>393.5</v>
      </c>
      <c r="I247" s="12">
        <v>390.2</v>
      </c>
    </row>
    <row r="248" spans="3:9" x14ac:dyDescent="0.2">
      <c r="C248" s="2">
        <v>410</v>
      </c>
      <c r="D248" s="11" t="s">
        <v>55</v>
      </c>
      <c r="E248" s="12">
        <v>340.6</v>
      </c>
      <c r="F248" s="12">
        <v>321.3</v>
      </c>
      <c r="G248" s="12">
        <v>328.7</v>
      </c>
      <c r="H248" s="12">
        <v>338.4</v>
      </c>
      <c r="I248" s="12">
        <v>356.6</v>
      </c>
    </row>
    <row r="249" spans="3:9" x14ac:dyDescent="0.2">
      <c r="C249" s="2">
        <v>420</v>
      </c>
      <c r="D249" s="11" t="s">
        <v>51</v>
      </c>
      <c r="E249" s="12">
        <v>463.4</v>
      </c>
      <c r="F249" s="12">
        <v>361.3</v>
      </c>
      <c r="G249" s="12">
        <v>351.4</v>
      </c>
      <c r="H249" s="12">
        <v>319.2</v>
      </c>
      <c r="I249" s="12">
        <v>314.60000000000002</v>
      </c>
    </row>
    <row r="250" spans="3:9" x14ac:dyDescent="0.2">
      <c r="C250" s="2">
        <v>430</v>
      </c>
      <c r="D250" s="11" t="s">
        <v>52</v>
      </c>
      <c r="E250" s="12">
        <v>468.5</v>
      </c>
      <c r="F250" s="12">
        <v>453.8</v>
      </c>
      <c r="G250" s="12">
        <v>432.9</v>
      </c>
      <c r="H250" s="12">
        <v>419.1</v>
      </c>
      <c r="I250" s="12">
        <v>411.8</v>
      </c>
    </row>
    <row r="251" spans="3:9" x14ac:dyDescent="0.2">
      <c r="C251" s="2">
        <v>440</v>
      </c>
      <c r="D251" s="11" t="s">
        <v>53</v>
      </c>
      <c r="E251" s="12">
        <v>223.8</v>
      </c>
      <c r="F251" s="12">
        <v>242.2</v>
      </c>
      <c r="G251" s="12">
        <v>229</v>
      </c>
      <c r="H251" s="12">
        <v>215.2</v>
      </c>
      <c r="I251" s="12">
        <v>179.2</v>
      </c>
    </row>
    <row r="252" spans="3:9" x14ac:dyDescent="0.2">
      <c r="C252" s="2">
        <v>450</v>
      </c>
      <c r="D252" s="11" t="s">
        <v>57</v>
      </c>
      <c r="E252" s="12">
        <v>506.4</v>
      </c>
      <c r="F252" s="12">
        <v>419.9</v>
      </c>
      <c r="G252" s="12">
        <v>394.7</v>
      </c>
      <c r="H252" s="12">
        <v>405.7</v>
      </c>
      <c r="I252" s="12">
        <v>411.6</v>
      </c>
    </row>
    <row r="253" spans="3:9" x14ac:dyDescent="0.2">
      <c r="C253" s="2">
        <v>461</v>
      </c>
      <c r="D253" s="11" t="s">
        <v>58</v>
      </c>
      <c r="E253" s="12">
        <v>1663.5</v>
      </c>
      <c r="F253" s="12">
        <v>1687.8</v>
      </c>
      <c r="G253" s="12">
        <v>1416.1</v>
      </c>
      <c r="H253" s="12">
        <v>1392.3</v>
      </c>
      <c r="I253" s="12">
        <v>1385.6</v>
      </c>
    </row>
    <row r="254" spans="3:9" x14ac:dyDescent="0.2">
      <c r="C254" s="2">
        <v>479</v>
      </c>
      <c r="D254" s="11" t="s">
        <v>59</v>
      </c>
      <c r="E254" s="12">
        <v>789</v>
      </c>
      <c r="F254" s="12">
        <v>658.1</v>
      </c>
      <c r="G254" s="12">
        <v>643.9</v>
      </c>
      <c r="H254" s="12">
        <v>615.9</v>
      </c>
      <c r="I254" s="12">
        <v>618.4</v>
      </c>
    </row>
    <row r="255" spans="3:9" x14ac:dyDescent="0.2">
      <c r="C255" s="2">
        <v>480</v>
      </c>
      <c r="D255" s="11" t="s">
        <v>56</v>
      </c>
      <c r="E255" s="12">
        <v>330.3</v>
      </c>
      <c r="F255" s="12">
        <v>269.7</v>
      </c>
      <c r="G255" s="12">
        <v>236.2</v>
      </c>
      <c r="H255" s="12">
        <v>262.60000000000002</v>
      </c>
      <c r="I255" s="12">
        <v>264.89999999999998</v>
      </c>
    </row>
    <row r="256" spans="3:9" x14ac:dyDescent="0.2">
      <c r="C256" s="2">
        <v>482</v>
      </c>
      <c r="D256" s="11" t="s">
        <v>54</v>
      </c>
      <c r="E256" s="12">
        <v>181.6</v>
      </c>
      <c r="F256" s="12">
        <v>196.3</v>
      </c>
      <c r="G256" s="12">
        <v>152.19999999999999</v>
      </c>
      <c r="H256" s="12">
        <v>151.5</v>
      </c>
      <c r="I256" s="12">
        <v>149.30000000000001</v>
      </c>
    </row>
    <row r="257" spans="3:9" x14ac:dyDescent="0.2">
      <c r="C257" s="2">
        <v>492</v>
      </c>
      <c r="D257" s="11" t="s">
        <v>60</v>
      </c>
      <c r="E257" s="12">
        <v>111.9</v>
      </c>
      <c r="F257" s="12">
        <v>101.5</v>
      </c>
      <c r="G257" s="12">
        <v>94.5</v>
      </c>
      <c r="H257" s="12">
        <v>129.6</v>
      </c>
      <c r="I257" s="12">
        <v>121</v>
      </c>
    </row>
    <row r="258" spans="3:9" x14ac:dyDescent="0.2">
      <c r="C258" s="2">
        <v>510</v>
      </c>
      <c r="D258" s="11" t="s">
        <v>65</v>
      </c>
      <c r="E258" s="12">
        <v>574.9</v>
      </c>
      <c r="F258" s="12">
        <v>545.9</v>
      </c>
      <c r="G258" s="12">
        <v>662.5</v>
      </c>
      <c r="H258" s="12">
        <v>792.8</v>
      </c>
      <c r="I258" s="12">
        <v>815.5</v>
      </c>
    </row>
    <row r="259" spans="3:9" x14ac:dyDescent="0.2">
      <c r="C259" s="2">
        <v>530</v>
      </c>
      <c r="D259" s="11" t="s">
        <v>61</v>
      </c>
      <c r="E259" s="12">
        <v>192.2</v>
      </c>
      <c r="F259" s="12">
        <v>194.8</v>
      </c>
      <c r="G259" s="12">
        <v>200.9</v>
      </c>
      <c r="H259" s="12">
        <v>234.4</v>
      </c>
      <c r="I259" s="12">
        <v>248</v>
      </c>
    </row>
    <row r="260" spans="3:9" x14ac:dyDescent="0.2">
      <c r="C260" s="2">
        <v>540</v>
      </c>
      <c r="D260" s="11" t="s">
        <v>67</v>
      </c>
      <c r="E260" s="12">
        <v>703.1</v>
      </c>
      <c r="F260" s="12">
        <v>1074.9000000000001</v>
      </c>
      <c r="G260" s="12">
        <v>1086.2</v>
      </c>
      <c r="H260" s="12">
        <v>745.5</v>
      </c>
      <c r="I260" s="12">
        <v>726</v>
      </c>
    </row>
    <row r="261" spans="3:9" x14ac:dyDescent="0.2">
      <c r="C261" s="2">
        <v>550</v>
      </c>
      <c r="D261" s="11" t="s">
        <v>68</v>
      </c>
      <c r="E261" s="12">
        <v>466.6</v>
      </c>
      <c r="F261" s="12">
        <v>529.5</v>
      </c>
      <c r="G261" s="12">
        <v>506.5</v>
      </c>
      <c r="H261" s="12">
        <v>504.4</v>
      </c>
      <c r="I261" s="12">
        <v>451.5</v>
      </c>
    </row>
    <row r="262" spans="3:9" x14ac:dyDescent="0.2">
      <c r="C262" s="2">
        <v>561</v>
      </c>
      <c r="D262" s="11" t="s">
        <v>62</v>
      </c>
      <c r="E262" s="12">
        <v>1007.6</v>
      </c>
      <c r="F262" s="12">
        <v>1162.5</v>
      </c>
      <c r="G262" s="12">
        <v>1121.2</v>
      </c>
      <c r="H262" s="12">
        <v>1105.7</v>
      </c>
      <c r="I262" s="12">
        <v>1076.2</v>
      </c>
    </row>
    <row r="263" spans="3:9" x14ac:dyDescent="0.2">
      <c r="C263" s="2">
        <v>563</v>
      </c>
      <c r="D263" s="11" t="s">
        <v>63</v>
      </c>
      <c r="E263" s="12">
        <v>40.299999999999997</v>
      </c>
      <c r="F263" s="13" t="s">
        <v>129</v>
      </c>
      <c r="G263" s="12">
        <v>38</v>
      </c>
      <c r="H263" s="12">
        <v>33.299999999999997</v>
      </c>
      <c r="I263" s="12">
        <v>35.4</v>
      </c>
    </row>
    <row r="264" spans="3:9" x14ac:dyDescent="0.2">
      <c r="C264" s="2">
        <v>573</v>
      </c>
      <c r="D264" s="11" t="s">
        <v>69</v>
      </c>
      <c r="E264" s="12">
        <v>433.9</v>
      </c>
      <c r="F264" s="12">
        <v>548.20000000000005</v>
      </c>
      <c r="G264" s="12">
        <v>495.8</v>
      </c>
      <c r="H264" s="12">
        <v>469.5</v>
      </c>
      <c r="I264" s="12">
        <v>451.2</v>
      </c>
    </row>
    <row r="265" spans="3:9" x14ac:dyDescent="0.2">
      <c r="C265" s="2">
        <v>575</v>
      </c>
      <c r="D265" s="11" t="s">
        <v>70</v>
      </c>
      <c r="E265" s="12">
        <v>400.7</v>
      </c>
      <c r="F265" s="12">
        <v>382.5</v>
      </c>
      <c r="G265" s="12">
        <v>365.5</v>
      </c>
      <c r="H265" s="12">
        <v>395.8</v>
      </c>
      <c r="I265" s="12">
        <v>388.6</v>
      </c>
    </row>
    <row r="266" spans="3:9" x14ac:dyDescent="0.2">
      <c r="C266" s="2">
        <v>580</v>
      </c>
      <c r="D266" s="11" t="s">
        <v>72</v>
      </c>
      <c r="E266" s="12">
        <v>622.1</v>
      </c>
      <c r="F266" s="12">
        <v>702.1</v>
      </c>
      <c r="G266" s="12">
        <v>611</v>
      </c>
      <c r="H266" s="12">
        <v>637.6</v>
      </c>
      <c r="I266" s="12">
        <v>689.5</v>
      </c>
    </row>
    <row r="267" spans="3:9" x14ac:dyDescent="0.2">
      <c r="C267" s="2">
        <v>607</v>
      </c>
      <c r="D267" s="11" t="s">
        <v>64</v>
      </c>
      <c r="E267" s="12">
        <v>466.8</v>
      </c>
      <c r="F267" s="12">
        <v>646.6</v>
      </c>
      <c r="G267" s="12">
        <v>574.6</v>
      </c>
      <c r="H267" s="12">
        <v>566.9</v>
      </c>
      <c r="I267" s="12">
        <v>555.4</v>
      </c>
    </row>
    <row r="268" spans="3:9" x14ac:dyDescent="0.2">
      <c r="C268" s="2">
        <v>615</v>
      </c>
      <c r="D268" s="11" t="s">
        <v>75</v>
      </c>
      <c r="E268" s="12">
        <v>828.9</v>
      </c>
      <c r="F268" s="12">
        <v>964.6</v>
      </c>
      <c r="G268" s="12">
        <v>1016.6</v>
      </c>
      <c r="H268" s="12">
        <v>1007.8</v>
      </c>
      <c r="I268" s="12">
        <v>1018.6</v>
      </c>
    </row>
    <row r="269" spans="3:9" x14ac:dyDescent="0.2">
      <c r="C269" s="2">
        <v>621</v>
      </c>
      <c r="D269" s="11" t="s">
        <v>66</v>
      </c>
      <c r="E269" s="12">
        <v>792.5</v>
      </c>
      <c r="F269" s="12">
        <v>831.8</v>
      </c>
      <c r="G269" s="12">
        <v>833.1</v>
      </c>
      <c r="H269" s="12">
        <v>809.8</v>
      </c>
      <c r="I269" s="12">
        <v>838.1</v>
      </c>
    </row>
    <row r="270" spans="3:9" x14ac:dyDescent="0.2">
      <c r="C270" s="2">
        <v>630</v>
      </c>
      <c r="D270" s="11" t="s">
        <v>71</v>
      </c>
      <c r="E270" s="12">
        <v>887.3</v>
      </c>
      <c r="F270" s="13" t="s">
        <v>129</v>
      </c>
      <c r="G270" s="12">
        <v>955.3</v>
      </c>
      <c r="H270" s="12">
        <v>958.5</v>
      </c>
      <c r="I270" s="12">
        <v>942.4</v>
      </c>
    </row>
    <row r="271" spans="3:9" x14ac:dyDescent="0.2">
      <c r="C271" s="2">
        <v>657</v>
      </c>
      <c r="D271" s="11" t="s">
        <v>84</v>
      </c>
      <c r="E271" s="12">
        <v>609.4</v>
      </c>
      <c r="F271" s="12">
        <v>1014.7</v>
      </c>
      <c r="G271" s="12">
        <v>990.3</v>
      </c>
      <c r="H271" s="12">
        <v>998.1</v>
      </c>
      <c r="I271" s="12">
        <v>1029.2</v>
      </c>
    </row>
    <row r="272" spans="3:9" x14ac:dyDescent="0.2">
      <c r="C272" s="2">
        <v>661</v>
      </c>
      <c r="D272" s="11" t="s">
        <v>85</v>
      </c>
      <c r="E272" s="12">
        <v>507.6</v>
      </c>
      <c r="F272" s="12">
        <v>512.1</v>
      </c>
      <c r="G272" s="12">
        <v>491.1</v>
      </c>
      <c r="H272" s="12">
        <v>513.6</v>
      </c>
      <c r="I272" s="12">
        <v>521.29999999999995</v>
      </c>
    </row>
    <row r="273" spans="3:9" x14ac:dyDescent="0.2">
      <c r="C273" s="2">
        <v>665</v>
      </c>
      <c r="D273" s="11" t="s">
        <v>87</v>
      </c>
      <c r="E273" s="12">
        <v>300.39999999999998</v>
      </c>
      <c r="F273" s="12">
        <v>237.5</v>
      </c>
      <c r="G273" s="12">
        <v>216</v>
      </c>
      <c r="H273" s="12">
        <v>195.5</v>
      </c>
      <c r="I273" s="12">
        <v>195.8</v>
      </c>
    </row>
    <row r="274" spans="3:9" x14ac:dyDescent="0.2">
      <c r="C274" s="2">
        <v>671</v>
      </c>
      <c r="D274" s="11" t="s">
        <v>90</v>
      </c>
      <c r="E274" s="13" t="s">
        <v>129</v>
      </c>
      <c r="F274" s="12">
        <v>246.8</v>
      </c>
      <c r="G274" s="12">
        <v>268.2</v>
      </c>
      <c r="H274" s="12">
        <v>275.7</v>
      </c>
      <c r="I274" s="12">
        <v>256.2</v>
      </c>
    </row>
    <row r="275" spans="3:9" x14ac:dyDescent="0.2">
      <c r="C275" s="2">
        <v>706</v>
      </c>
      <c r="D275" s="11" t="s">
        <v>82</v>
      </c>
      <c r="E275" s="12">
        <v>421.7</v>
      </c>
      <c r="F275" s="12">
        <v>458.7</v>
      </c>
      <c r="G275" s="12">
        <v>521.6</v>
      </c>
      <c r="H275" s="12">
        <v>522.20000000000005</v>
      </c>
      <c r="I275" s="12">
        <v>500.3</v>
      </c>
    </row>
    <row r="276" spans="3:9" x14ac:dyDescent="0.2">
      <c r="C276" s="2">
        <v>707</v>
      </c>
      <c r="D276" s="11" t="s">
        <v>76</v>
      </c>
      <c r="E276" s="13" t="s">
        <v>129</v>
      </c>
      <c r="F276" s="12">
        <v>394.9</v>
      </c>
      <c r="G276" s="12">
        <v>397.9</v>
      </c>
      <c r="H276" s="12">
        <v>402.7</v>
      </c>
      <c r="I276" s="12">
        <v>420.1</v>
      </c>
    </row>
    <row r="277" spans="3:9" x14ac:dyDescent="0.2">
      <c r="C277" s="2">
        <v>710</v>
      </c>
      <c r="D277" s="11" t="s">
        <v>73</v>
      </c>
      <c r="E277" s="12">
        <v>214.1</v>
      </c>
      <c r="F277" s="12">
        <v>292.8</v>
      </c>
      <c r="G277" s="12">
        <v>288</v>
      </c>
      <c r="H277" s="12">
        <v>286.89999999999998</v>
      </c>
      <c r="I277" s="12">
        <v>294.8</v>
      </c>
    </row>
    <row r="278" spans="3:9" x14ac:dyDescent="0.2">
      <c r="C278" s="2">
        <v>727</v>
      </c>
      <c r="D278" s="11" t="s">
        <v>77</v>
      </c>
      <c r="E278" s="12">
        <v>195.4</v>
      </c>
      <c r="F278" s="12">
        <v>209.3</v>
      </c>
      <c r="G278" s="12">
        <v>201.6</v>
      </c>
      <c r="H278" s="12">
        <v>200.6</v>
      </c>
      <c r="I278" s="12">
        <v>204.5</v>
      </c>
    </row>
    <row r="279" spans="3:9" x14ac:dyDescent="0.2">
      <c r="C279" s="2">
        <v>730</v>
      </c>
      <c r="D279" s="11" t="s">
        <v>78</v>
      </c>
      <c r="E279" s="12">
        <v>631.29999999999995</v>
      </c>
      <c r="F279" s="12">
        <v>623.1</v>
      </c>
      <c r="G279" s="12">
        <v>641.79999999999995</v>
      </c>
      <c r="H279" s="12">
        <v>684.6</v>
      </c>
      <c r="I279" s="12">
        <v>683.4</v>
      </c>
    </row>
    <row r="280" spans="3:9" x14ac:dyDescent="0.2">
      <c r="C280" s="2">
        <v>740</v>
      </c>
      <c r="D280" s="11" t="s">
        <v>80</v>
      </c>
      <c r="E280" s="12">
        <v>782.1</v>
      </c>
      <c r="F280" s="12">
        <v>814.8</v>
      </c>
      <c r="G280" s="12">
        <v>720.3</v>
      </c>
      <c r="H280" s="12">
        <v>776</v>
      </c>
      <c r="I280" s="12">
        <v>802.7</v>
      </c>
    </row>
    <row r="281" spans="3:9" x14ac:dyDescent="0.2">
      <c r="C281" s="2">
        <v>741</v>
      </c>
      <c r="D281" s="11" t="s">
        <v>79</v>
      </c>
      <c r="E281" s="12">
        <v>74.7</v>
      </c>
      <c r="F281" s="12">
        <v>75.900000000000006</v>
      </c>
      <c r="G281" s="12">
        <v>59.5</v>
      </c>
      <c r="H281" s="12">
        <v>59.9</v>
      </c>
      <c r="I281" s="12">
        <v>63.2</v>
      </c>
    </row>
    <row r="282" spans="3:9" x14ac:dyDescent="0.2">
      <c r="C282" s="2">
        <v>746</v>
      </c>
      <c r="D282" s="11" t="s">
        <v>81</v>
      </c>
      <c r="E282" s="12">
        <v>351.5</v>
      </c>
      <c r="F282" s="12">
        <v>595.4</v>
      </c>
      <c r="G282" s="12">
        <v>426</v>
      </c>
      <c r="H282" s="12">
        <v>424.1</v>
      </c>
      <c r="I282" s="12">
        <v>439.2</v>
      </c>
    </row>
    <row r="283" spans="3:9" x14ac:dyDescent="0.2">
      <c r="C283" s="2">
        <v>751</v>
      </c>
      <c r="D283" s="11" t="s">
        <v>83</v>
      </c>
      <c r="E283" s="12">
        <v>2599.8000000000002</v>
      </c>
      <c r="F283" s="12">
        <v>2321.8000000000002</v>
      </c>
      <c r="G283" s="12">
        <v>1960.4</v>
      </c>
      <c r="H283" s="12">
        <v>1954.1</v>
      </c>
      <c r="I283" s="12">
        <v>2016.9</v>
      </c>
    </row>
    <row r="284" spans="3:9" x14ac:dyDescent="0.2">
      <c r="C284" s="2">
        <v>756</v>
      </c>
      <c r="D284" s="11" t="s">
        <v>86</v>
      </c>
      <c r="E284" s="12">
        <v>337</v>
      </c>
      <c r="F284" s="12">
        <v>363.2</v>
      </c>
      <c r="G284" s="12">
        <v>315.7</v>
      </c>
      <c r="H284" s="12">
        <v>304.7</v>
      </c>
      <c r="I284" s="12">
        <v>250.8</v>
      </c>
    </row>
    <row r="285" spans="3:9" x14ac:dyDescent="0.2">
      <c r="C285" s="2">
        <v>760</v>
      </c>
      <c r="D285" s="11" t="s">
        <v>88</v>
      </c>
      <c r="E285" s="12">
        <v>668.9</v>
      </c>
      <c r="F285" s="12">
        <v>575.5</v>
      </c>
      <c r="G285" s="12">
        <v>646.6</v>
      </c>
      <c r="H285" s="12">
        <v>646.5</v>
      </c>
      <c r="I285" s="12">
        <v>634.6</v>
      </c>
    </row>
    <row r="286" spans="3:9" x14ac:dyDescent="0.2">
      <c r="C286" s="2">
        <v>766</v>
      </c>
      <c r="D286" s="11" t="s">
        <v>74</v>
      </c>
      <c r="E286" s="12">
        <v>430.3</v>
      </c>
      <c r="F286" s="12">
        <v>240</v>
      </c>
      <c r="G286" s="12">
        <v>241.8</v>
      </c>
      <c r="H286" s="12">
        <v>255.7</v>
      </c>
      <c r="I286" s="12">
        <v>269.5</v>
      </c>
    </row>
    <row r="287" spans="3:9" x14ac:dyDescent="0.2">
      <c r="C287" s="2">
        <v>773</v>
      </c>
      <c r="D287" s="11" t="s">
        <v>98</v>
      </c>
      <c r="E287" s="12">
        <v>239.6</v>
      </c>
      <c r="F287" s="12">
        <v>257.2</v>
      </c>
      <c r="G287" s="12">
        <v>193.6</v>
      </c>
      <c r="H287" s="12">
        <v>165.1</v>
      </c>
      <c r="I287" s="12">
        <v>188.8</v>
      </c>
    </row>
    <row r="288" spans="3:9" x14ac:dyDescent="0.2">
      <c r="C288" s="2">
        <v>779</v>
      </c>
      <c r="D288" s="11" t="s">
        <v>89</v>
      </c>
      <c r="E288" s="12">
        <v>403</v>
      </c>
      <c r="F288" s="12">
        <v>414.6</v>
      </c>
      <c r="G288" s="12">
        <v>443.3</v>
      </c>
      <c r="H288" s="12">
        <v>430.8</v>
      </c>
      <c r="I288" s="12">
        <v>419.5</v>
      </c>
    </row>
    <row r="289" spans="2:9" x14ac:dyDescent="0.2">
      <c r="C289" s="2">
        <v>787</v>
      </c>
      <c r="D289" s="11" t="s">
        <v>100</v>
      </c>
      <c r="E289" s="12">
        <v>447.1</v>
      </c>
      <c r="F289" s="12">
        <v>521.9</v>
      </c>
      <c r="G289" s="12">
        <v>457.8</v>
      </c>
      <c r="H289" s="12">
        <v>495.3</v>
      </c>
      <c r="I289" s="12">
        <v>515.9</v>
      </c>
    </row>
    <row r="290" spans="2:9" x14ac:dyDescent="0.2">
      <c r="C290" s="2">
        <v>791</v>
      </c>
      <c r="D290" s="11" t="s">
        <v>91</v>
      </c>
      <c r="E290" s="12">
        <v>691.6</v>
      </c>
      <c r="F290" s="12">
        <v>755.2</v>
      </c>
      <c r="G290" s="12">
        <v>830.7</v>
      </c>
      <c r="H290" s="12">
        <v>836.8</v>
      </c>
      <c r="I290" s="12">
        <v>828.6</v>
      </c>
    </row>
    <row r="291" spans="2:9" x14ac:dyDescent="0.2">
      <c r="C291" s="2">
        <v>810</v>
      </c>
      <c r="D291" s="11" t="s">
        <v>92</v>
      </c>
      <c r="E291" s="12">
        <v>331.8</v>
      </c>
      <c r="F291" s="12">
        <v>411.8</v>
      </c>
      <c r="G291" s="12">
        <v>409.3</v>
      </c>
      <c r="H291" s="12">
        <v>412.3</v>
      </c>
      <c r="I291" s="12">
        <v>429.1</v>
      </c>
    </row>
    <row r="292" spans="2:9" x14ac:dyDescent="0.2">
      <c r="C292" s="2">
        <v>813</v>
      </c>
      <c r="D292" s="11" t="s">
        <v>93</v>
      </c>
      <c r="E292" s="12">
        <v>825.3</v>
      </c>
      <c r="F292" s="12">
        <v>886.1</v>
      </c>
      <c r="G292" s="12">
        <v>804.2</v>
      </c>
      <c r="H292" s="12">
        <v>756.5</v>
      </c>
      <c r="I292" s="12">
        <v>792.9</v>
      </c>
    </row>
    <row r="293" spans="2:9" x14ac:dyDescent="0.2">
      <c r="C293" s="2">
        <v>820</v>
      </c>
      <c r="D293" s="11" t="s">
        <v>101</v>
      </c>
      <c r="E293" s="12">
        <v>372.6</v>
      </c>
      <c r="F293" s="12">
        <v>372.1</v>
      </c>
      <c r="G293" s="12">
        <v>352.8</v>
      </c>
      <c r="H293" s="12">
        <v>383.1</v>
      </c>
      <c r="I293" s="12">
        <v>395.9</v>
      </c>
    </row>
    <row r="294" spans="2:9" x14ac:dyDescent="0.2">
      <c r="C294" s="2">
        <v>825</v>
      </c>
      <c r="D294" s="11" t="s">
        <v>96</v>
      </c>
      <c r="E294" s="12">
        <v>27.2</v>
      </c>
      <c r="F294" s="12">
        <v>34.700000000000003</v>
      </c>
      <c r="G294" s="12">
        <v>27.3</v>
      </c>
      <c r="H294" s="12">
        <v>44.9</v>
      </c>
      <c r="I294" s="12">
        <v>18.7</v>
      </c>
    </row>
    <row r="295" spans="2:9" x14ac:dyDescent="0.2">
      <c r="C295" s="2">
        <v>840</v>
      </c>
      <c r="D295" s="11" t="s">
        <v>99</v>
      </c>
      <c r="E295" s="12">
        <v>261.5</v>
      </c>
      <c r="F295" s="12">
        <v>192</v>
      </c>
      <c r="G295" s="12">
        <v>230.4</v>
      </c>
      <c r="H295" s="12">
        <v>249.6</v>
      </c>
      <c r="I295" s="12">
        <v>249.8</v>
      </c>
    </row>
    <row r="296" spans="2:9" x14ac:dyDescent="0.2">
      <c r="C296" s="2">
        <v>846</v>
      </c>
      <c r="D296" s="11" t="s">
        <v>97</v>
      </c>
      <c r="E296" s="12">
        <v>498.7</v>
      </c>
      <c r="F296" s="12">
        <v>313.5</v>
      </c>
      <c r="G296" s="12">
        <v>347.5</v>
      </c>
      <c r="H296" s="12">
        <v>367.9</v>
      </c>
      <c r="I296" s="12">
        <v>369.8</v>
      </c>
    </row>
    <row r="297" spans="2:9" x14ac:dyDescent="0.2">
      <c r="C297" s="2">
        <v>849</v>
      </c>
      <c r="D297" s="11" t="s">
        <v>95</v>
      </c>
      <c r="E297" s="12">
        <v>409.5</v>
      </c>
      <c r="F297" s="12">
        <v>435.8</v>
      </c>
      <c r="G297" s="12">
        <v>421.7</v>
      </c>
      <c r="H297" s="12">
        <v>455.3</v>
      </c>
      <c r="I297" s="12">
        <v>446.9</v>
      </c>
    </row>
    <row r="298" spans="2:9" x14ac:dyDescent="0.2">
      <c r="C298" s="2">
        <v>851</v>
      </c>
      <c r="D298" s="11" t="s">
        <v>102</v>
      </c>
      <c r="E298" s="12">
        <v>2017.3</v>
      </c>
      <c r="F298" s="12">
        <v>1338.7</v>
      </c>
      <c r="G298" s="12">
        <v>1136</v>
      </c>
      <c r="H298" s="12">
        <v>1628.7</v>
      </c>
      <c r="I298" s="12">
        <v>1240.0999999999999</v>
      </c>
    </row>
    <row r="299" spans="2:9" x14ac:dyDescent="0.2">
      <c r="C299" s="2">
        <v>860</v>
      </c>
      <c r="D299" s="11" t="s">
        <v>94</v>
      </c>
      <c r="E299" s="12">
        <v>652.6</v>
      </c>
      <c r="F299" s="12">
        <v>678.1</v>
      </c>
      <c r="G299" s="12">
        <v>724.7</v>
      </c>
      <c r="H299" s="12">
        <v>722.6</v>
      </c>
      <c r="I299" s="12">
        <v>727.3</v>
      </c>
    </row>
    <row r="300" spans="2:9" x14ac:dyDescent="0.2">
      <c r="C300" s="2"/>
      <c r="D300" s="11"/>
      <c r="E300" s="12"/>
      <c r="F300" s="12"/>
      <c r="G300" s="12"/>
      <c r="H300" s="12"/>
    </row>
    <row r="301" spans="2:9" x14ac:dyDescent="0.2">
      <c r="B301" s="11" t="s">
        <v>267</v>
      </c>
      <c r="C301" s="2">
        <v>101</v>
      </c>
      <c r="D301" s="11" t="s">
        <v>4</v>
      </c>
      <c r="E301" s="12">
        <v>0</v>
      </c>
      <c r="F301" s="12">
        <v>0</v>
      </c>
      <c r="G301" s="12">
        <v>256.3</v>
      </c>
      <c r="H301" s="12">
        <v>239.7</v>
      </c>
      <c r="I301" s="12">
        <v>234.8</v>
      </c>
    </row>
    <row r="302" spans="2:9" x14ac:dyDescent="0.2">
      <c r="C302" s="2">
        <v>147</v>
      </c>
      <c r="D302" s="11" t="s">
        <v>5</v>
      </c>
      <c r="E302" s="12">
        <v>0</v>
      </c>
      <c r="F302" s="12">
        <v>0</v>
      </c>
      <c r="G302" s="12">
        <v>36.5</v>
      </c>
      <c r="H302" s="12">
        <v>34.799999999999997</v>
      </c>
      <c r="I302" s="12">
        <v>39.299999999999997</v>
      </c>
    </row>
    <row r="303" spans="2:9" x14ac:dyDescent="0.2">
      <c r="C303" s="2">
        <v>151</v>
      </c>
      <c r="D303" s="11" t="s">
        <v>9</v>
      </c>
      <c r="E303" s="12">
        <v>0</v>
      </c>
      <c r="F303" s="12">
        <v>0</v>
      </c>
      <c r="G303" s="12">
        <v>2.2999999999999998</v>
      </c>
      <c r="H303" s="12">
        <v>1.7</v>
      </c>
      <c r="I303" s="12">
        <v>0.7</v>
      </c>
    </row>
    <row r="304" spans="2:9" x14ac:dyDescent="0.2">
      <c r="C304" s="2">
        <v>153</v>
      </c>
      <c r="D304" s="11" t="s">
        <v>10</v>
      </c>
      <c r="E304" s="12">
        <v>0</v>
      </c>
      <c r="F304" s="12">
        <v>0</v>
      </c>
      <c r="G304" s="12">
        <v>8.9</v>
      </c>
      <c r="H304" s="12">
        <v>34.299999999999997</v>
      </c>
      <c r="I304" s="12">
        <v>38</v>
      </c>
    </row>
    <row r="305" spans="3:9" x14ac:dyDescent="0.2">
      <c r="C305" s="2">
        <v>155</v>
      </c>
      <c r="D305" s="11" t="s">
        <v>6</v>
      </c>
      <c r="E305" s="12">
        <v>0</v>
      </c>
      <c r="F305" s="12">
        <v>0</v>
      </c>
      <c r="G305" s="12">
        <v>18.100000000000001</v>
      </c>
      <c r="H305" s="12">
        <v>19.7</v>
      </c>
      <c r="I305" s="12">
        <v>16.399999999999999</v>
      </c>
    </row>
    <row r="306" spans="3:9" x14ac:dyDescent="0.2">
      <c r="C306" s="2">
        <v>157</v>
      </c>
      <c r="D306" s="11" t="s">
        <v>11</v>
      </c>
      <c r="E306" s="12">
        <v>0</v>
      </c>
      <c r="F306" s="12">
        <v>0</v>
      </c>
      <c r="G306" s="12">
        <v>14.4</v>
      </c>
      <c r="H306" s="12">
        <v>56.9</v>
      </c>
      <c r="I306" s="12">
        <v>68.400000000000006</v>
      </c>
    </row>
    <row r="307" spans="3:9" x14ac:dyDescent="0.2">
      <c r="C307" s="2">
        <v>159</v>
      </c>
      <c r="D307" s="11" t="s">
        <v>12</v>
      </c>
      <c r="E307" s="12">
        <v>0</v>
      </c>
      <c r="F307" s="12">
        <v>0</v>
      </c>
      <c r="G307" s="12">
        <v>4.5999999999999996</v>
      </c>
      <c r="H307" s="12">
        <v>17.899999999999999</v>
      </c>
      <c r="I307" s="12">
        <v>17.100000000000001</v>
      </c>
    </row>
    <row r="308" spans="3:9" x14ac:dyDescent="0.2">
      <c r="C308" s="2">
        <v>161</v>
      </c>
      <c r="D308" s="11" t="s">
        <v>13</v>
      </c>
      <c r="E308" s="12">
        <v>0</v>
      </c>
      <c r="F308" s="12">
        <v>0</v>
      </c>
      <c r="G308" s="12">
        <v>24.3</v>
      </c>
      <c r="H308" s="12">
        <v>26.7</v>
      </c>
      <c r="I308" s="12">
        <v>26.4</v>
      </c>
    </row>
    <row r="309" spans="3:9" x14ac:dyDescent="0.2">
      <c r="C309" s="2">
        <v>163</v>
      </c>
      <c r="D309" s="11" t="s">
        <v>14</v>
      </c>
      <c r="E309" s="12">
        <v>0</v>
      </c>
      <c r="F309" s="12">
        <v>0</v>
      </c>
      <c r="G309" s="12">
        <v>2</v>
      </c>
      <c r="H309" s="12">
        <v>8</v>
      </c>
      <c r="I309" s="12">
        <v>4.8</v>
      </c>
    </row>
    <row r="310" spans="3:9" x14ac:dyDescent="0.2">
      <c r="C310" s="2">
        <v>165</v>
      </c>
      <c r="D310" s="11" t="s">
        <v>8</v>
      </c>
      <c r="E310" s="12">
        <v>0</v>
      </c>
      <c r="F310" s="12">
        <v>0</v>
      </c>
      <c r="G310" s="12">
        <v>10.199999999999999</v>
      </c>
      <c r="H310" s="12">
        <v>18.100000000000001</v>
      </c>
      <c r="I310" s="12">
        <v>22</v>
      </c>
    </row>
    <row r="311" spans="3:9" x14ac:dyDescent="0.2">
      <c r="C311" s="2">
        <v>167</v>
      </c>
      <c r="D311" s="11" t="s">
        <v>15</v>
      </c>
      <c r="E311" s="12">
        <v>0</v>
      </c>
      <c r="F311" s="12">
        <v>0</v>
      </c>
      <c r="G311" s="12">
        <v>32.200000000000003</v>
      </c>
      <c r="H311" s="12">
        <v>32.200000000000003</v>
      </c>
      <c r="I311" s="12">
        <v>37.200000000000003</v>
      </c>
    </row>
    <row r="312" spans="3:9" x14ac:dyDescent="0.2">
      <c r="C312" s="2">
        <v>169</v>
      </c>
      <c r="D312" s="11" t="s">
        <v>16</v>
      </c>
      <c r="E312" s="12">
        <v>0</v>
      </c>
      <c r="F312" s="12">
        <v>0</v>
      </c>
      <c r="G312" s="12">
        <v>32.799999999999997</v>
      </c>
      <c r="H312" s="12">
        <v>0</v>
      </c>
      <c r="I312" s="12">
        <v>31.7</v>
      </c>
    </row>
    <row r="313" spans="3:9" x14ac:dyDescent="0.2">
      <c r="C313" s="2">
        <v>173</v>
      </c>
      <c r="D313" s="11" t="s">
        <v>18</v>
      </c>
      <c r="E313" s="12">
        <v>0</v>
      </c>
      <c r="F313" s="12">
        <v>0</v>
      </c>
      <c r="G313" s="13" t="s">
        <v>129</v>
      </c>
      <c r="H313" s="12">
        <v>22.6</v>
      </c>
      <c r="I313" s="12">
        <v>21.3</v>
      </c>
    </row>
    <row r="314" spans="3:9" x14ac:dyDescent="0.2">
      <c r="C314" s="2">
        <v>175</v>
      </c>
      <c r="D314" s="11" t="s">
        <v>19</v>
      </c>
      <c r="E314" s="12">
        <v>0</v>
      </c>
      <c r="F314" s="12">
        <v>0</v>
      </c>
      <c r="G314" s="12">
        <v>29.7</v>
      </c>
      <c r="H314" s="12">
        <v>27</v>
      </c>
      <c r="I314" s="12">
        <v>23.1</v>
      </c>
    </row>
    <row r="315" spans="3:9" x14ac:dyDescent="0.2">
      <c r="C315" s="2">
        <v>183</v>
      </c>
      <c r="D315" s="11" t="s">
        <v>17</v>
      </c>
      <c r="E315" s="12">
        <v>0</v>
      </c>
      <c r="F315" s="12">
        <v>0</v>
      </c>
      <c r="G315" s="12">
        <v>20.8</v>
      </c>
      <c r="H315" s="12">
        <v>23.3</v>
      </c>
      <c r="I315" s="12">
        <v>20</v>
      </c>
    </row>
    <row r="316" spans="3:9" x14ac:dyDescent="0.2">
      <c r="C316" s="2">
        <v>185</v>
      </c>
      <c r="D316" s="11" t="s">
        <v>7</v>
      </c>
      <c r="E316" s="12">
        <v>0</v>
      </c>
      <c r="F316" s="12">
        <v>0</v>
      </c>
      <c r="G316" s="12">
        <v>3.2</v>
      </c>
      <c r="H316" s="12">
        <v>4.9000000000000004</v>
      </c>
      <c r="I316" s="12">
        <v>3.6</v>
      </c>
    </row>
    <row r="317" spans="3:9" x14ac:dyDescent="0.2">
      <c r="C317" s="2">
        <v>187</v>
      </c>
      <c r="D317" s="11" t="s">
        <v>20</v>
      </c>
      <c r="E317" s="12">
        <v>0</v>
      </c>
      <c r="F317" s="12">
        <v>0</v>
      </c>
      <c r="G317" s="12">
        <v>13.6</v>
      </c>
      <c r="H317" s="12">
        <v>12.5</v>
      </c>
      <c r="I317" s="12">
        <v>11.4</v>
      </c>
    </row>
    <row r="318" spans="3:9" x14ac:dyDescent="0.2">
      <c r="C318" s="2">
        <v>190</v>
      </c>
      <c r="D318" s="11" t="s">
        <v>25</v>
      </c>
      <c r="E318" s="12">
        <v>0</v>
      </c>
      <c r="F318" s="12">
        <v>0</v>
      </c>
      <c r="G318" s="12">
        <v>4.4000000000000004</v>
      </c>
      <c r="H318" s="12">
        <v>17.7</v>
      </c>
      <c r="I318" s="12">
        <v>18.8</v>
      </c>
    </row>
    <row r="319" spans="3:9" x14ac:dyDescent="0.2">
      <c r="C319" s="2">
        <v>201</v>
      </c>
      <c r="D319" s="11" t="s">
        <v>21</v>
      </c>
      <c r="E319" s="12">
        <v>0</v>
      </c>
      <c r="F319" s="12">
        <v>0</v>
      </c>
      <c r="G319" s="12">
        <v>38.4</v>
      </c>
      <c r="H319" s="12">
        <v>38.9</v>
      </c>
      <c r="I319" s="12">
        <v>50.1</v>
      </c>
    </row>
    <row r="320" spans="3:9" x14ac:dyDescent="0.2">
      <c r="C320" s="2">
        <v>210</v>
      </c>
      <c r="D320" s="11" t="s">
        <v>23</v>
      </c>
      <c r="E320" s="12">
        <v>0</v>
      </c>
      <c r="F320" s="12">
        <v>0</v>
      </c>
      <c r="G320" s="12">
        <v>12.7</v>
      </c>
      <c r="H320" s="12">
        <v>49</v>
      </c>
      <c r="I320" s="12">
        <v>59.2</v>
      </c>
    </row>
    <row r="321" spans="3:9" x14ac:dyDescent="0.2">
      <c r="C321" s="2">
        <v>217</v>
      </c>
      <c r="D321" s="11" t="s">
        <v>28</v>
      </c>
      <c r="E321" s="12">
        <v>0</v>
      </c>
      <c r="F321" s="12">
        <v>0</v>
      </c>
      <c r="G321" s="12">
        <v>14.1</v>
      </c>
      <c r="H321" s="12">
        <v>60.2</v>
      </c>
      <c r="I321" s="12">
        <v>61.2</v>
      </c>
    </row>
    <row r="322" spans="3:9" x14ac:dyDescent="0.2">
      <c r="C322" s="2">
        <v>219</v>
      </c>
      <c r="D322" s="11" t="s">
        <v>29</v>
      </c>
      <c r="E322" s="12">
        <v>0</v>
      </c>
      <c r="F322" s="12">
        <v>0</v>
      </c>
      <c r="G322" s="12">
        <v>24.9</v>
      </c>
      <c r="H322" s="12">
        <v>94.7</v>
      </c>
      <c r="I322" s="12">
        <v>98</v>
      </c>
    </row>
    <row r="323" spans="3:9" x14ac:dyDescent="0.2">
      <c r="C323" s="2">
        <v>223</v>
      </c>
      <c r="D323" s="11" t="s">
        <v>30</v>
      </c>
      <c r="E323" s="12">
        <v>0</v>
      </c>
      <c r="F323" s="12">
        <v>0</v>
      </c>
      <c r="G323" s="12">
        <v>13.2</v>
      </c>
      <c r="H323" s="12">
        <v>101.1</v>
      </c>
      <c r="I323" s="12">
        <v>67.400000000000006</v>
      </c>
    </row>
    <row r="324" spans="3:9" x14ac:dyDescent="0.2">
      <c r="C324" s="2">
        <v>230</v>
      </c>
      <c r="D324" s="11" t="s">
        <v>31</v>
      </c>
      <c r="E324" s="12">
        <v>0</v>
      </c>
      <c r="F324" s="12">
        <v>0</v>
      </c>
      <c r="G324" s="12">
        <v>24.9</v>
      </c>
      <c r="H324" s="12">
        <v>113.6</v>
      </c>
      <c r="I324" s="12">
        <v>117.1</v>
      </c>
    </row>
    <row r="325" spans="3:9" x14ac:dyDescent="0.2">
      <c r="C325" s="2">
        <v>240</v>
      </c>
      <c r="D325" s="11" t="s">
        <v>22</v>
      </c>
      <c r="E325" s="12">
        <v>0</v>
      </c>
      <c r="F325" s="12">
        <v>0</v>
      </c>
      <c r="G325" s="12">
        <v>30.9</v>
      </c>
      <c r="H325" s="12">
        <v>22.9</v>
      </c>
      <c r="I325" s="12">
        <v>27.4</v>
      </c>
    </row>
    <row r="326" spans="3:9" x14ac:dyDescent="0.2">
      <c r="C326" s="2">
        <v>250</v>
      </c>
      <c r="D326" s="11" t="s">
        <v>24</v>
      </c>
      <c r="E326" s="12">
        <v>0</v>
      </c>
      <c r="F326" s="12">
        <v>0</v>
      </c>
      <c r="G326" s="12">
        <v>16.100000000000001</v>
      </c>
      <c r="H326" s="12">
        <v>16.899999999999999</v>
      </c>
      <c r="I326" s="12">
        <v>13.3</v>
      </c>
    </row>
    <row r="327" spans="3:9" x14ac:dyDescent="0.2">
      <c r="C327" s="2">
        <v>253</v>
      </c>
      <c r="D327" s="11" t="s">
        <v>34</v>
      </c>
      <c r="E327" s="12">
        <v>0</v>
      </c>
      <c r="F327" s="12">
        <v>0</v>
      </c>
      <c r="G327" s="12">
        <v>4.8</v>
      </c>
      <c r="H327" s="12">
        <v>20.100000000000001</v>
      </c>
      <c r="I327" s="12">
        <v>23.1</v>
      </c>
    </row>
    <row r="328" spans="3:9" x14ac:dyDescent="0.2">
      <c r="C328" s="2">
        <v>259</v>
      </c>
      <c r="D328" s="11" t="s">
        <v>35</v>
      </c>
      <c r="E328" s="12">
        <v>0</v>
      </c>
      <c r="F328" s="12">
        <v>0</v>
      </c>
      <c r="G328" s="12">
        <v>15</v>
      </c>
      <c r="H328" s="12">
        <v>86.3</v>
      </c>
      <c r="I328" s="12">
        <v>93.2</v>
      </c>
    </row>
    <row r="329" spans="3:9" x14ac:dyDescent="0.2">
      <c r="C329" s="2">
        <v>260</v>
      </c>
      <c r="D329" s="11" t="s">
        <v>27</v>
      </c>
      <c r="E329" s="12">
        <v>0</v>
      </c>
      <c r="F329" s="12">
        <v>0</v>
      </c>
      <c r="G329" s="12">
        <v>11.3</v>
      </c>
      <c r="H329" s="12">
        <v>38.700000000000003</v>
      </c>
      <c r="I329" s="12">
        <v>28.7</v>
      </c>
    </row>
    <row r="330" spans="3:9" x14ac:dyDescent="0.2">
      <c r="C330" s="2">
        <v>265</v>
      </c>
      <c r="D330" s="11" t="s">
        <v>37</v>
      </c>
      <c r="E330" s="12">
        <v>0</v>
      </c>
      <c r="F330" s="12">
        <v>0</v>
      </c>
      <c r="G330" s="12">
        <v>24.3</v>
      </c>
      <c r="H330" s="12">
        <v>78.099999999999994</v>
      </c>
      <c r="I330" s="12">
        <v>58.9</v>
      </c>
    </row>
    <row r="331" spans="3:9" x14ac:dyDescent="0.2">
      <c r="C331" s="2">
        <v>269</v>
      </c>
      <c r="D331" s="11" t="s">
        <v>38</v>
      </c>
      <c r="E331" s="12">
        <v>0</v>
      </c>
      <c r="F331" s="12">
        <v>0</v>
      </c>
      <c r="G331" s="12">
        <v>13.4</v>
      </c>
      <c r="H331" s="12">
        <v>19.8</v>
      </c>
      <c r="I331" s="12">
        <v>18.399999999999999</v>
      </c>
    </row>
    <row r="332" spans="3:9" x14ac:dyDescent="0.2">
      <c r="C332" s="2">
        <v>270</v>
      </c>
      <c r="D332" s="11" t="s">
        <v>26</v>
      </c>
      <c r="E332" s="12">
        <v>0</v>
      </c>
      <c r="F332" s="12">
        <v>0</v>
      </c>
      <c r="G332" s="12">
        <v>10.1</v>
      </c>
      <c r="H332" s="12">
        <v>35.9</v>
      </c>
      <c r="I332" s="12">
        <v>39.6</v>
      </c>
    </row>
    <row r="333" spans="3:9" x14ac:dyDescent="0.2">
      <c r="C333" s="2">
        <v>306</v>
      </c>
      <c r="D333" s="11" t="s">
        <v>45</v>
      </c>
      <c r="E333" s="12">
        <v>0</v>
      </c>
      <c r="F333" s="12">
        <v>0</v>
      </c>
      <c r="G333" s="12">
        <v>40.9</v>
      </c>
      <c r="H333" s="12">
        <v>9.1</v>
      </c>
      <c r="I333" s="12">
        <v>25.5</v>
      </c>
    </row>
    <row r="334" spans="3:9" x14ac:dyDescent="0.2">
      <c r="C334" s="2">
        <v>316</v>
      </c>
      <c r="D334" s="11" t="s">
        <v>41</v>
      </c>
      <c r="E334" s="12">
        <v>0</v>
      </c>
      <c r="F334" s="12">
        <v>0</v>
      </c>
      <c r="G334" s="12">
        <v>28.9</v>
      </c>
      <c r="H334" s="12">
        <v>114.3</v>
      </c>
      <c r="I334" s="12">
        <v>110.4</v>
      </c>
    </row>
    <row r="335" spans="3:9" x14ac:dyDescent="0.2">
      <c r="C335" s="2">
        <v>320</v>
      </c>
      <c r="D335" s="11" t="s">
        <v>39</v>
      </c>
      <c r="E335" s="12">
        <v>0</v>
      </c>
      <c r="F335" s="12">
        <v>0</v>
      </c>
      <c r="G335" s="12">
        <v>32.1</v>
      </c>
      <c r="H335" s="12">
        <v>38.9</v>
      </c>
      <c r="I335" s="12">
        <v>38.1</v>
      </c>
    </row>
    <row r="336" spans="3:9" x14ac:dyDescent="0.2">
      <c r="C336" s="2">
        <v>326</v>
      </c>
      <c r="D336" s="11" t="s">
        <v>42</v>
      </c>
      <c r="E336" s="12">
        <v>0</v>
      </c>
      <c r="F336" s="12">
        <v>0</v>
      </c>
      <c r="G336" s="12">
        <v>19.5</v>
      </c>
      <c r="H336" s="12">
        <v>96.7</v>
      </c>
      <c r="I336" s="12">
        <v>110.9</v>
      </c>
    </row>
    <row r="337" spans="3:9" x14ac:dyDescent="0.2">
      <c r="C337" s="2">
        <v>329</v>
      </c>
      <c r="D337" s="11" t="s">
        <v>46</v>
      </c>
      <c r="E337" s="12">
        <v>0</v>
      </c>
      <c r="F337" s="12">
        <v>0</v>
      </c>
      <c r="G337" s="12">
        <v>5.8</v>
      </c>
      <c r="H337" s="12">
        <v>29.1</v>
      </c>
      <c r="I337" s="12">
        <v>27.9</v>
      </c>
    </row>
    <row r="338" spans="3:9" x14ac:dyDescent="0.2">
      <c r="C338" s="2">
        <v>330</v>
      </c>
      <c r="D338" s="11" t="s">
        <v>47</v>
      </c>
      <c r="E338" s="12">
        <v>0</v>
      </c>
      <c r="F338" s="12">
        <v>0</v>
      </c>
      <c r="G338" s="12">
        <v>26.2</v>
      </c>
      <c r="H338" s="12">
        <v>130.4</v>
      </c>
      <c r="I338" s="12">
        <v>148</v>
      </c>
    </row>
    <row r="339" spans="3:9" x14ac:dyDescent="0.2">
      <c r="C339" s="2">
        <v>336</v>
      </c>
      <c r="D339" s="11" t="s">
        <v>49</v>
      </c>
      <c r="E339" s="12">
        <v>0</v>
      </c>
      <c r="F339" s="12">
        <v>0</v>
      </c>
      <c r="G339" s="12">
        <v>55.4</v>
      </c>
      <c r="H339" s="12">
        <v>62.4</v>
      </c>
      <c r="I339" s="12">
        <v>59.1</v>
      </c>
    </row>
    <row r="340" spans="3:9" x14ac:dyDescent="0.2">
      <c r="C340" s="2">
        <v>340</v>
      </c>
      <c r="D340" s="11" t="s">
        <v>48</v>
      </c>
      <c r="E340" s="12">
        <v>0</v>
      </c>
      <c r="F340" s="12">
        <v>0</v>
      </c>
      <c r="G340" s="12">
        <v>7.2</v>
      </c>
      <c r="H340" s="12">
        <v>30.7</v>
      </c>
      <c r="I340" s="12">
        <v>35</v>
      </c>
    </row>
    <row r="341" spans="3:9" x14ac:dyDescent="0.2">
      <c r="C341" s="2">
        <v>350</v>
      </c>
      <c r="D341" s="11" t="s">
        <v>36</v>
      </c>
      <c r="E341" s="12">
        <v>0</v>
      </c>
      <c r="F341" s="12">
        <v>0</v>
      </c>
      <c r="G341" s="12">
        <v>2.5</v>
      </c>
      <c r="H341" s="12">
        <v>9.6999999999999993</v>
      </c>
      <c r="I341" s="12">
        <v>14.5</v>
      </c>
    </row>
    <row r="342" spans="3:9" x14ac:dyDescent="0.2">
      <c r="C342" s="2">
        <v>360</v>
      </c>
      <c r="D342" s="11" t="s">
        <v>43</v>
      </c>
      <c r="E342" s="12">
        <v>0</v>
      </c>
      <c r="F342" s="12">
        <v>0</v>
      </c>
      <c r="G342" s="12">
        <v>19.2</v>
      </c>
      <c r="H342" s="12">
        <v>68.099999999999994</v>
      </c>
      <c r="I342" s="12">
        <v>62.1</v>
      </c>
    </row>
    <row r="343" spans="3:9" x14ac:dyDescent="0.2">
      <c r="C343" s="2">
        <v>370</v>
      </c>
      <c r="D343" s="11" t="s">
        <v>44</v>
      </c>
      <c r="E343" s="12">
        <v>0</v>
      </c>
      <c r="F343" s="12">
        <v>0</v>
      </c>
      <c r="G343" s="12">
        <v>78.900000000000006</v>
      </c>
      <c r="H343" s="12">
        <v>301.10000000000002</v>
      </c>
      <c r="I343" s="12">
        <v>273.3</v>
      </c>
    </row>
    <row r="344" spans="3:9" x14ac:dyDescent="0.2">
      <c r="C344" s="2">
        <v>376</v>
      </c>
      <c r="D344" s="11" t="s">
        <v>40</v>
      </c>
      <c r="E344" s="12">
        <v>0</v>
      </c>
      <c r="F344" s="12">
        <v>0</v>
      </c>
      <c r="G344" s="12">
        <v>29.1</v>
      </c>
      <c r="H344" s="12">
        <v>127.4</v>
      </c>
      <c r="I344" s="12">
        <v>151.80000000000001</v>
      </c>
    </row>
    <row r="345" spans="3:9" x14ac:dyDescent="0.2">
      <c r="C345" s="2">
        <v>390</v>
      </c>
      <c r="D345" s="11" t="s">
        <v>50</v>
      </c>
      <c r="E345" s="12">
        <v>0</v>
      </c>
      <c r="F345" s="12">
        <v>0</v>
      </c>
      <c r="G345" s="12">
        <v>46.1</v>
      </c>
      <c r="H345" s="12">
        <v>201.6</v>
      </c>
      <c r="I345" s="12">
        <v>209.6</v>
      </c>
    </row>
    <row r="346" spans="3:9" x14ac:dyDescent="0.2">
      <c r="C346" s="2">
        <v>400</v>
      </c>
      <c r="D346" s="11" t="s">
        <v>32</v>
      </c>
      <c r="E346" s="12">
        <v>0</v>
      </c>
      <c r="F346" s="12">
        <v>0</v>
      </c>
      <c r="G346" s="12">
        <v>189.7</v>
      </c>
      <c r="H346" s="12">
        <v>323.5</v>
      </c>
      <c r="I346" s="12">
        <v>300.8</v>
      </c>
    </row>
    <row r="347" spans="3:9" x14ac:dyDescent="0.2">
      <c r="C347" s="2">
        <v>410</v>
      </c>
      <c r="D347" s="11" t="s">
        <v>55</v>
      </c>
      <c r="E347" s="12">
        <v>0</v>
      </c>
      <c r="F347" s="12">
        <v>0</v>
      </c>
      <c r="G347" s="12">
        <v>9.5</v>
      </c>
      <c r="H347" s="12">
        <v>41.1</v>
      </c>
      <c r="I347" s="12">
        <v>48.2</v>
      </c>
    </row>
    <row r="348" spans="3:9" x14ac:dyDescent="0.2">
      <c r="C348" s="2">
        <v>420</v>
      </c>
      <c r="D348" s="11" t="s">
        <v>51</v>
      </c>
      <c r="E348" s="12">
        <v>0</v>
      </c>
      <c r="F348" s="12">
        <v>0</v>
      </c>
      <c r="G348" s="12">
        <v>12.5</v>
      </c>
      <c r="H348" s="12">
        <v>72.099999999999994</v>
      </c>
      <c r="I348" s="12">
        <v>79.8</v>
      </c>
    </row>
    <row r="349" spans="3:9" x14ac:dyDescent="0.2">
      <c r="C349" s="2">
        <v>430</v>
      </c>
      <c r="D349" s="11" t="s">
        <v>52</v>
      </c>
      <c r="E349" s="12">
        <v>0</v>
      </c>
      <c r="F349" s="12">
        <v>0</v>
      </c>
      <c r="G349" s="12">
        <v>31.1</v>
      </c>
      <c r="H349" s="12">
        <v>156.4</v>
      </c>
      <c r="I349" s="12">
        <v>182.7</v>
      </c>
    </row>
    <row r="350" spans="3:9" x14ac:dyDescent="0.2">
      <c r="C350" s="2">
        <v>440</v>
      </c>
      <c r="D350" s="11" t="s">
        <v>53</v>
      </c>
      <c r="E350" s="12">
        <v>0</v>
      </c>
      <c r="F350" s="12">
        <v>0</v>
      </c>
      <c r="G350" s="12">
        <v>27.6</v>
      </c>
      <c r="H350" s="12">
        <v>124.8</v>
      </c>
      <c r="I350" s="12">
        <v>149.6</v>
      </c>
    </row>
    <row r="351" spans="3:9" x14ac:dyDescent="0.2">
      <c r="C351" s="2">
        <v>450</v>
      </c>
      <c r="D351" s="11" t="s">
        <v>57</v>
      </c>
      <c r="E351" s="12">
        <v>0</v>
      </c>
      <c r="F351" s="12">
        <v>0</v>
      </c>
      <c r="G351" s="12">
        <v>17</v>
      </c>
      <c r="H351" s="12">
        <v>68.3</v>
      </c>
      <c r="I351" s="12">
        <v>62.6</v>
      </c>
    </row>
    <row r="352" spans="3:9" x14ac:dyDescent="0.2">
      <c r="C352" s="2">
        <v>461</v>
      </c>
      <c r="D352" s="11" t="s">
        <v>58</v>
      </c>
      <c r="E352" s="12">
        <v>0</v>
      </c>
      <c r="F352" s="12">
        <v>0</v>
      </c>
      <c r="G352" s="12">
        <v>228</v>
      </c>
      <c r="H352" s="12">
        <v>240.4</v>
      </c>
      <c r="I352" s="12">
        <v>244.4</v>
      </c>
    </row>
    <row r="353" spans="3:9" x14ac:dyDescent="0.2">
      <c r="C353" s="2">
        <v>479</v>
      </c>
      <c r="D353" s="11" t="s">
        <v>59</v>
      </c>
      <c r="E353" s="12">
        <v>0</v>
      </c>
      <c r="F353" s="12">
        <v>0</v>
      </c>
      <c r="G353" s="12">
        <v>111.9</v>
      </c>
      <c r="H353" s="12">
        <v>455.4</v>
      </c>
      <c r="I353" s="12">
        <v>448.9</v>
      </c>
    </row>
    <row r="354" spans="3:9" x14ac:dyDescent="0.2">
      <c r="C354" s="2">
        <v>480</v>
      </c>
      <c r="D354" s="11" t="s">
        <v>56</v>
      </c>
      <c r="E354" s="12">
        <v>0</v>
      </c>
      <c r="F354" s="12">
        <v>0</v>
      </c>
      <c r="G354" s="12">
        <v>14.7</v>
      </c>
      <c r="H354" s="12">
        <v>56.2</v>
      </c>
      <c r="I354" s="12">
        <v>55.5</v>
      </c>
    </row>
    <row r="355" spans="3:9" x14ac:dyDescent="0.2">
      <c r="C355" s="2">
        <v>482</v>
      </c>
      <c r="D355" s="11" t="s">
        <v>54</v>
      </c>
      <c r="E355" s="12">
        <v>0</v>
      </c>
      <c r="F355" s="12">
        <v>0</v>
      </c>
      <c r="G355" s="12">
        <v>3.2</v>
      </c>
      <c r="H355" s="12">
        <v>25.7</v>
      </c>
      <c r="I355" s="12">
        <v>46</v>
      </c>
    </row>
    <row r="356" spans="3:9" x14ac:dyDescent="0.2">
      <c r="C356" s="2">
        <v>492</v>
      </c>
      <c r="D356" s="11" t="s">
        <v>60</v>
      </c>
      <c r="E356" s="12">
        <v>0</v>
      </c>
      <c r="F356" s="12">
        <v>0</v>
      </c>
      <c r="G356" s="12">
        <v>29</v>
      </c>
      <c r="H356" s="12">
        <v>127.6</v>
      </c>
      <c r="I356" s="12">
        <v>124.2</v>
      </c>
    </row>
    <row r="357" spans="3:9" x14ac:dyDescent="0.2">
      <c r="C357" s="2">
        <v>510</v>
      </c>
      <c r="D357" s="11" t="s">
        <v>65</v>
      </c>
      <c r="E357" s="12">
        <v>0</v>
      </c>
      <c r="F357" s="12">
        <v>0</v>
      </c>
      <c r="G357" s="12">
        <v>5</v>
      </c>
      <c r="H357" s="12">
        <v>25.2</v>
      </c>
      <c r="I357" s="12">
        <v>19</v>
      </c>
    </row>
    <row r="358" spans="3:9" x14ac:dyDescent="0.2">
      <c r="C358" s="2">
        <v>530</v>
      </c>
      <c r="D358" s="11" t="s">
        <v>61</v>
      </c>
      <c r="E358" s="12">
        <v>0</v>
      </c>
      <c r="F358" s="12">
        <v>0</v>
      </c>
      <c r="G358" s="12">
        <v>13.2</v>
      </c>
      <c r="H358" s="12">
        <v>54.4</v>
      </c>
      <c r="I358" s="12">
        <v>55.3</v>
      </c>
    </row>
    <row r="359" spans="3:9" x14ac:dyDescent="0.2">
      <c r="C359" s="2">
        <v>540</v>
      </c>
      <c r="D359" s="11" t="s">
        <v>67</v>
      </c>
      <c r="E359" s="12">
        <v>0</v>
      </c>
      <c r="F359" s="12">
        <v>0</v>
      </c>
      <c r="G359" s="12">
        <v>30.2</v>
      </c>
      <c r="H359" s="12">
        <v>156.6</v>
      </c>
      <c r="I359" s="12">
        <v>172.1</v>
      </c>
    </row>
    <row r="360" spans="3:9" x14ac:dyDescent="0.2">
      <c r="C360" s="2">
        <v>550</v>
      </c>
      <c r="D360" s="11" t="s">
        <v>68</v>
      </c>
      <c r="E360" s="12">
        <v>0</v>
      </c>
      <c r="F360" s="12">
        <v>0</v>
      </c>
      <c r="G360" s="12">
        <v>13.6</v>
      </c>
      <c r="H360" s="12">
        <v>59.5</v>
      </c>
      <c r="I360" s="12">
        <v>64.3</v>
      </c>
    </row>
    <row r="361" spans="3:9" x14ac:dyDescent="0.2">
      <c r="C361" s="2">
        <v>561</v>
      </c>
      <c r="D361" s="11" t="s">
        <v>62</v>
      </c>
      <c r="E361" s="12">
        <v>0</v>
      </c>
      <c r="F361" s="12">
        <v>0</v>
      </c>
      <c r="G361" s="12">
        <v>356.9</v>
      </c>
      <c r="H361" s="12">
        <v>383.8</v>
      </c>
      <c r="I361" s="12">
        <v>382.1</v>
      </c>
    </row>
    <row r="362" spans="3:9" x14ac:dyDescent="0.2">
      <c r="C362" s="2">
        <v>563</v>
      </c>
      <c r="D362" s="11" t="s">
        <v>63</v>
      </c>
      <c r="E362" s="12">
        <v>0</v>
      </c>
      <c r="F362" s="12">
        <v>0</v>
      </c>
      <c r="G362" s="12">
        <v>7.5</v>
      </c>
      <c r="H362" s="12">
        <v>9.8000000000000007</v>
      </c>
      <c r="I362" s="12">
        <v>11.9</v>
      </c>
    </row>
    <row r="363" spans="3:9" x14ac:dyDescent="0.2">
      <c r="C363" s="2">
        <v>573</v>
      </c>
      <c r="D363" s="11" t="s">
        <v>69</v>
      </c>
      <c r="E363" s="12">
        <v>0</v>
      </c>
      <c r="F363" s="12">
        <v>0</v>
      </c>
      <c r="G363" s="12">
        <v>30.8</v>
      </c>
      <c r="H363" s="12">
        <v>129.9</v>
      </c>
      <c r="I363" s="12">
        <v>114.4</v>
      </c>
    </row>
    <row r="364" spans="3:9" x14ac:dyDescent="0.2">
      <c r="C364" s="2">
        <v>575</v>
      </c>
      <c r="D364" s="11" t="s">
        <v>70</v>
      </c>
      <c r="E364" s="12">
        <v>0</v>
      </c>
      <c r="F364" s="12">
        <v>0</v>
      </c>
      <c r="G364" s="12">
        <v>9.4</v>
      </c>
      <c r="H364" s="12">
        <v>132.4</v>
      </c>
      <c r="I364" s="12">
        <v>122.3</v>
      </c>
    </row>
    <row r="365" spans="3:9" x14ac:dyDescent="0.2">
      <c r="C365" s="2">
        <v>580</v>
      </c>
      <c r="D365" s="11" t="s">
        <v>72</v>
      </c>
      <c r="E365" s="12">
        <v>0</v>
      </c>
      <c r="F365" s="12">
        <v>0</v>
      </c>
      <c r="G365" s="12">
        <v>42.2</v>
      </c>
      <c r="H365" s="12">
        <v>194.1</v>
      </c>
      <c r="I365" s="12">
        <v>194.2</v>
      </c>
    </row>
    <row r="366" spans="3:9" x14ac:dyDescent="0.2">
      <c r="C366" s="2">
        <v>607</v>
      </c>
      <c r="D366" s="11" t="s">
        <v>64</v>
      </c>
      <c r="E366" s="12">
        <v>0</v>
      </c>
      <c r="F366" s="12">
        <v>0</v>
      </c>
      <c r="G366" s="12">
        <v>13.9</v>
      </c>
      <c r="H366" s="12">
        <v>61.8</v>
      </c>
      <c r="I366" s="12">
        <v>75.400000000000006</v>
      </c>
    </row>
    <row r="367" spans="3:9" x14ac:dyDescent="0.2">
      <c r="C367" s="2">
        <v>615</v>
      </c>
      <c r="D367" s="11" t="s">
        <v>75</v>
      </c>
      <c r="E367" s="12">
        <v>0</v>
      </c>
      <c r="F367" s="12">
        <v>0</v>
      </c>
      <c r="G367" s="12">
        <v>25.3</v>
      </c>
      <c r="H367" s="12">
        <v>117.6</v>
      </c>
      <c r="I367" s="12">
        <v>140.9</v>
      </c>
    </row>
    <row r="368" spans="3:9" x14ac:dyDescent="0.2">
      <c r="C368" s="2">
        <v>621</v>
      </c>
      <c r="D368" s="11" t="s">
        <v>66</v>
      </c>
      <c r="E368" s="12">
        <v>0</v>
      </c>
      <c r="F368" s="12">
        <v>0</v>
      </c>
      <c r="G368" s="12">
        <v>29.1</v>
      </c>
      <c r="H368" s="12">
        <v>123</v>
      </c>
      <c r="I368" s="12">
        <v>148.6</v>
      </c>
    </row>
    <row r="369" spans="3:9" x14ac:dyDescent="0.2">
      <c r="C369" s="2">
        <v>630</v>
      </c>
      <c r="D369" s="11" t="s">
        <v>71</v>
      </c>
      <c r="E369" s="12">
        <v>0</v>
      </c>
      <c r="F369" s="12">
        <v>0</v>
      </c>
      <c r="G369" s="12">
        <v>16.899999999999999</v>
      </c>
      <c r="H369" s="12">
        <v>59.2</v>
      </c>
      <c r="I369" s="12">
        <v>61.8</v>
      </c>
    </row>
    <row r="370" spans="3:9" x14ac:dyDescent="0.2">
      <c r="C370" s="2">
        <v>657</v>
      </c>
      <c r="D370" s="11" t="s">
        <v>84</v>
      </c>
      <c r="E370" s="12">
        <v>0</v>
      </c>
      <c r="F370" s="12">
        <v>0</v>
      </c>
      <c r="G370" s="12">
        <v>242.1</v>
      </c>
      <c r="H370" s="12">
        <v>251.6</v>
      </c>
      <c r="I370" s="12">
        <v>253.3</v>
      </c>
    </row>
    <row r="371" spans="3:9" x14ac:dyDescent="0.2">
      <c r="C371" s="2">
        <v>661</v>
      </c>
      <c r="D371" s="11" t="s">
        <v>85</v>
      </c>
      <c r="E371" s="12">
        <v>0</v>
      </c>
      <c r="F371" s="12">
        <v>0</v>
      </c>
      <c r="G371" s="12">
        <v>56.2</v>
      </c>
      <c r="H371" s="12">
        <v>224.9</v>
      </c>
      <c r="I371" s="12">
        <v>230.7</v>
      </c>
    </row>
    <row r="372" spans="3:9" x14ac:dyDescent="0.2">
      <c r="C372" s="2">
        <v>665</v>
      </c>
      <c r="D372" s="11" t="s">
        <v>87</v>
      </c>
      <c r="E372" s="12">
        <v>0</v>
      </c>
      <c r="F372" s="12">
        <v>0</v>
      </c>
      <c r="G372" s="12">
        <v>13.3</v>
      </c>
      <c r="H372" s="12">
        <v>55.1</v>
      </c>
      <c r="I372" s="12">
        <v>51.6</v>
      </c>
    </row>
    <row r="373" spans="3:9" x14ac:dyDescent="0.2">
      <c r="C373" s="2">
        <v>671</v>
      </c>
      <c r="D373" s="11" t="s">
        <v>90</v>
      </c>
      <c r="E373" s="12">
        <v>0</v>
      </c>
      <c r="F373" s="12">
        <v>0</v>
      </c>
      <c r="G373" s="12">
        <v>4.4000000000000004</v>
      </c>
      <c r="H373" s="12">
        <v>18.600000000000001</v>
      </c>
      <c r="I373" s="12">
        <v>20</v>
      </c>
    </row>
    <row r="374" spans="3:9" x14ac:dyDescent="0.2">
      <c r="C374" s="2">
        <v>706</v>
      </c>
      <c r="D374" s="11" t="s">
        <v>82</v>
      </c>
      <c r="E374" s="12">
        <v>0</v>
      </c>
      <c r="F374" s="12">
        <v>0</v>
      </c>
      <c r="G374" s="12">
        <v>88.4</v>
      </c>
      <c r="H374" s="12">
        <v>102.1</v>
      </c>
      <c r="I374" s="12">
        <v>93.6</v>
      </c>
    </row>
    <row r="375" spans="3:9" x14ac:dyDescent="0.2">
      <c r="C375" s="2">
        <v>707</v>
      </c>
      <c r="D375" s="11" t="s">
        <v>76</v>
      </c>
      <c r="E375" s="12">
        <v>0</v>
      </c>
      <c r="F375" s="12">
        <v>0</v>
      </c>
      <c r="G375" s="12">
        <v>21.4</v>
      </c>
      <c r="H375" s="12">
        <v>84.7</v>
      </c>
      <c r="I375" s="12">
        <v>94</v>
      </c>
    </row>
    <row r="376" spans="3:9" x14ac:dyDescent="0.2">
      <c r="C376" s="2">
        <v>710</v>
      </c>
      <c r="D376" s="11" t="s">
        <v>73</v>
      </c>
      <c r="E376" s="12">
        <v>0</v>
      </c>
      <c r="F376" s="12">
        <v>0</v>
      </c>
      <c r="G376" s="12">
        <v>153.30000000000001</v>
      </c>
      <c r="H376" s="12">
        <v>158.4</v>
      </c>
      <c r="I376" s="12">
        <v>172.6</v>
      </c>
    </row>
    <row r="377" spans="3:9" x14ac:dyDescent="0.2">
      <c r="C377" s="2">
        <v>727</v>
      </c>
      <c r="D377" s="11" t="s">
        <v>77</v>
      </c>
      <c r="E377" s="12">
        <v>0</v>
      </c>
      <c r="F377" s="12">
        <v>0</v>
      </c>
      <c r="G377" s="12">
        <v>7.9</v>
      </c>
      <c r="H377" s="12">
        <v>31.8</v>
      </c>
      <c r="I377" s="12">
        <v>26.1</v>
      </c>
    </row>
    <row r="378" spans="3:9" x14ac:dyDescent="0.2">
      <c r="C378" s="2">
        <v>730</v>
      </c>
      <c r="D378" s="11" t="s">
        <v>78</v>
      </c>
      <c r="E378" s="12">
        <v>0</v>
      </c>
      <c r="F378" s="12">
        <v>0</v>
      </c>
      <c r="G378" s="12">
        <v>120.2</v>
      </c>
      <c r="H378" s="12">
        <v>488.7</v>
      </c>
      <c r="I378" s="12">
        <v>539</v>
      </c>
    </row>
    <row r="379" spans="3:9" x14ac:dyDescent="0.2">
      <c r="C379" s="2">
        <v>740</v>
      </c>
      <c r="D379" s="11" t="s">
        <v>80</v>
      </c>
      <c r="E379" s="12">
        <v>0</v>
      </c>
      <c r="F379" s="12">
        <v>0</v>
      </c>
      <c r="G379" s="12">
        <v>31.4</v>
      </c>
      <c r="H379" s="12">
        <v>123.4</v>
      </c>
      <c r="I379" s="12">
        <v>112.7</v>
      </c>
    </row>
    <row r="380" spans="3:9" x14ac:dyDescent="0.2">
      <c r="C380" s="2">
        <v>741</v>
      </c>
      <c r="D380" s="11" t="s">
        <v>79</v>
      </c>
      <c r="E380" s="12">
        <v>0</v>
      </c>
      <c r="F380" s="12">
        <v>0</v>
      </c>
      <c r="G380" s="12">
        <v>10.3</v>
      </c>
      <c r="H380" s="12">
        <v>47.2</v>
      </c>
      <c r="I380" s="12">
        <v>46.5</v>
      </c>
    </row>
    <row r="381" spans="3:9" x14ac:dyDescent="0.2">
      <c r="C381" s="2">
        <v>746</v>
      </c>
      <c r="D381" s="11" t="s">
        <v>81</v>
      </c>
      <c r="E381" s="12">
        <v>0</v>
      </c>
      <c r="F381" s="12">
        <v>0</v>
      </c>
      <c r="G381" s="12">
        <v>68.7</v>
      </c>
      <c r="H381" s="12">
        <v>66.7</v>
      </c>
      <c r="I381" s="12">
        <v>68.599999999999994</v>
      </c>
    </row>
    <row r="382" spans="3:9" x14ac:dyDescent="0.2">
      <c r="C382" s="2">
        <v>751</v>
      </c>
      <c r="D382" s="11" t="s">
        <v>83</v>
      </c>
      <c r="E382" s="12">
        <v>0</v>
      </c>
      <c r="F382" s="12">
        <v>0</v>
      </c>
      <c r="G382" s="12">
        <v>334.7</v>
      </c>
      <c r="H382" s="12">
        <v>352.7</v>
      </c>
      <c r="I382" s="12">
        <v>374.8</v>
      </c>
    </row>
    <row r="383" spans="3:9" x14ac:dyDescent="0.2">
      <c r="C383" s="2">
        <v>756</v>
      </c>
      <c r="D383" s="11" t="s">
        <v>86</v>
      </c>
      <c r="E383" s="12">
        <v>0</v>
      </c>
      <c r="F383" s="12">
        <v>0</v>
      </c>
      <c r="G383" s="12">
        <v>126</v>
      </c>
      <c r="H383" s="12">
        <v>99.9</v>
      </c>
      <c r="I383" s="12">
        <v>126.1</v>
      </c>
    </row>
    <row r="384" spans="3:9" x14ac:dyDescent="0.2">
      <c r="C384" s="2">
        <v>760</v>
      </c>
      <c r="D384" s="11" t="s">
        <v>88</v>
      </c>
      <c r="E384" s="12">
        <v>0</v>
      </c>
      <c r="F384" s="12">
        <v>0</v>
      </c>
      <c r="G384" s="12">
        <v>336.5</v>
      </c>
      <c r="H384" s="12">
        <v>359.1</v>
      </c>
      <c r="I384" s="12">
        <v>374.5</v>
      </c>
    </row>
    <row r="385" spans="3:9" x14ac:dyDescent="0.2">
      <c r="C385" s="2">
        <v>766</v>
      </c>
      <c r="D385" s="11" t="s">
        <v>74</v>
      </c>
      <c r="E385" s="12">
        <v>0</v>
      </c>
      <c r="F385" s="12">
        <v>0</v>
      </c>
      <c r="G385" s="12">
        <v>84.5</v>
      </c>
      <c r="H385" s="12">
        <v>89.3</v>
      </c>
      <c r="I385" s="12">
        <v>84.3</v>
      </c>
    </row>
    <row r="386" spans="3:9" x14ac:dyDescent="0.2">
      <c r="C386" s="2">
        <v>773</v>
      </c>
      <c r="D386" s="11" t="s">
        <v>98</v>
      </c>
      <c r="E386" s="12">
        <v>0</v>
      </c>
      <c r="F386" s="12">
        <v>0</v>
      </c>
      <c r="G386" s="12">
        <v>33.299999999999997</v>
      </c>
      <c r="H386" s="12">
        <v>157.6</v>
      </c>
      <c r="I386" s="12">
        <v>165.9</v>
      </c>
    </row>
    <row r="387" spans="3:9" x14ac:dyDescent="0.2">
      <c r="C387" s="2">
        <v>779</v>
      </c>
      <c r="D387" s="11" t="s">
        <v>89</v>
      </c>
      <c r="E387" s="12">
        <v>0</v>
      </c>
      <c r="F387" s="12">
        <v>0</v>
      </c>
      <c r="G387" s="12">
        <v>7.2</v>
      </c>
      <c r="H387" s="12">
        <v>26.3</v>
      </c>
      <c r="I387" s="12">
        <v>28.2</v>
      </c>
    </row>
    <row r="388" spans="3:9" x14ac:dyDescent="0.2">
      <c r="C388" s="2">
        <v>787</v>
      </c>
      <c r="D388" s="11" t="s">
        <v>100</v>
      </c>
      <c r="E388" s="12">
        <v>0</v>
      </c>
      <c r="F388" s="12">
        <v>0</v>
      </c>
      <c r="G388" s="12">
        <v>47.1</v>
      </c>
      <c r="H388" s="12">
        <v>79.5</v>
      </c>
      <c r="I388" s="12">
        <v>89.8</v>
      </c>
    </row>
    <row r="389" spans="3:9" x14ac:dyDescent="0.2">
      <c r="C389" s="2">
        <v>791</v>
      </c>
      <c r="D389" s="11" t="s">
        <v>91</v>
      </c>
      <c r="E389" s="12">
        <v>0</v>
      </c>
      <c r="F389" s="12">
        <v>0</v>
      </c>
      <c r="G389" s="12">
        <v>51.6</v>
      </c>
      <c r="H389" s="12">
        <v>187.9</v>
      </c>
      <c r="I389" s="12">
        <v>174.2</v>
      </c>
    </row>
    <row r="390" spans="3:9" x14ac:dyDescent="0.2">
      <c r="C390" s="2">
        <v>810</v>
      </c>
      <c r="D390" s="11" t="s">
        <v>92</v>
      </c>
      <c r="E390" s="12">
        <v>0</v>
      </c>
      <c r="F390" s="12">
        <v>0</v>
      </c>
      <c r="G390" s="12">
        <v>16.8</v>
      </c>
      <c r="H390" s="12">
        <v>61.9</v>
      </c>
      <c r="I390" s="12">
        <v>53.2</v>
      </c>
    </row>
    <row r="391" spans="3:9" x14ac:dyDescent="0.2">
      <c r="C391" s="2">
        <v>813</v>
      </c>
      <c r="D391" s="11" t="s">
        <v>93</v>
      </c>
      <c r="E391" s="12">
        <v>0</v>
      </c>
      <c r="F391" s="12">
        <v>0</v>
      </c>
      <c r="G391" s="12">
        <v>57.1</v>
      </c>
      <c r="H391" s="12">
        <v>68.599999999999994</v>
      </c>
      <c r="I391" s="12">
        <v>56.8</v>
      </c>
    </row>
    <row r="392" spans="3:9" x14ac:dyDescent="0.2">
      <c r="C392" s="2">
        <v>820</v>
      </c>
      <c r="D392" s="11" t="s">
        <v>101</v>
      </c>
      <c r="E392" s="12">
        <v>0</v>
      </c>
      <c r="F392" s="12">
        <v>0</v>
      </c>
      <c r="G392" s="12">
        <v>3.6</v>
      </c>
      <c r="H392" s="12">
        <v>4.5</v>
      </c>
      <c r="I392" s="12">
        <v>6.1</v>
      </c>
    </row>
    <row r="393" spans="3:9" x14ac:dyDescent="0.2">
      <c r="C393" s="2">
        <v>825</v>
      </c>
      <c r="D393" s="11" t="s">
        <v>96</v>
      </c>
      <c r="E393" s="12">
        <v>0</v>
      </c>
      <c r="F393" s="12">
        <v>0</v>
      </c>
      <c r="G393" s="12">
        <v>9.9</v>
      </c>
      <c r="H393" s="12">
        <v>3.3</v>
      </c>
      <c r="I393" s="12">
        <v>9.1999999999999993</v>
      </c>
    </row>
    <row r="394" spans="3:9" x14ac:dyDescent="0.2">
      <c r="C394" s="2">
        <v>840</v>
      </c>
      <c r="D394" s="11" t="s">
        <v>99</v>
      </c>
      <c r="E394" s="12">
        <v>0</v>
      </c>
      <c r="F394" s="12">
        <v>0</v>
      </c>
      <c r="G394" s="12">
        <v>1.4</v>
      </c>
      <c r="H394" s="12">
        <v>4</v>
      </c>
      <c r="I394" s="12">
        <v>2</v>
      </c>
    </row>
    <row r="395" spans="3:9" x14ac:dyDescent="0.2">
      <c r="C395" s="2">
        <v>846</v>
      </c>
      <c r="D395" s="11" t="s">
        <v>97</v>
      </c>
      <c r="E395" s="12">
        <v>0</v>
      </c>
      <c r="F395" s="12">
        <v>0</v>
      </c>
      <c r="G395" s="12">
        <v>3.4</v>
      </c>
      <c r="H395" s="12">
        <v>14.7</v>
      </c>
      <c r="I395" s="12">
        <v>20.399999999999999</v>
      </c>
    </row>
    <row r="396" spans="3:9" x14ac:dyDescent="0.2">
      <c r="C396" s="2">
        <v>849</v>
      </c>
      <c r="D396" s="11" t="s">
        <v>95</v>
      </c>
      <c r="E396" s="12">
        <v>0</v>
      </c>
      <c r="F396" s="12">
        <v>0</v>
      </c>
      <c r="G396" s="12">
        <v>14</v>
      </c>
      <c r="H396" s="12">
        <v>59.6</v>
      </c>
      <c r="I396" s="12">
        <v>59.5</v>
      </c>
    </row>
    <row r="397" spans="3:9" x14ac:dyDescent="0.2">
      <c r="C397" s="2">
        <v>851</v>
      </c>
      <c r="D397" s="11" t="s">
        <v>102</v>
      </c>
      <c r="E397" s="12">
        <v>0</v>
      </c>
      <c r="F397" s="12">
        <v>0</v>
      </c>
      <c r="G397" s="12">
        <v>237.4</v>
      </c>
      <c r="H397" s="12">
        <v>169</v>
      </c>
      <c r="I397" s="12">
        <v>196.1</v>
      </c>
    </row>
    <row r="398" spans="3:9" x14ac:dyDescent="0.2">
      <c r="C398" s="2">
        <v>860</v>
      </c>
      <c r="D398" s="11" t="s">
        <v>94</v>
      </c>
      <c r="E398" s="12">
        <v>0</v>
      </c>
      <c r="F398" s="12">
        <v>0</v>
      </c>
      <c r="G398" s="12">
        <v>310.10000000000002</v>
      </c>
      <c r="H398" s="12">
        <v>303.8</v>
      </c>
      <c r="I398" s="12">
        <v>325.3</v>
      </c>
    </row>
    <row r="399" spans="3:9" x14ac:dyDescent="0.2">
      <c r="C399" s="2"/>
      <c r="D399" s="11"/>
      <c r="E399" s="12"/>
      <c r="F399" s="12"/>
      <c r="G399" s="12"/>
      <c r="H399" s="12"/>
    </row>
    <row r="400" spans="3:9" x14ac:dyDescent="0.2">
      <c r="E400" s="11" t="s">
        <v>131</v>
      </c>
      <c r="F400" s="11" t="s">
        <v>130</v>
      </c>
      <c r="G400" s="11" t="s">
        <v>128</v>
      </c>
      <c r="H400" s="11" t="s">
        <v>190</v>
      </c>
      <c r="I400" s="11" t="s">
        <v>298</v>
      </c>
    </row>
    <row r="401" spans="1:9" x14ac:dyDescent="0.2">
      <c r="A401" s="11" t="s">
        <v>133</v>
      </c>
      <c r="B401" s="11" t="s">
        <v>264</v>
      </c>
      <c r="D401" s="11" t="s">
        <v>132</v>
      </c>
      <c r="E401" s="12">
        <v>14671.1</v>
      </c>
      <c r="F401" s="12">
        <v>12126.4</v>
      </c>
      <c r="G401" s="12">
        <v>10078.299999999999</v>
      </c>
      <c r="H401" s="12">
        <v>10457</v>
      </c>
      <c r="I401" s="12">
        <v>10735</v>
      </c>
    </row>
    <row r="402" spans="1:9" x14ac:dyDescent="0.2">
      <c r="B402" s="11" t="s">
        <v>265</v>
      </c>
      <c r="D402" s="11" t="s">
        <v>132</v>
      </c>
      <c r="E402" s="12">
        <v>54342.8</v>
      </c>
      <c r="F402" s="12">
        <v>61495.3</v>
      </c>
      <c r="G402" s="12">
        <v>59257.4</v>
      </c>
      <c r="H402" s="12">
        <v>59928.9</v>
      </c>
      <c r="I402" s="12">
        <v>58210.9</v>
      </c>
    </row>
    <row r="403" spans="1:9" x14ac:dyDescent="0.2">
      <c r="B403" s="11" t="s">
        <v>266</v>
      </c>
      <c r="D403" s="11" t="s">
        <v>132</v>
      </c>
      <c r="E403" s="12">
        <v>50508.4</v>
      </c>
      <c r="F403" s="12">
        <v>51714.6</v>
      </c>
      <c r="G403" s="12">
        <v>53704.1</v>
      </c>
      <c r="H403" s="12">
        <v>50439.5</v>
      </c>
      <c r="I403" s="12">
        <v>50178.3</v>
      </c>
    </row>
    <row r="404" spans="1:9" x14ac:dyDescent="0.2">
      <c r="B404" s="11" t="s">
        <v>267</v>
      </c>
      <c r="D404" s="11" t="s">
        <v>132</v>
      </c>
      <c r="E404" s="12">
        <v>0</v>
      </c>
      <c r="F404" s="12">
        <v>0</v>
      </c>
      <c r="G404" s="12">
        <v>4914.7</v>
      </c>
      <c r="H404" s="12">
        <v>9481.2000000000007</v>
      </c>
      <c r="I404" s="12">
        <v>9816.6</v>
      </c>
    </row>
    <row r="406" spans="1:9" x14ac:dyDescent="0.2">
      <c r="A406" s="9" t="s">
        <v>324</v>
      </c>
      <c r="B406" s="28"/>
    </row>
    <row r="407" spans="1:9" x14ac:dyDescent="0.2">
      <c r="A407" s="69" t="s">
        <v>323</v>
      </c>
    </row>
  </sheetData>
  <pageMargins left="0.70866141732283472" right="0.70866141732283472" top="0.74803149606299213" bottom="0.74803149606299213" header="0.31496062992125984" footer="0.31496062992125984"/>
  <pageSetup paperSize="9" scale="70" fitToHeight="8" orientation="landscape" r:id="rId1"/>
  <headerFooter>
    <oddHeader>&amp;CDataark 3b</oddHead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7F591A-957C-4B7C-AF1D-98777AD460E2}">
  <sheetPr>
    <pageSetUpPr fitToPage="1"/>
  </sheetPr>
  <dimension ref="A1:L512"/>
  <sheetViews>
    <sheetView topLeftCell="A477" zoomScaleNormal="100" workbookViewId="0">
      <selection activeCell="E509" sqref="E509:L509"/>
    </sheetView>
  </sheetViews>
  <sheetFormatPr defaultColWidth="8.88671875" defaultRowHeight="14.25" x14ac:dyDescent="0.2"/>
  <cols>
    <col min="1" max="1" width="18.88671875" style="9" customWidth="1"/>
    <col min="2" max="16384" width="8.88671875" style="9"/>
  </cols>
  <sheetData>
    <row r="1" spans="1:12" ht="30.75" customHeight="1" x14ac:dyDescent="0.25">
      <c r="A1" s="16" t="s">
        <v>309</v>
      </c>
    </row>
    <row r="2" spans="1:12" x14ac:dyDescent="0.2">
      <c r="A2" s="10" t="s">
        <v>120</v>
      </c>
    </row>
    <row r="3" spans="1:12" x14ac:dyDescent="0.2">
      <c r="A3" s="10"/>
    </row>
    <row r="4" spans="1:12" x14ac:dyDescent="0.2">
      <c r="E4" s="11" t="s">
        <v>121</v>
      </c>
      <c r="F4" s="11" t="s">
        <v>122</v>
      </c>
      <c r="G4" s="11" t="s">
        <v>123</v>
      </c>
      <c r="H4" s="11" t="s">
        <v>124</v>
      </c>
      <c r="I4" s="11" t="s">
        <v>125</v>
      </c>
      <c r="J4" s="11" t="s">
        <v>126</v>
      </c>
      <c r="K4" s="14" t="s">
        <v>2</v>
      </c>
      <c r="L4" s="14" t="s">
        <v>3</v>
      </c>
    </row>
    <row r="5" spans="1:12" x14ac:dyDescent="0.2">
      <c r="A5" s="11" t="s">
        <v>127</v>
      </c>
      <c r="B5" s="11" t="s">
        <v>298</v>
      </c>
      <c r="C5" s="2">
        <v>101</v>
      </c>
      <c r="D5" s="11" t="s">
        <v>4</v>
      </c>
      <c r="E5" s="12">
        <v>1780</v>
      </c>
      <c r="F5" s="12">
        <v>3652</v>
      </c>
      <c r="G5" s="12">
        <v>4744</v>
      </c>
      <c r="H5" s="12">
        <v>5512</v>
      </c>
      <c r="I5" s="12">
        <v>4310</v>
      </c>
      <c r="J5" s="12">
        <v>4205</v>
      </c>
      <c r="K5" s="9">
        <f>SUM(E5:J5)</f>
        <v>24203</v>
      </c>
      <c r="L5" s="9">
        <f>SUM(H5:J5)</f>
        <v>14027</v>
      </c>
    </row>
    <row r="6" spans="1:12" x14ac:dyDescent="0.2">
      <c r="B6" s="25" t="str">
        <f>B5</f>
        <v>2025</v>
      </c>
      <c r="C6" s="2">
        <v>147</v>
      </c>
      <c r="D6" s="11" t="s">
        <v>5</v>
      </c>
      <c r="E6" s="12">
        <v>228</v>
      </c>
      <c r="F6" s="12">
        <v>677</v>
      </c>
      <c r="G6" s="12">
        <v>1127</v>
      </c>
      <c r="H6" s="12">
        <v>1727</v>
      </c>
      <c r="I6" s="12">
        <v>1319</v>
      </c>
      <c r="J6" s="12">
        <v>1430</v>
      </c>
      <c r="K6" s="9">
        <f t="shared" ref="K6:K69" si="0">SUM(E6:J6)</f>
        <v>6508</v>
      </c>
      <c r="L6" s="9">
        <f t="shared" ref="L6:L69" si="1">SUM(H6:J6)</f>
        <v>4476</v>
      </c>
    </row>
    <row r="7" spans="1:12" x14ac:dyDescent="0.2">
      <c r="B7" s="25" t="str">
        <f t="shared" ref="B7:B70" si="2">B6</f>
        <v>2025</v>
      </c>
      <c r="C7" s="2">
        <v>151</v>
      </c>
      <c r="D7" s="11" t="s">
        <v>9</v>
      </c>
      <c r="E7" s="12">
        <v>289</v>
      </c>
      <c r="F7" s="12">
        <v>482</v>
      </c>
      <c r="G7" s="12">
        <v>829</v>
      </c>
      <c r="H7" s="12">
        <v>1183</v>
      </c>
      <c r="I7" s="12">
        <v>1508</v>
      </c>
      <c r="J7" s="12">
        <v>1134</v>
      </c>
      <c r="K7" s="9">
        <f t="shared" si="0"/>
        <v>5425</v>
      </c>
      <c r="L7" s="9">
        <f t="shared" si="1"/>
        <v>3825</v>
      </c>
    </row>
    <row r="8" spans="1:12" x14ac:dyDescent="0.2">
      <c r="B8" s="25" t="str">
        <f t="shared" si="2"/>
        <v>2025</v>
      </c>
      <c r="C8" s="2">
        <v>153</v>
      </c>
      <c r="D8" s="11" t="s">
        <v>10</v>
      </c>
      <c r="E8" s="12">
        <v>168</v>
      </c>
      <c r="F8" s="12">
        <v>169</v>
      </c>
      <c r="G8" s="12">
        <v>435</v>
      </c>
      <c r="H8" s="12">
        <v>504</v>
      </c>
      <c r="I8" s="12">
        <v>551</v>
      </c>
      <c r="J8" s="12">
        <v>701</v>
      </c>
      <c r="K8" s="9">
        <f t="shared" si="0"/>
        <v>2528</v>
      </c>
      <c r="L8" s="9">
        <f t="shared" si="1"/>
        <v>1756</v>
      </c>
    </row>
    <row r="9" spans="1:12" x14ac:dyDescent="0.2">
      <c r="B9" s="25" t="str">
        <f t="shared" si="2"/>
        <v>2025</v>
      </c>
      <c r="C9" s="2">
        <v>155</v>
      </c>
      <c r="D9" s="11" t="s">
        <v>6</v>
      </c>
      <c r="E9" s="12">
        <v>70</v>
      </c>
      <c r="F9" s="12">
        <v>121</v>
      </c>
      <c r="G9" s="12">
        <v>199</v>
      </c>
      <c r="H9" s="12">
        <v>257</v>
      </c>
      <c r="I9" s="12">
        <v>349</v>
      </c>
      <c r="J9" s="12">
        <v>301</v>
      </c>
      <c r="K9" s="9">
        <f t="shared" si="0"/>
        <v>1297</v>
      </c>
      <c r="L9" s="9">
        <f t="shared" si="1"/>
        <v>907</v>
      </c>
    </row>
    <row r="10" spans="1:12" x14ac:dyDescent="0.2">
      <c r="B10" s="25" t="str">
        <f t="shared" si="2"/>
        <v>2025</v>
      </c>
      <c r="C10" s="2">
        <v>157</v>
      </c>
      <c r="D10" s="11" t="s">
        <v>11</v>
      </c>
      <c r="E10" s="12">
        <v>173</v>
      </c>
      <c r="F10" s="12">
        <v>550</v>
      </c>
      <c r="G10" s="12">
        <v>839</v>
      </c>
      <c r="H10" s="12">
        <v>962</v>
      </c>
      <c r="I10" s="12">
        <v>996</v>
      </c>
      <c r="J10" s="12">
        <v>1398</v>
      </c>
      <c r="K10" s="9">
        <f t="shared" si="0"/>
        <v>4918</v>
      </c>
      <c r="L10" s="9">
        <f t="shared" si="1"/>
        <v>3356</v>
      </c>
    </row>
    <row r="11" spans="1:12" x14ac:dyDescent="0.2">
      <c r="B11" s="25" t="str">
        <f t="shared" si="2"/>
        <v>2025</v>
      </c>
      <c r="C11" s="2">
        <v>159</v>
      </c>
      <c r="D11" s="11" t="s">
        <v>12</v>
      </c>
      <c r="E11" s="12">
        <v>312</v>
      </c>
      <c r="F11" s="12">
        <v>605</v>
      </c>
      <c r="G11" s="12">
        <v>961</v>
      </c>
      <c r="H11" s="12">
        <v>998</v>
      </c>
      <c r="I11" s="12">
        <v>1154</v>
      </c>
      <c r="J11" s="12">
        <v>1344</v>
      </c>
      <c r="K11" s="9">
        <f t="shared" si="0"/>
        <v>5374</v>
      </c>
      <c r="L11" s="9">
        <f t="shared" si="1"/>
        <v>3496</v>
      </c>
    </row>
    <row r="12" spans="1:12" x14ac:dyDescent="0.2">
      <c r="B12" s="25" t="str">
        <f t="shared" si="2"/>
        <v>2025</v>
      </c>
      <c r="C12" s="2">
        <v>161</v>
      </c>
      <c r="D12" s="11" t="s">
        <v>13</v>
      </c>
      <c r="E12" s="12">
        <v>49</v>
      </c>
      <c r="F12" s="12">
        <v>114</v>
      </c>
      <c r="G12" s="12">
        <v>421</v>
      </c>
      <c r="H12" s="12">
        <v>289</v>
      </c>
      <c r="I12" s="12">
        <v>282</v>
      </c>
      <c r="J12" s="12">
        <v>307</v>
      </c>
      <c r="K12" s="9">
        <f t="shared" si="0"/>
        <v>1462</v>
      </c>
      <c r="L12" s="9">
        <f t="shared" si="1"/>
        <v>878</v>
      </c>
    </row>
    <row r="13" spans="1:12" x14ac:dyDescent="0.2">
      <c r="B13" s="25" t="str">
        <f t="shared" si="2"/>
        <v>2025</v>
      </c>
      <c r="C13" s="2">
        <v>163</v>
      </c>
      <c r="D13" s="11" t="s">
        <v>14</v>
      </c>
      <c r="E13" s="12">
        <v>137</v>
      </c>
      <c r="F13" s="12">
        <v>275</v>
      </c>
      <c r="G13" s="12">
        <v>516</v>
      </c>
      <c r="H13" s="12">
        <v>562</v>
      </c>
      <c r="I13" s="12">
        <v>465</v>
      </c>
      <c r="J13" s="12">
        <v>563</v>
      </c>
      <c r="K13" s="9">
        <f t="shared" si="0"/>
        <v>2518</v>
      </c>
      <c r="L13" s="9">
        <f t="shared" si="1"/>
        <v>1590</v>
      </c>
    </row>
    <row r="14" spans="1:12" x14ac:dyDescent="0.2">
      <c r="B14" s="25" t="str">
        <f t="shared" si="2"/>
        <v>2025</v>
      </c>
      <c r="C14" s="2">
        <v>165</v>
      </c>
      <c r="D14" s="11" t="s">
        <v>8</v>
      </c>
      <c r="E14" s="12">
        <v>172</v>
      </c>
      <c r="F14" s="12">
        <v>274</v>
      </c>
      <c r="G14" s="12">
        <v>528</v>
      </c>
      <c r="H14" s="12">
        <v>688</v>
      </c>
      <c r="I14" s="12">
        <v>512</v>
      </c>
      <c r="J14" s="12">
        <v>490</v>
      </c>
      <c r="K14" s="9">
        <f t="shared" si="0"/>
        <v>2664</v>
      </c>
      <c r="L14" s="9">
        <f t="shared" si="1"/>
        <v>1690</v>
      </c>
    </row>
    <row r="15" spans="1:12" x14ac:dyDescent="0.2">
      <c r="B15" s="25" t="str">
        <f t="shared" si="2"/>
        <v>2025</v>
      </c>
      <c r="C15" s="2">
        <v>167</v>
      </c>
      <c r="D15" s="11" t="s">
        <v>15</v>
      </c>
      <c r="E15" s="12">
        <v>259</v>
      </c>
      <c r="F15" s="12">
        <v>348</v>
      </c>
      <c r="G15" s="12">
        <v>604</v>
      </c>
      <c r="H15" s="12">
        <v>888</v>
      </c>
      <c r="I15" s="12">
        <v>873</v>
      </c>
      <c r="J15" s="12">
        <v>819</v>
      </c>
      <c r="K15" s="9">
        <f t="shared" si="0"/>
        <v>3791</v>
      </c>
      <c r="L15" s="9">
        <f t="shared" si="1"/>
        <v>2580</v>
      </c>
    </row>
    <row r="16" spans="1:12" x14ac:dyDescent="0.2">
      <c r="B16" s="25" t="str">
        <f t="shared" si="2"/>
        <v>2025</v>
      </c>
      <c r="C16" s="2">
        <v>169</v>
      </c>
      <c r="D16" s="11" t="s">
        <v>16</v>
      </c>
      <c r="E16" s="12">
        <v>190</v>
      </c>
      <c r="F16" s="12">
        <v>588</v>
      </c>
      <c r="G16" s="12">
        <v>751</v>
      </c>
      <c r="H16" s="12">
        <v>1173</v>
      </c>
      <c r="I16" s="12">
        <v>974</v>
      </c>
      <c r="J16" s="12">
        <v>1021</v>
      </c>
      <c r="K16" s="9">
        <f t="shared" si="0"/>
        <v>4697</v>
      </c>
      <c r="L16" s="9">
        <f t="shared" si="1"/>
        <v>3168</v>
      </c>
    </row>
    <row r="17" spans="2:12" x14ac:dyDescent="0.2">
      <c r="B17" s="25" t="str">
        <f t="shared" si="2"/>
        <v>2025</v>
      </c>
      <c r="C17" s="2">
        <v>173</v>
      </c>
      <c r="D17" s="11" t="s">
        <v>18</v>
      </c>
      <c r="E17" s="12">
        <v>133</v>
      </c>
      <c r="F17" s="12">
        <v>391</v>
      </c>
      <c r="G17" s="12">
        <v>538</v>
      </c>
      <c r="H17" s="12">
        <v>675</v>
      </c>
      <c r="I17" s="12">
        <v>731</v>
      </c>
      <c r="J17" s="12">
        <v>1030</v>
      </c>
      <c r="K17" s="9">
        <f t="shared" si="0"/>
        <v>3498</v>
      </c>
      <c r="L17" s="9">
        <f t="shared" si="1"/>
        <v>2436</v>
      </c>
    </row>
    <row r="18" spans="2:12" x14ac:dyDescent="0.2">
      <c r="B18" s="25" t="str">
        <f t="shared" si="2"/>
        <v>2025</v>
      </c>
      <c r="C18" s="2">
        <v>175</v>
      </c>
      <c r="D18" s="11" t="s">
        <v>19</v>
      </c>
      <c r="E18" s="12">
        <v>300</v>
      </c>
      <c r="F18" s="12">
        <v>569</v>
      </c>
      <c r="G18" s="12">
        <v>715</v>
      </c>
      <c r="H18" s="12">
        <v>904</v>
      </c>
      <c r="I18" s="12">
        <v>906</v>
      </c>
      <c r="J18" s="12">
        <v>1047</v>
      </c>
      <c r="K18" s="9">
        <f t="shared" si="0"/>
        <v>4441</v>
      </c>
      <c r="L18" s="9">
        <f t="shared" si="1"/>
        <v>2857</v>
      </c>
    </row>
    <row r="19" spans="2:12" x14ac:dyDescent="0.2">
      <c r="B19" s="25" t="str">
        <f t="shared" si="2"/>
        <v>2025</v>
      </c>
      <c r="C19" s="2">
        <v>183</v>
      </c>
      <c r="D19" s="11" t="s">
        <v>17</v>
      </c>
      <c r="E19" s="12">
        <v>99</v>
      </c>
      <c r="F19" s="12">
        <v>168</v>
      </c>
      <c r="G19" s="12">
        <v>239</v>
      </c>
      <c r="H19" s="12">
        <v>339</v>
      </c>
      <c r="I19" s="12">
        <v>290</v>
      </c>
      <c r="J19" s="12">
        <v>169</v>
      </c>
      <c r="K19" s="9">
        <f t="shared" si="0"/>
        <v>1304</v>
      </c>
      <c r="L19" s="9">
        <f t="shared" si="1"/>
        <v>798</v>
      </c>
    </row>
    <row r="20" spans="2:12" x14ac:dyDescent="0.2">
      <c r="B20" s="25" t="str">
        <f t="shared" si="2"/>
        <v>2025</v>
      </c>
      <c r="C20" s="2">
        <v>185</v>
      </c>
      <c r="D20" s="11" t="s">
        <v>7</v>
      </c>
      <c r="E20" s="12">
        <v>149</v>
      </c>
      <c r="F20" s="12">
        <v>278</v>
      </c>
      <c r="G20" s="12">
        <v>676</v>
      </c>
      <c r="H20" s="12">
        <v>500</v>
      </c>
      <c r="I20" s="12">
        <v>495</v>
      </c>
      <c r="J20" s="12">
        <v>495</v>
      </c>
      <c r="K20" s="9">
        <f t="shared" si="0"/>
        <v>2593</v>
      </c>
      <c r="L20" s="9">
        <f t="shared" si="1"/>
        <v>1490</v>
      </c>
    </row>
    <row r="21" spans="2:12" x14ac:dyDescent="0.2">
      <c r="B21" s="25" t="str">
        <f t="shared" si="2"/>
        <v>2025</v>
      </c>
      <c r="C21" s="2">
        <v>187</v>
      </c>
      <c r="D21" s="11" t="s">
        <v>20</v>
      </c>
      <c r="E21" s="12">
        <v>69</v>
      </c>
      <c r="F21" s="12">
        <v>249</v>
      </c>
      <c r="G21" s="12">
        <v>296</v>
      </c>
      <c r="H21" s="12">
        <v>536</v>
      </c>
      <c r="I21" s="12">
        <v>410</v>
      </c>
      <c r="J21" s="12">
        <v>309</v>
      </c>
      <c r="K21" s="9">
        <f t="shared" si="0"/>
        <v>1869</v>
      </c>
      <c r="L21" s="9">
        <f t="shared" si="1"/>
        <v>1255</v>
      </c>
    </row>
    <row r="22" spans="2:12" x14ac:dyDescent="0.2">
      <c r="B22" s="25" t="str">
        <f t="shared" si="2"/>
        <v>2025</v>
      </c>
      <c r="C22" s="2">
        <v>190</v>
      </c>
      <c r="D22" s="11" t="s">
        <v>25</v>
      </c>
      <c r="E22" s="12">
        <v>59</v>
      </c>
      <c r="F22" s="12">
        <v>230</v>
      </c>
      <c r="G22" s="12">
        <v>431</v>
      </c>
      <c r="H22" s="12">
        <v>667</v>
      </c>
      <c r="I22" s="12">
        <v>847</v>
      </c>
      <c r="J22" s="12">
        <v>965</v>
      </c>
      <c r="K22" s="9">
        <f t="shared" si="0"/>
        <v>3199</v>
      </c>
      <c r="L22" s="9">
        <f t="shared" si="1"/>
        <v>2479</v>
      </c>
    </row>
    <row r="23" spans="2:12" x14ac:dyDescent="0.2">
      <c r="B23" s="25" t="str">
        <f t="shared" si="2"/>
        <v>2025</v>
      </c>
      <c r="C23" s="2">
        <v>201</v>
      </c>
      <c r="D23" s="11" t="s">
        <v>21</v>
      </c>
      <c r="E23" s="12">
        <v>62</v>
      </c>
      <c r="F23" s="12">
        <v>134</v>
      </c>
      <c r="G23" s="12">
        <v>308</v>
      </c>
      <c r="H23" s="12">
        <v>412</v>
      </c>
      <c r="I23" s="12">
        <v>492</v>
      </c>
      <c r="J23" s="12">
        <v>479</v>
      </c>
      <c r="K23" s="9">
        <f t="shared" si="0"/>
        <v>1887</v>
      </c>
      <c r="L23" s="9">
        <f t="shared" si="1"/>
        <v>1383</v>
      </c>
    </row>
    <row r="24" spans="2:12" x14ac:dyDescent="0.2">
      <c r="B24" s="25" t="str">
        <f t="shared" si="2"/>
        <v>2025</v>
      </c>
      <c r="C24" s="2">
        <v>210</v>
      </c>
      <c r="D24" s="11" t="s">
        <v>23</v>
      </c>
      <c r="E24" s="12">
        <v>115</v>
      </c>
      <c r="F24" s="12">
        <v>313</v>
      </c>
      <c r="G24" s="12">
        <v>519</v>
      </c>
      <c r="H24" s="12">
        <v>622</v>
      </c>
      <c r="I24" s="12">
        <v>614</v>
      </c>
      <c r="J24" s="12">
        <v>586</v>
      </c>
      <c r="K24" s="9">
        <f t="shared" si="0"/>
        <v>2769</v>
      </c>
      <c r="L24" s="9">
        <f t="shared" si="1"/>
        <v>1822</v>
      </c>
    </row>
    <row r="25" spans="2:12" x14ac:dyDescent="0.2">
      <c r="B25" s="25" t="str">
        <f t="shared" si="2"/>
        <v>2025</v>
      </c>
      <c r="C25" s="2">
        <v>217</v>
      </c>
      <c r="D25" s="11" t="s">
        <v>28</v>
      </c>
      <c r="E25" s="12">
        <v>149</v>
      </c>
      <c r="F25" s="12">
        <v>456</v>
      </c>
      <c r="G25" s="12">
        <v>818</v>
      </c>
      <c r="H25" s="12">
        <v>1175</v>
      </c>
      <c r="I25" s="12">
        <v>1039</v>
      </c>
      <c r="J25" s="12">
        <v>1018</v>
      </c>
      <c r="K25" s="9">
        <f t="shared" si="0"/>
        <v>4655</v>
      </c>
      <c r="L25" s="9">
        <f t="shared" si="1"/>
        <v>3232</v>
      </c>
    </row>
    <row r="26" spans="2:12" x14ac:dyDescent="0.2">
      <c r="B26" s="25" t="str">
        <f t="shared" si="2"/>
        <v>2025</v>
      </c>
      <c r="C26" s="2">
        <v>219</v>
      </c>
      <c r="D26" s="11" t="s">
        <v>29</v>
      </c>
      <c r="E26" s="12">
        <v>88</v>
      </c>
      <c r="F26" s="12">
        <v>261</v>
      </c>
      <c r="G26" s="12">
        <v>441</v>
      </c>
      <c r="H26" s="12">
        <v>505</v>
      </c>
      <c r="I26" s="12">
        <v>600</v>
      </c>
      <c r="J26" s="12">
        <v>433</v>
      </c>
      <c r="K26" s="9">
        <f t="shared" si="0"/>
        <v>2328</v>
      </c>
      <c r="L26" s="9">
        <f t="shared" si="1"/>
        <v>1538</v>
      </c>
    </row>
    <row r="27" spans="2:12" x14ac:dyDescent="0.2">
      <c r="B27" s="25" t="str">
        <f t="shared" si="2"/>
        <v>2025</v>
      </c>
      <c r="C27" s="2">
        <v>223</v>
      </c>
      <c r="D27" s="11" t="s">
        <v>30</v>
      </c>
      <c r="E27" s="12">
        <v>49</v>
      </c>
      <c r="F27" s="12">
        <v>122</v>
      </c>
      <c r="G27" s="12">
        <v>214</v>
      </c>
      <c r="H27" s="12">
        <v>445</v>
      </c>
      <c r="I27" s="12">
        <v>626</v>
      </c>
      <c r="J27" s="12">
        <v>641</v>
      </c>
      <c r="K27" s="9">
        <f t="shared" si="0"/>
        <v>2097</v>
      </c>
      <c r="L27" s="9">
        <f t="shared" si="1"/>
        <v>1712</v>
      </c>
    </row>
    <row r="28" spans="2:12" x14ac:dyDescent="0.2">
      <c r="B28" s="25" t="str">
        <f t="shared" si="2"/>
        <v>2025</v>
      </c>
      <c r="C28" s="2">
        <v>230</v>
      </c>
      <c r="D28" s="11" t="s">
        <v>31</v>
      </c>
      <c r="E28" s="12">
        <v>221</v>
      </c>
      <c r="F28" s="12">
        <v>254</v>
      </c>
      <c r="G28" s="12">
        <v>516</v>
      </c>
      <c r="H28" s="12">
        <v>1154</v>
      </c>
      <c r="I28" s="12">
        <v>951</v>
      </c>
      <c r="J28" s="12">
        <v>1441</v>
      </c>
      <c r="K28" s="9">
        <f t="shared" si="0"/>
        <v>4537</v>
      </c>
      <c r="L28" s="9">
        <f t="shared" si="1"/>
        <v>3546</v>
      </c>
    </row>
    <row r="29" spans="2:12" x14ac:dyDescent="0.2">
      <c r="B29" s="25" t="str">
        <f t="shared" si="2"/>
        <v>2025</v>
      </c>
      <c r="C29" s="2">
        <v>240</v>
      </c>
      <c r="D29" s="11" t="s">
        <v>22</v>
      </c>
      <c r="E29" s="12">
        <v>198</v>
      </c>
      <c r="F29" s="12">
        <v>281</v>
      </c>
      <c r="G29" s="12">
        <v>665</v>
      </c>
      <c r="H29" s="12">
        <v>729</v>
      </c>
      <c r="I29" s="12">
        <v>557</v>
      </c>
      <c r="J29" s="12">
        <v>539</v>
      </c>
      <c r="K29" s="9">
        <f t="shared" si="0"/>
        <v>2969</v>
      </c>
      <c r="L29" s="9">
        <f t="shared" si="1"/>
        <v>1825</v>
      </c>
    </row>
    <row r="30" spans="2:12" x14ac:dyDescent="0.2">
      <c r="B30" s="25" t="str">
        <f t="shared" si="2"/>
        <v>2025</v>
      </c>
      <c r="C30" s="2">
        <v>250</v>
      </c>
      <c r="D30" s="11" t="s">
        <v>24</v>
      </c>
      <c r="E30" s="12">
        <v>234</v>
      </c>
      <c r="F30" s="12">
        <v>360</v>
      </c>
      <c r="G30" s="12">
        <v>677</v>
      </c>
      <c r="H30" s="12">
        <v>923</v>
      </c>
      <c r="I30" s="12">
        <v>1063</v>
      </c>
      <c r="J30" s="12">
        <v>577</v>
      </c>
      <c r="K30" s="9">
        <f t="shared" si="0"/>
        <v>3834</v>
      </c>
      <c r="L30" s="9">
        <f t="shared" si="1"/>
        <v>2563</v>
      </c>
    </row>
    <row r="31" spans="2:12" x14ac:dyDescent="0.2">
      <c r="B31" s="25" t="str">
        <f t="shared" si="2"/>
        <v>2025</v>
      </c>
      <c r="C31" s="2">
        <v>253</v>
      </c>
      <c r="D31" s="11" t="s">
        <v>34</v>
      </c>
      <c r="E31" s="12">
        <v>239</v>
      </c>
      <c r="F31" s="12">
        <v>517</v>
      </c>
      <c r="G31" s="12">
        <v>707</v>
      </c>
      <c r="H31" s="12">
        <v>1121</v>
      </c>
      <c r="I31" s="12">
        <v>871</v>
      </c>
      <c r="J31" s="12">
        <v>645</v>
      </c>
      <c r="K31" s="9">
        <f t="shared" si="0"/>
        <v>4100</v>
      </c>
      <c r="L31" s="9">
        <f t="shared" si="1"/>
        <v>2637</v>
      </c>
    </row>
    <row r="32" spans="2:12" x14ac:dyDescent="0.2">
      <c r="B32" s="25" t="str">
        <f t="shared" si="2"/>
        <v>2025</v>
      </c>
      <c r="C32" s="2">
        <v>259</v>
      </c>
      <c r="D32" s="11" t="s">
        <v>35</v>
      </c>
      <c r="E32" s="12">
        <v>202</v>
      </c>
      <c r="F32" s="12">
        <v>379</v>
      </c>
      <c r="G32" s="12">
        <v>626</v>
      </c>
      <c r="H32" s="12">
        <v>806</v>
      </c>
      <c r="I32" s="12">
        <v>1104</v>
      </c>
      <c r="J32" s="12">
        <v>958</v>
      </c>
      <c r="K32" s="9">
        <f t="shared" si="0"/>
        <v>4075</v>
      </c>
      <c r="L32" s="9">
        <f t="shared" si="1"/>
        <v>2868</v>
      </c>
    </row>
    <row r="33" spans="2:12" x14ac:dyDescent="0.2">
      <c r="B33" s="25" t="str">
        <f t="shared" si="2"/>
        <v>2025</v>
      </c>
      <c r="C33" s="2">
        <v>260</v>
      </c>
      <c r="D33" s="11" t="s">
        <v>27</v>
      </c>
      <c r="E33" s="12">
        <v>163</v>
      </c>
      <c r="F33" s="12">
        <v>405</v>
      </c>
      <c r="G33" s="12">
        <v>568</v>
      </c>
      <c r="H33" s="12">
        <v>852</v>
      </c>
      <c r="I33" s="12">
        <v>712</v>
      </c>
      <c r="J33" s="12">
        <v>605</v>
      </c>
      <c r="K33" s="9">
        <f t="shared" si="0"/>
        <v>3305</v>
      </c>
      <c r="L33" s="9">
        <f t="shared" si="1"/>
        <v>2169</v>
      </c>
    </row>
    <row r="34" spans="2:12" x14ac:dyDescent="0.2">
      <c r="B34" s="25" t="str">
        <f t="shared" si="2"/>
        <v>2025</v>
      </c>
      <c r="C34" s="2">
        <v>265</v>
      </c>
      <c r="D34" s="11" t="s">
        <v>37</v>
      </c>
      <c r="E34" s="12">
        <v>249</v>
      </c>
      <c r="F34" s="12">
        <v>546</v>
      </c>
      <c r="G34" s="12">
        <v>1158</v>
      </c>
      <c r="H34" s="12">
        <v>1325</v>
      </c>
      <c r="I34" s="12">
        <v>1303</v>
      </c>
      <c r="J34" s="12">
        <v>1457</v>
      </c>
      <c r="K34" s="9">
        <f t="shared" si="0"/>
        <v>6038</v>
      </c>
      <c r="L34" s="9">
        <f t="shared" si="1"/>
        <v>4085</v>
      </c>
    </row>
    <row r="35" spans="2:12" x14ac:dyDescent="0.2">
      <c r="B35" s="25" t="str">
        <f t="shared" si="2"/>
        <v>2025</v>
      </c>
      <c r="C35" s="2">
        <v>269</v>
      </c>
      <c r="D35" s="11" t="s">
        <v>38</v>
      </c>
      <c r="E35" s="12">
        <v>52</v>
      </c>
      <c r="F35" s="12">
        <v>196</v>
      </c>
      <c r="G35" s="12">
        <v>289</v>
      </c>
      <c r="H35" s="12">
        <v>287</v>
      </c>
      <c r="I35" s="12">
        <v>204</v>
      </c>
      <c r="J35" s="12">
        <v>143</v>
      </c>
      <c r="K35" s="9">
        <f t="shared" si="0"/>
        <v>1171</v>
      </c>
      <c r="L35" s="9">
        <f t="shared" si="1"/>
        <v>634</v>
      </c>
    </row>
    <row r="36" spans="2:12" x14ac:dyDescent="0.2">
      <c r="B36" s="25" t="str">
        <f t="shared" si="2"/>
        <v>2025</v>
      </c>
      <c r="C36" s="2">
        <v>270</v>
      </c>
      <c r="D36" s="11" t="s">
        <v>26</v>
      </c>
      <c r="E36" s="12">
        <v>157</v>
      </c>
      <c r="F36" s="12">
        <v>249</v>
      </c>
      <c r="G36" s="12">
        <v>537</v>
      </c>
      <c r="H36" s="12">
        <v>677</v>
      </c>
      <c r="I36" s="12">
        <v>559</v>
      </c>
      <c r="J36" s="12">
        <v>644</v>
      </c>
      <c r="K36" s="9">
        <f t="shared" si="0"/>
        <v>2823</v>
      </c>
      <c r="L36" s="9">
        <f t="shared" si="1"/>
        <v>1880</v>
      </c>
    </row>
    <row r="37" spans="2:12" x14ac:dyDescent="0.2">
      <c r="B37" s="25" t="str">
        <f t="shared" si="2"/>
        <v>2025</v>
      </c>
      <c r="C37" s="2">
        <v>306</v>
      </c>
      <c r="D37" s="11" t="s">
        <v>45</v>
      </c>
      <c r="E37" s="12">
        <v>127</v>
      </c>
      <c r="F37" s="12">
        <v>404</v>
      </c>
      <c r="G37" s="12">
        <v>514</v>
      </c>
      <c r="H37" s="12">
        <v>714</v>
      </c>
      <c r="I37" s="12">
        <v>738</v>
      </c>
      <c r="J37" s="12">
        <v>489</v>
      </c>
      <c r="K37" s="9">
        <f t="shared" si="0"/>
        <v>2986</v>
      </c>
      <c r="L37" s="9">
        <f t="shared" si="1"/>
        <v>1941</v>
      </c>
    </row>
    <row r="38" spans="2:12" x14ac:dyDescent="0.2">
      <c r="B38" s="25" t="str">
        <f t="shared" si="2"/>
        <v>2025</v>
      </c>
      <c r="C38" s="2">
        <v>316</v>
      </c>
      <c r="D38" s="11" t="s">
        <v>41</v>
      </c>
      <c r="E38" s="12">
        <v>295</v>
      </c>
      <c r="F38" s="12">
        <v>747</v>
      </c>
      <c r="G38" s="12">
        <v>1329</v>
      </c>
      <c r="H38" s="12">
        <v>1275</v>
      </c>
      <c r="I38" s="12">
        <v>1504</v>
      </c>
      <c r="J38" s="12">
        <v>1521</v>
      </c>
      <c r="K38" s="9">
        <f t="shared" si="0"/>
        <v>6671</v>
      </c>
      <c r="L38" s="9">
        <f t="shared" si="1"/>
        <v>4300</v>
      </c>
    </row>
    <row r="39" spans="2:12" x14ac:dyDescent="0.2">
      <c r="B39" s="25" t="str">
        <f t="shared" si="2"/>
        <v>2025</v>
      </c>
      <c r="C39" s="2">
        <v>320</v>
      </c>
      <c r="D39" s="11" t="s">
        <v>39</v>
      </c>
      <c r="E39" s="12">
        <v>145</v>
      </c>
      <c r="F39" s="12">
        <v>183</v>
      </c>
      <c r="G39" s="12">
        <v>430</v>
      </c>
      <c r="H39" s="12">
        <v>455</v>
      </c>
      <c r="I39" s="12">
        <v>440</v>
      </c>
      <c r="J39" s="12">
        <v>605</v>
      </c>
      <c r="K39" s="9">
        <f t="shared" si="0"/>
        <v>2258</v>
      </c>
      <c r="L39" s="9">
        <f t="shared" si="1"/>
        <v>1500</v>
      </c>
    </row>
    <row r="40" spans="2:12" x14ac:dyDescent="0.2">
      <c r="B40" s="25" t="str">
        <f t="shared" si="2"/>
        <v>2025</v>
      </c>
      <c r="C40" s="2">
        <v>326</v>
      </c>
      <c r="D40" s="11" t="s">
        <v>42</v>
      </c>
      <c r="E40" s="12">
        <v>189</v>
      </c>
      <c r="F40" s="12">
        <v>529</v>
      </c>
      <c r="G40" s="12">
        <v>905</v>
      </c>
      <c r="H40" s="12">
        <v>985</v>
      </c>
      <c r="I40" s="12">
        <v>794</v>
      </c>
      <c r="J40" s="12">
        <v>793</v>
      </c>
      <c r="K40" s="9">
        <f t="shared" si="0"/>
        <v>4195</v>
      </c>
      <c r="L40" s="9">
        <f t="shared" si="1"/>
        <v>2572</v>
      </c>
    </row>
    <row r="41" spans="2:12" x14ac:dyDescent="0.2">
      <c r="B41" s="25" t="str">
        <f t="shared" si="2"/>
        <v>2025</v>
      </c>
      <c r="C41" s="2">
        <v>329</v>
      </c>
      <c r="D41" s="11" t="s">
        <v>46</v>
      </c>
      <c r="E41" s="12">
        <v>46</v>
      </c>
      <c r="F41" s="12">
        <v>187</v>
      </c>
      <c r="G41" s="12">
        <v>347</v>
      </c>
      <c r="H41" s="12">
        <v>347</v>
      </c>
      <c r="I41" s="12">
        <v>360</v>
      </c>
      <c r="J41" s="12">
        <v>318</v>
      </c>
      <c r="K41" s="9">
        <f t="shared" si="0"/>
        <v>1605</v>
      </c>
      <c r="L41" s="9">
        <f t="shared" si="1"/>
        <v>1025</v>
      </c>
    </row>
    <row r="42" spans="2:12" x14ac:dyDescent="0.2">
      <c r="B42" s="25" t="str">
        <f t="shared" si="2"/>
        <v>2025</v>
      </c>
      <c r="C42" s="2">
        <v>330</v>
      </c>
      <c r="D42" s="11" t="s">
        <v>47</v>
      </c>
      <c r="E42" s="12">
        <v>361</v>
      </c>
      <c r="F42" s="12">
        <v>847</v>
      </c>
      <c r="G42" s="12">
        <v>1614</v>
      </c>
      <c r="H42" s="12">
        <v>1938</v>
      </c>
      <c r="I42" s="12">
        <v>1931</v>
      </c>
      <c r="J42" s="12">
        <v>2013</v>
      </c>
      <c r="K42" s="9">
        <f t="shared" si="0"/>
        <v>8704</v>
      </c>
      <c r="L42" s="9">
        <f t="shared" si="1"/>
        <v>5882</v>
      </c>
    </row>
    <row r="43" spans="2:12" x14ac:dyDescent="0.2">
      <c r="B43" s="25" t="str">
        <f t="shared" si="2"/>
        <v>2025</v>
      </c>
      <c r="C43" s="2">
        <v>336</v>
      </c>
      <c r="D43" s="11" t="s">
        <v>49</v>
      </c>
      <c r="E43" s="12">
        <v>70</v>
      </c>
      <c r="F43" s="12">
        <v>230</v>
      </c>
      <c r="G43" s="12">
        <v>295</v>
      </c>
      <c r="H43" s="12">
        <v>562</v>
      </c>
      <c r="I43" s="12">
        <v>448</v>
      </c>
      <c r="J43" s="12">
        <v>460</v>
      </c>
      <c r="K43" s="9">
        <f t="shared" si="0"/>
        <v>2065</v>
      </c>
      <c r="L43" s="9">
        <f t="shared" si="1"/>
        <v>1470</v>
      </c>
    </row>
    <row r="44" spans="2:12" x14ac:dyDescent="0.2">
      <c r="B44" s="25" t="str">
        <f t="shared" si="2"/>
        <v>2025</v>
      </c>
      <c r="C44" s="2">
        <v>340</v>
      </c>
      <c r="D44" s="11" t="s">
        <v>48</v>
      </c>
      <c r="E44" s="12">
        <v>239</v>
      </c>
      <c r="F44" s="12">
        <v>333</v>
      </c>
      <c r="G44" s="12">
        <v>499</v>
      </c>
      <c r="H44" s="12">
        <v>785</v>
      </c>
      <c r="I44" s="12">
        <v>617</v>
      </c>
      <c r="J44" s="12">
        <v>549</v>
      </c>
      <c r="K44" s="9">
        <f t="shared" si="0"/>
        <v>3022</v>
      </c>
      <c r="L44" s="9">
        <f t="shared" si="1"/>
        <v>1951</v>
      </c>
    </row>
    <row r="45" spans="2:12" x14ac:dyDescent="0.2">
      <c r="B45" s="25" t="str">
        <f t="shared" si="2"/>
        <v>2025</v>
      </c>
      <c r="C45" s="2">
        <v>350</v>
      </c>
      <c r="D45" s="11" t="s">
        <v>36</v>
      </c>
      <c r="E45" s="12">
        <v>77</v>
      </c>
      <c r="F45" s="12">
        <v>217</v>
      </c>
      <c r="G45" s="12">
        <v>300</v>
      </c>
      <c r="H45" s="12">
        <v>380</v>
      </c>
      <c r="I45" s="12">
        <v>361</v>
      </c>
      <c r="J45" s="12">
        <v>452</v>
      </c>
      <c r="K45" s="9">
        <f t="shared" si="0"/>
        <v>1787</v>
      </c>
      <c r="L45" s="9">
        <f t="shared" si="1"/>
        <v>1193</v>
      </c>
    </row>
    <row r="46" spans="2:12" x14ac:dyDescent="0.2">
      <c r="B46" s="25" t="str">
        <f t="shared" si="2"/>
        <v>2025</v>
      </c>
      <c r="C46" s="2">
        <v>360</v>
      </c>
      <c r="D46" s="11" t="s">
        <v>43</v>
      </c>
      <c r="E46" s="12">
        <v>115</v>
      </c>
      <c r="F46" s="12">
        <v>324</v>
      </c>
      <c r="G46" s="12">
        <v>521</v>
      </c>
      <c r="H46" s="12">
        <v>707</v>
      </c>
      <c r="I46" s="12">
        <v>692</v>
      </c>
      <c r="J46" s="12">
        <v>781</v>
      </c>
      <c r="K46" s="9">
        <f t="shared" si="0"/>
        <v>3140</v>
      </c>
      <c r="L46" s="9">
        <f t="shared" si="1"/>
        <v>2180</v>
      </c>
    </row>
    <row r="47" spans="2:12" x14ac:dyDescent="0.2">
      <c r="B47" s="25" t="str">
        <f t="shared" si="2"/>
        <v>2025</v>
      </c>
      <c r="C47" s="2">
        <v>370</v>
      </c>
      <c r="D47" s="11" t="s">
        <v>44</v>
      </c>
      <c r="E47" s="12">
        <v>406</v>
      </c>
      <c r="F47" s="12">
        <v>530</v>
      </c>
      <c r="G47" s="12">
        <v>1239</v>
      </c>
      <c r="H47" s="12">
        <v>1355</v>
      </c>
      <c r="I47" s="12">
        <v>1296</v>
      </c>
      <c r="J47" s="12">
        <v>1298</v>
      </c>
      <c r="K47" s="9">
        <f t="shared" si="0"/>
        <v>6124</v>
      </c>
      <c r="L47" s="9">
        <f t="shared" si="1"/>
        <v>3949</v>
      </c>
    </row>
    <row r="48" spans="2:12" x14ac:dyDescent="0.2">
      <c r="B48" s="25" t="str">
        <f t="shared" si="2"/>
        <v>2025</v>
      </c>
      <c r="C48" s="2">
        <v>376</v>
      </c>
      <c r="D48" s="11" t="s">
        <v>40</v>
      </c>
      <c r="E48" s="12">
        <v>169</v>
      </c>
      <c r="F48" s="12">
        <v>335</v>
      </c>
      <c r="G48" s="12">
        <v>812</v>
      </c>
      <c r="H48" s="12">
        <v>1025</v>
      </c>
      <c r="I48" s="12">
        <v>695</v>
      </c>
      <c r="J48" s="12">
        <v>1109</v>
      </c>
      <c r="K48" s="9">
        <f t="shared" si="0"/>
        <v>4145</v>
      </c>
      <c r="L48" s="9">
        <f t="shared" si="1"/>
        <v>2829</v>
      </c>
    </row>
    <row r="49" spans="2:12" x14ac:dyDescent="0.2">
      <c r="B49" s="25" t="str">
        <f t="shared" si="2"/>
        <v>2025</v>
      </c>
      <c r="C49" s="2">
        <v>390</v>
      </c>
      <c r="D49" s="11" t="s">
        <v>50</v>
      </c>
      <c r="E49" s="12">
        <v>147</v>
      </c>
      <c r="F49" s="12">
        <v>272</v>
      </c>
      <c r="G49" s="12">
        <v>519</v>
      </c>
      <c r="H49" s="12">
        <v>576</v>
      </c>
      <c r="I49" s="12">
        <v>473</v>
      </c>
      <c r="J49" s="12">
        <v>655</v>
      </c>
      <c r="K49" s="9">
        <f t="shared" si="0"/>
        <v>2642</v>
      </c>
      <c r="L49" s="9">
        <f t="shared" si="1"/>
        <v>1704</v>
      </c>
    </row>
    <row r="50" spans="2:12" x14ac:dyDescent="0.2">
      <c r="B50" s="25" t="str">
        <f t="shared" si="2"/>
        <v>2025</v>
      </c>
      <c r="C50" s="2">
        <v>400</v>
      </c>
      <c r="D50" s="11" t="s">
        <v>32</v>
      </c>
      <c r="E50" s="12">
        <v>136</v>
      </c>
      <c r="F50" s="12">
        <v>214</v>
      </c>
      <c r="G50" s="12">
        <v>598</v>
      </c>
      <c r="H50" s="12">
        <v>411</v>
      </c>
      <c r="I50" s="12">
        <v>497</v>
      </c>
      <c r="J50" s="12">
        <v>404</v>
      </c>
      <c r="K50" s="9">
        <f t="shared" si="0"/>
        <v>2260</v>
      </c>
      <c r="L50" s="9">
        <f t="shared" si="1"/>
        <v>1312</v>
      </c>
    </row>
    <row r="51" spans="2:12" x14ac:dyDescent="0.2">
      <c r="B51" s="25" t="str">
        <f t="shared" si="2"/>
        <v>2025</v>
      </c>
      <c r="C51" s="2">
        <v>410</v>
      </c>
      <c r="D51" s="11" t="s">
        <v>55</v>
      </c>
      <c r="E51" s="12">
        <v>134</v>
      </c>
      <c r="F51" s="12">
        <v>173</v>
      </c>
      <c r="G51" s="12">
        <v>416</v>
      </c>
      <c r="H51" s="12">
        <v>548</v>
      </c>
      <c r="I51" s="12">
        <v>659</v>
      </c>
      <c r="J51" s="12">
        <v>605</v>
      </c>
      <c r="K51" s="9">
        <f t="shared" si="0"/>
        <v>2535</v>
      </c>
      <c r="L51" s="9">
        <f t="shared" si="1"/>
        <v>1812</v>
      </c>
    </row>
    <row r="52" spans="2:12" x14ac:dyDescent="0.2">
      <c r="B52" s="25" t="str">
        <f t="shared" si="2"/>
        <v>2025</v>
      </c>
      <c r="C52" s="2">
        <v>420</v>
      </c>
      <c r="D52" s="11" t="s">
        <v>51</v>
      </c>
      <c r="E52" s="12">
        <v>163</v>
      </c>
      <c r="F52" s="12">
        <v>307</v>
      </c>
      <c r="G52" s="12">
        <v>324</v>
      </c>
      <c r="H52" s="12">
        <v>374</v>
      </c>
      <c r="I52" s="12">
        <v>415</v>
      </c>
      <c r="J52" s="12">
        <v>360</v>
      </c>
      <c r="K52" s="9">
        <f t="shared" si="0"/>
        <v>1943</v>
      </c>
      <c r="L52" s="9">
        <f t="shared" si="1"/>
        <v>1149</v>
      </c>
    </row>
    <row r="53" spans="2:12" x14ac:dyDescent="0.2">
      <c r="B53" s="25" t="str">
        <f t="shared" si="2"/>
        <v>2025</v>
      </c>
      <c r="C53" s="2">
        <v>430</v>
      </c>
      <c r="D53" s="11" t="s">
        <v>52</v>
      </c>
      <c r="E53" s="12">
        <v>221</v>
      </c>
      <c r="F53" s="12">
        <v>337</v>
      </c>
      <c r="G53" s="12">
        <v>557</v>
      </c>
      <c r="H53" s="12">
        <v>521</v>
      </c>
      <c r="I53" s="12">
        <v>711</v>
      </c>
      <c r="J53" s="12">
        <v>1013</v>
      </c>
      <c r="K53" s="9">
        <f t="shared" si="0"/>
        <v>3360</v>
      </c>
      <c r="L53" s="9">
        <f t="shared" si="1"/>
        <v>2245</v>
      </c>
    </row>
    <row r="54" spans="2:12" x14ac:dyDescent="0.2">
      <c r="B54" s="25" t="str">
        <f t="shared" si="2"/>
        <v>2025</v>
      </c>
      <c r="C54" s="2">
        <v>440</v>
      </c>
      <c r="D54" s="11" t="s">
        <v>53</v>
      </c>
      <c r="E54" s="12">
        <v>37</v>
      </c>
      <c r="F54" s="12">
        <v>95</v>
      </c>
      <c r="G54" s="12">
        <v>158</v>
      </c>
      <c r="H54" s="12">
        <v>188</v>
      </c>
      <c r="I54" s="12">
        <v>191</v>
      </c>
      <c r="J54" s="12">
        <v>235</v>
      </c>
      <c r="K54" s="9">
        <f t="shared" si="0"/>
        <v>904</v>
      </c>
      <c r="L54" s="9">
        <f t="shared" si="1"/>
        <v>614</v>
      </c>
    </row>
    <row r="55" spans="2:12" x14ac:dyDescent="0.2">
      <c r="B55" s="25" t="str">
        <f t="shared" si="2"/>
        <v>2025</v>
      </c>
      <c r="C55" s="2">
        <v>450</v>
      </c>
      <c r="D55" s="11" t="s">
        <v>57</v>
      </c>
      <c r="E55" s="12">
        <v>155</v>
      </c>
      <c r="F55" s="12">
        <v>293</v>
      </c>
      <c r="G55" s="12">
        <v>568</v>
      </c>
      <c r="H55" s="12">
        <v>724</v>
      </c>
      <c r="I55" s="12">
        <v>653</v>
      </c>
      <c r="J55" s="12">
        <v>657</v>
      </c>
      <c r="K55" s="9">
        <f t="shared" si="0"/>
        <v>3050</v>
      </c>
      <c r="L55" s="9">
        <f t="shared" si="1"/>
        <v>2034</v>
      </c>
    </row>
    <row r="56" spans="2:12" x14ac:dyDescent="0.2">
      <c r="B56" s="25" t="str">
        <f t="shared" si="2"/>
        <v>2025</v>
      </c>
      <c r="C56" s="2">
        <v>461</v>
      </c>
      <c r="D56" s="11" t="s">
        <v>58</v>
      </c>
      <c r="E56" s="12">
        <v>666</v>
      </c>
      <c r="F56" s="12">
        <v>1254</v>
      </c>
      <c r="G56" s="12">
        <v>2150</v>
      </c>
      <c r="H56" s="12">
        <v>2433</v>
      </c>
      <c r="I56" s="12">
        <v>2607</v>
      </c>
      <c r="J56" s="12">
        <v>2528</v>
      </c>
      <c r="K56" s="9">
        <f t="shared" si="0"/>
        <v>11638</v>
      </c>
      <c r="L56" s="9">
        <f t="shared" si="1"/>
        <v>7568</v>
      </c>
    </row>
    <row r="57" spans="2:12" x14ac:dyDescent="0.2">
      <c r="B57" s="25" t="str">
        <f t="shared" si="2"/>
        <v>2025</v>
      </c>
      <c r="C57" s="2">
        <v>479</v>
      </c>
      <c r="D57" s="11" t="s">
        <v>59</v>
      </c>
      <c r="E57" s="12">
        <v>202</v>
      </c>
      <c r="F57" s="12">
        <v>440</v>
      </c>
      <c r="G57" s="12">
        <v>920</v>
      </c>
      <c r="H57" s="12">
        <v>949</v>
      </c>
      <c r="I57" s="12">
        <v>1013</v>
      </c>
      <c r="J57" s="12">
        <v>1212</v>
      </c>
      <c r="K57" s="9">
        <f t="shared" si="0"/>
        <v>4736</v>
      </c>
      <c r="L57" s="9">
        <f t="shared" si="1"/>
        <v>3174</v>
      </c>
    </row>
    <row r="58" spans="2:12" x14ac:dyDescent="0.2">
      <c r="B58" s="25" t="str">
        <f t="shared" si="2"/>
        <v>2025</v>
      </c>
      <c r="C58" s="2">
        <v>480</v>
      </c>
      <c r="D58" s="11" t="s">
        <v>56</v>
      </c>
      <c r="E58" s="12">
        <v>230</v>
      </c>
      <c r="F58" s="12">
        <v>398</v>
      </c>
      <c r="G58" s="12">
        <v>454</v>
      </c>
      <c r="H58" s="12">
        <v>565</v>
      </c>
      <c r="I58" s="12">
        <v>563</v>
      </c>
      <c r="J58" s="12">
        <v>656</v>
      </c>
      <c r="K58" s="9">
        <f t="shared" si="0"/>
        <v>2866</v>
      </c>
      <c r="L58" s="9">
        <f t="shared" si="1"/>
        <v>1784</v>
      </c>
    </row>
    <row r="59" spans="2:12" x14ac:dyDescent="0.2">
      <c r="B59" s="25" t="str">
        <f t="shared" si="2"/>
        <v>2025</v>
      </c>
      <c r="C59" s="2">
        <v>482</v>
      </c>
      <c r="D59" s="11" t="s">
        <v>54</v>
      </c>
      <c r="E59" s="12">
        <v>50</v>
      </c>
      <c r="F59" s="12">
        <v>131</v>
      </c>
      <c r="G59" s="12">
        <v>178</v>
      </c>
      <c r="H59" s="12">
        <v>200</v>
      </c>
      <c r="I59" s="12">
        <v>154</v>
      </c>
      <c r="J59" s="12">
        <v>197</v>
      </c>
      <c r="K59" s="9">
        <f t="shared" si="0"/>
        <v>910</v>
      </c>
      <c r="L59" s="9">
        <f t="shared" si="1"/>
        <v>551</v>
      </c>
    </row>
    <row r="60" spans="2:12" x14ac:dyDescent="0.2">
      <c r="B60" s="25" t="str">
        <f t="shared" si="2"/>
        <v>2025</v>
      </c>
      <c r="C60" s="2">
        <v>492</v>
      </c>
      <c r="D60" s="11" t="s">
        <v>60</v>
      </c>
      <c r="E60" s="12">
        <v>84</v>
      </c>
      <c r="F60" s="12">
        <v>90</v>
      </c>
      <c r="G60" s="12">
        <v>96</v>
      </c>
      <c r="H60" s="12">
        <v>106</v>
      </c>
      <c r="I60" s="12">
        <v>211</v>
      </c>
      <c r="J60" s="12">
        <v>214</v>
      </c>
      <c r="K60" s="9">
        <f t="shared" si="0"/>
        <v>801</v>
      </c>
      <c r="L60" s="9">
        <f t="shared" si="1"/>
        <v>531</v>
      </c>
    </row>
    <row r="61" spans="2:12" x14ac:dyDescent="0.2">
      <c r="B61" s="25" t="str">
        <f t="shared" si="2"/>
        <v>2025</v>
      </c>
      <c r="C61" s="2">
        <v>510</v>
      </c>
      <c r="D61" s="11" t="s">
        <v>65</v>
      </c>
      <c r="E61" s="12">
        <v>236</v>
      </c>
      <c r="F61" s="12">
        <v>398</v>
      </c>
      <c r="G61" s="12">
        <v>604</v>
      </c>
      <c r="H61" s="12">
        <v>766</v>
      </c>
      <c r="I61" s="12">
        <v>948</v>
      </c>
      <c r="J61" s="12">
        <v>841</v>
      </c>
      <c r="K61" s="9">
        <f t="shared" si="0"/>
        <v>3793</v>
      </c>
      <c r="L61" s="9">
        <f t="shared" si="1"/>
        <v>2555</v>
      </c>
    </row>
    <row r="62" spans="2:12" x14ac:dyDescent="0.2">
      <c r="B62" s="25" t="str">
        <f t="shared" si="2"/>
        <v>2025</v>
      </c>
      <c r="C62" s="2">
        <v>530</v>
      </c>
      <c r="D62" s="11" t="s">
        <v>61</v>
      </c>
      <c r="E62" s="12">
        <v>104</v>
      </c>
      <c r="F62" s="12">
        <v>171</v>
      </c>
      <c r="G62" s="12">
        <v>259</v>
      </c>
      <c r="H62" s="12">
        <v>471</v>
      </c>
      <c r="I62" s="12">
        <v>285</v>
      </c>
      <c r="J62" s="12">
        <v>383</v>
      </c>
      <c r="K62" s="9">
        <f t="shared" si="0"/>
        <v>1673</v>
      </c>
      <c r="L62" s="9">
        <f t="shared" si="1"/>
        <v>1139</v>
      </c>
    </row>
    <row r="63" spans="2:12" x14ac:dyDescent="0.2">
      <c r="B63" s="25" t="str">
        <f t="shared" si="2"/>
        <v>2025</v>
      </c>
      <c r="C63" s="2">
        <v>540</v>
      </c>
      <c r="D63" s="11" t="s">
        <v>67</v>
      </c>
      <c r="E63" s="12">
        <v>205</v>
      </c>
      <c r="F63" s="12">
        <v>347</v>
      </c>
      <c r="G63" s="12">
        <v>832</v>
      </c>
      <c r="H63" s="12">
        <v>1004</v>
      </c>
      <c r="I63" s="12">
        <v>957</v>
      </c>
      <c r="J63" s="12">
        <v>1260</v>
      </c>
      <c r="K63" s="9">
        <f t="shared" si="0"/>
        <v>4605</v>
      </c>
      <c r="L63" s="9">
        <f t="shared" si="1"/>
        <v>3221</v>
      </c>
    </row>
    <row r="64" spans="2:12" x14ac:dyDescent="0.2">
      <c r="B64" s="25" t="str">
        <f t="shared" si="2"/>
        <v>2025</v>
      </c>
      <c r="C64" s="2">
        <v>550</v>
      </c>
      <c r="D64" s="11" t="s">
        <v>68</v>
      </c>
      <c r="E64" s="12">
        <v>159</v>
      </c>
      <c r="F64" s="12">
        <v>248</v>
      </c>
      <c r="G64" s="12">
        <v>466</v>
      </c>
      <c r="H64" s="12">
        <v>533</v>
      </c>
      <c r="I64" s="12">
        <v>585</v>
      </c>
      <c r="J64" s="12">
        <v>620</v>
      </c>
      <c r="K64" s="9">
        <f t="shared" si="0"/>
        <v>2611</v>
      </c>
      <c r="L64" s="9">
        <f t="shared" si="1"/>
        <v>1738</v>
      </c>
    </row>
    <row r="65" spans="2:12" x14ac:dyDescent="0.2">
      <c r="B65" s="25" t="str">
        <f t="shared" si="2"/>
        <v>2025</v>
      </c>
      <c r="C65" s="2">
        <v>561</v>
      </c>
      <c r="D65" s="11" t="s">
        <v>62</v>
      </c>
      <c r="E65" s="12">
        <v>573</v>
      </c>
      <c r="F65" s="12">
        <v>992</v>
      </c>
      <c r="G65" s="12">
        <v>1527</v>
      </c>
      <c r="H65" s="12">
        <v>1781</v>
      </c>
      <c r="I65" s="12">
        <v>1926</v>
      </c>
      <c r="J65" s="12">
        <v>1847</v>
      </c>
      <c r="K65" s="9">
        <f t="shared" si="0"/>
        <v>8646</v>
      </c>
      <c r="L65" s="9">
        <f t="shared" si="1"/>
        <v>5554</v>
      </c>
    </row>
    <row r="66" spans="2:12" x14ac:dyDescent="0.2">
      <c r="B66" s="25" t="str">
        <f t="shared" si="2"/>
        <v>2025</v>
      </c>
      <c r="C66" s="2">
        <v>563</v>
      </c>
      <c r="D66" s="11" t="s">
        <v>63</v>
      </c>
      <c r="E66" s="12">
        <v>10</v>
      </c>
      <c r="F66" s="12">
        <v>36</v>
      </c>
      <c r="G66" s="12">
        <v>37</v>
      </c>
      <c r="H66" s="12">
        <v>58</v>
      </c>
      <c r="I66" s="12">
        <v>22</v>
      </c>
      <c r="J66" s="12">
        <v>33</v>
      </c>
      <c r="K66" s="9">
        <f t="shared" si="0"/>
        <v>196</v>
      </c>
      <c r="L66" s="9">
        <f t="shared" si="1"/>
        <v>113</v>
      </c>
    </row>
    <row r="67" spans="2:12" x14ac:dyDescent="0.2">
      <c r="B67" s="25" t="str">
        <f t="shared" si="2"/>
        <v>2025</v>
      </c>
      <c r="C67" s="2">
        <v>573</v>
      </c>
      <c r="D67" s="11" t="s">
        <v>69</v>
      </c>
      <c r="E67" s="12">
        <v>152</v>
      </c>
      <c r="F67" s="12">
        <v>328</v>
      </c>
      <c r="G67" s="12">
        <v>532</v>
      </c>
      <c r="H67" s="12">
        <v>727</v>
      </c>
      <c r="I67" s="12">
        <v>532</v>
      </c>
      <c r="J67" s="12">
        <v>707</v>
      </c>
      <c r="K67" s="9">
        <f t="shared" si="0"/>
        <v>2978</v>
      </c>
      <c r="L67" s="9">
        <f t="shared" si="1"/>
        <v>1966</v>
      </c>
    </row>
    <row r="68" spans="2:12" x14ac:dyDescent="0.2">
      <c r="B68" s="25" t="str">
        <f t="shared" si="2"/>
        <v>2025</v>
      </c>
      <c r="C68" s="2">
        <v>575</v>
      </c>
      <c r="D68" s="11" t="s">
        <v>70</v>
      </c>
      <c r="E68" s="12">
        <v>75</v>
      </c>
      <c r="F68" s="12">
        <v>371</v>
      </c>
      <c r="G68" s="12">
        <v>388</v>
      </c>
      <c r="H68" s="12">
        <v>423</v>
      </c>
      <c r="I68" s="12">
        <v>529</v>
      </c>
      <c r="J68" s="12">
        <v>685</v>
      </c>
      <c r="K68" s="9">
        <f t="shared" si="0"/>
        <v>2471</v>
      </c>
      <c r="L68" s="9">
        <f t="shared" si="1"/>
        <v>1637</v>
      </c>
    </row>
    <row r="69" spans="2:12" x14ac:dyDescent="0.2">
      <c r="B69" s="25" t="str">
        <f t="shared" si="2"/>
        <v>2025</v>
      </c>
      <c r="C69" s="2">
        <v>580</v>
      </c>
      <c r="D69" s="11" t="s">
        <v>72</v>
      </c>
      <c r="E69" s="12">
        <v>201</v>
      </c>
      <c r="F69" s="12">
        <v>432</v>
      </c>
      <c r="G69" s="12">
        <v>670</v>
      </c>
      <c r="H69" s="12">
        <v>799</v>
      </c>
      <c r="I69" s="12">
        <v>1051</v>
      </c>
      <c r="J69" s="12">
        <v>875</v>
      </c>
      <c r="K69" s="9">
        <f t="shared" si="0"/>
        <v>4028</v>
      </c>
      <c r="L69" s="9">
        <f t="shared" si="1"/>
        <v>2725</v>
      </c>
    </row>
    <row r="70" spans="2:12" x14ac:dyDescent="0.2">
      <c r="B70" s="25" t="str">
        <f t="shared" si="2"/>
        <v>2025</v>
      </c>
      <c r="C70" s="2">
        <v>607</v>
      </c>
      <c r="D70" s="11" t="s">
        <v>64</v>
      </c>
      <c r="E70" s="12">
        <v>221</v>
      </c>
      <c r="F70" s="12">
        <v>385</v>
      </c>
      <c r="G70" s="12">
        <v>769</v>
      </c>
      <c r="H70" s="12">
        <v>766</v>
      </c>
      <c r="I70" s="12">
        <v>903</v>
      </c>
      <c r="J70" s="12">
        <v>842</v>
      </c>
      <c r="K70" s="9">
        <f t="shared" ref="K70:K102" si="3">SUM(E70:J70)</f>
        <v>3886</v>
      </c>
      <c r="L70" s="9">
        <f t="shared" ref="L70:L102" si="4">SUM(H70:J70)</f>
        <v>2511</v>
      </c>
    </row>
    <row r="71" spans="2:12" x14ac:dyDescent="0.2">
      <c r="B71" s="25" t="str">
        <f t="shared" ref="B71:B100" si="5">B70</f>
        <v>2025</v>
      </c>
      <c r="C71" s="2">
        <v>615</v>
      </c>
      <c r="D71" s="11" t="s">
        <v>75</v>
      </c>
      <c r="E71" s="12">
        <v>383</v>
      </c>
      <c r="F71" s="12">
        <v>821</v>
      </c>
      <c r="G71" s="12">
        <v>1133</v>
      </c>
      <c r="H71" s="12">
        <v>1606</v>
      </c>
      <c r="I71" s="12">
        <v>1352</v>
      </c>
      <c r="J71" s="12">
        <v>1548</v>
      </c>
      <c r="K71" s="9">
        <f t="shared" si="3"/>
        <v>6843</v>
      </c>
      <c r="L71" s="9">
        <f t="shared" si="4"/>
        <v>4506</v>
      </c>
    </row>
    <row r="72" spans="2:12" x14ac:dyDescent="0.2">
      <c r="B72" s="25" t="str">
        <f t="shared" si="5"/>
        <v>2025</v>
      </c>
      <c r="C72" s="2">
        <v>621</v>
      </c>
      <c r="D72" s="11" t="s">
        <v>66</v>
      </c>
      <c r="E72" s="12">
        <v>325</v>
      </c>
      <c r="F72" s="12">
        <v>792</v>
      </c>
      <c r="G72" s="12">
        <v>1013</v>
      </c>
      <c r="H72" s="12">
        <v>1236</v>
      </c>
      <c r="I72" s="12">
        <v>1516</v>
      </c>
      <c r="J72" s="12">
        <v>1162</v>
      </c>
      <c r="K72" s="9">
        <f t="shared" si="3"/>
        <v>6044</v>
      </c>
      <c r="L72" s="9">
        <f t="shared" si="4"/>
        <v>3914</v>
      </c>
    </row>
    <row r="73" spans="2:12" x14ac:dyDescent="0.2">
      <c r="B73" s="25" t="str">
        <f t="shared" si="5"/>
        <v>2025</v>
      </c>
      <c r="C73" s="2">
        <v>630</v>
      </c>
      <c r="D73" s="11" t="s">
        <v>71</v>
      </c>
      <c r="E73" s="12">
        <v>268</v>
      </c>
      <c r="F73" s="12">
        <v>648</v>
      </c>
      <c r="G73" s="12">
        <v>1033</v>
      </c>
      <c r="H73" s="12">
        <v>1277</v>
      </c>
      <c r="I73" s="12">
        <v>1181</v>
      </c>
      <c r="J73" s="12">
        <v>1153</v>
      </c>
      <c r="K73" s="9">
        <f t="shared" si="3"/>
        <v>5560</v>
      </c>
      <c r="L73" s="9">
        <f t="shared" si="4"/>
        <v>3611</v>
      </c>
    </row>
    <row r="74" spans="2:12" x14ac:dyDescent="0.2">
      <c r="B74" s="25" t="str">
        <f t="shared" si="5"/>
        <v>2025</v>
      </c>
      <c r="C74" s="2">
        <v>657</v>
      </c>
      <c r="D74" s="11" t="s">
        <v>84</v>
      </c>
      <c r="E74" s="12">
        <v>279</v>
      </c>
      <c r="F74" s="12">
        <v>677</v>
      </c>
      <c r="G74" s="12">
        <v>1070</v>
      </c>
      <c r="H74" s="12">
        <v>1054</v>
      </c>
      <c r="I74" s="12">
        <v>1091</v>
      </c>
      <c r="J74" s="12">
        <v>1171</v>
      </c>
      <c r="K74" s="9">
        <f t="shared" si="3"/>
        <v>5342</v>
      </c>
      <c r="L74" s="9">
        <f t="shared" si="4"/>
        <v>3316</v>
      </c>
    </row>
    <row r="75" spans="2:12" x14ac:dyDescent="0.2">
      <c r="B75" s="25" t="str">
        <f t="shared" si="5"/>
        <v>2025</v>
      </c>
      <c r="C75" s="2">
        <v>661</v>
      </c>
      <c r="D75" s="11" t="s">
        <v>85</v>
      </c>
      <c r="E75" s="12">
        <v>136</v>
      </c>
      <c r="F75" s="12">
        <v>263</v>
      </c>
      <c r="G75" s="12">
        <v>453</v>
      </c>
      <c r="H75" s="12">
        <v>657</v>
      </c>
      <c r="I75" s="12">
        <v>549</v>
      </c>
      <c r="J75" s="12">
        <v>636</v>
      </c>
      <c r="K75" s="9">
        <f t="shared" si="3"/>
        <v>2694</v>
      </c>
      <c r="L75" s="9">
        <f t="shared" si="4"/>
        <v>1842</v>
      </c>
    </row>
    <row r="76" spans="2:12" x14ac:dyDescent="0.2">
      <c r="B76" s="25" t="str">
        <f t="shared" si="5"/>
        <v>2025</v>
      </c>
      <c r="C76" s="2">
        <v>665</v>
      </c>
      <c r="D76" s="11" t="s">
        <v>87</v>
      </c>
      <c r="E76" s="12">
        <v>70</v>
      </c>
      <c r="F76" s="12">
        <v>214</v>
      </c>
      <c r="G76" s="12">
        <v>288</v>
      </c>
      <c r="H76" s="12">
        <v>249</v>
      </c>
      <c r="I76" s="12">
        <v>282</v>
      </c>
      <c r="J76" s="12">
        <v>263</v>
      </c>
      <c r="K76" s="9">
        <f t="shared" si="3"/>
        <v>1366</v>
      </c>
      <c r="L76" s="9">
        <f t="shared" si="4"/>
        <v>794</v>
      </c>
    </row>
    <row r="77" spans="2:12" x14ac:dyDescent="0.2">
      <c r="B77" s="25" t="str">
        <f t="shared" si="5"/>
        <v>2025</v>
      </c>
      <c r="C77" s="2">
        <v>671</v>
      </c>
      <c r="D77" s="11" t="s">
        <v>90</v>
      </c>
      <c r="E77" s="12">
        <v>50</v>
      </c>
      <c r="F77" s="12">
        <v>262</v>
      </c>
      <c r="G77" s="12">
        <v>379</v>
      </c>
      <c r="H77" s="12">
        <v>335</v>
      </c>
      <c r="I77" s="12">
        <v>282</v>
      </c>
      <c r="J77" s="12">
        <v>369</v>
      </c>
      <c r="K77" s="9">
        <f t="shared" si="3"/>
        <v>1677</v>
      </c>
      <c r="L77" s="9">
        <f t="shared" si="4"/>
        <v>986</v>
      </c>
    </row>
    <row r="78" spans="2:12" x14ac:dyDescent="0.2">
      <c r="B78" s="25" t="str">
        <f t="shared" si="5"/>
        <v>2025</v>
      </c>
      <c r="C78" s="2">
        <v>706</v>
      </c>
      <c r="D78" s="11" t="s">
        <v>82</v>
      </c>
      <c r="E78" s="12">
        <v>78</v>
      </c>
      <c r="F78" s="12">
        <v>279</v>
      </c>
      <c r="G78" s="12">
        <v>715</v>
      </c>
      <c r="H78" s="12">
        <v>812</v>
      </c>
      <c r="I78" s="12">
        <v>1034</v>
      </c>
      <c r="J78" s="12">
        <v>923</v>
      </c>
      <c r="K78" s="9">
        <f t="shared" si="3"/>
        <v>3841</v>
      </c>
      <c r="L78" s="9">
        <f t="shared" si="4"/>
        <v>2769</v>
      </c>
    </row>
    <row r="79" spans="2:12" x14ac:dyDescent="0.2">
      <c r="B79" s="25" t="str">
        <f t="shared" si="5"/>
        <v>2025</v>
      </c>
      <c r="C79" s="2">
        <v>707</v>
      </c>
      <c r="D79" s="11" t="s">
        <v>76</v>
      </c>
      <c r="E79" s="12">
        <v>251</v>
      </c>
      <c r="F79" s="12">
        <v>325</v>
      </c>
      <c r="G79" s="12">
        <v>485</v>
      </c>
      <c r="H79" s="12">
        <v>632</v>
      </c>
      <c r="I79" s="12">
        <v>555</v>
      </c>
      <c r="J79" s="12">
        <v>650</v>
      </c>
      <c r="K79" s="9">
        <f t="shared" si="3"/>
        <v>2898</v>
      </c>
      <c r="L79" s="9">
        <f t="shared" si="4"/>
        <v>1837</v>
      </c>
    </row>
    <row r="80" spans="2:12" x14ac:dyDescent="0.2">
      <c r="B80" s="25" t="str">
        <f t="shared" si="5"/>
        <v>2025</v>
      </c>
      <c r="C80" s="2">
        <v>710</v>
      </c>
      <c r="D80" s="11" t="s">
        <v>73</v>
      </c>
      <c r="E80" s="12">
        <v>36</v>
      </c>
      <c r="F80" s="12">
        <v>229</v>
      </c>
      <c r="G80" s="12">
        <v>524</v>
      </c>
      <c r="H80" s="12">
        <v>534</v>
      </c>
      <c r="I80" s="12">
        <v>508</v>
      </c>
      <c r="J80" s="12">
        <v>410</v>
      </c>
      <c r="K80" s="9">
        <f t="shared" si="3"/>
        <v>2241</v>
      </c>
      <c r="L80" s="9">
        <f t="shared" si="4"/>
        <v>1452</v>
      </c>
    </row>
    <row r="81" spans="2:12" x14ac:dyDescent="0.2">
      <c r="B81" s="25" t="str">
        <f t="shared" si="5"/>
        <v>2025</v>
      </c>
      <c r="C81" s="2">
        <v>727</v>
      </c>
      <c r="D81" s="11" t="s">
        <v>77</v>
      </c>
      <c r="E81" s="12">
        <v>64</v>
      </c>
      <c r="F81" s="12">
        <v>147</v>
      </c>
      <c r="G81" s="12">
        <v>283</v>
      </c>
      <c r="H81" s="12">
        <v>385</v>
      </c>
      <c r="I81" s="12">
        <v>529</v>
      </c>
      <c r="J81" s="12">
        <v>564</v>
      </c>
      <c r="K81" s="9">
        <f t="shared" si="3"/>
        <v>1972</v>
      </c>
      <c r="L81" s="9">
        <f t="shared" si="4"/>
        <v>1478</v>
      </c>
    </row>
    <row r="82" spans="2:12" x14ac:dyDescent="0.2">
      <c r="B82" s="25" t="str">
        <f t="shared" si="5"/>
        <v>2025</v>
      </c>
      <c r="C82" s="2">
        <v>730</v>
      </c>
      <c r="D82" s="11" t="s">
        <v>78</v>
      </c>
      <c r="E82" s="12">
        <v>328</v>
      </c>
      <c r="F82" s="12">
        <v>832</v>
      </c>
      <c r="G82" s="12">
        <v>1023</v>
      </c>
      <c r="H82" s="12">
        <v>1559</v>
      </c>
      <c r="I82" s="12">
        <v>1316</v>
      </c>
      <c r="J82" s="12">
        <v>1149</v>
      </c>
      <c r="K82" s="9">
        <f t="shared" si="3"/>
        <v>6207</v>
      </c>
      <c r="L82" s="9">
        <f t="shared" si="4"/>
        <v>4024</v>
      </c>
    </row>
    <row r="83" spans="2:12" x14ac:dyDescent="0.2">
      <c r="B83" s="25" t="str">
        <f t="shared" si="5"/>
        <v>2025</v>
      </c>
      <c r="C83" s="2">
        <v>740</v>
      </c>
      <c r="D83" s="11" t="s">
        <v>80</v>
      </c>
      <c r="E83" s="12">
        <v>223</v>
      </c>
      <c r="F83" s="12">
        <v>809</v>
      </c>
      <c r="G83" s="12">
        <v>827</v>
      </c>
      <c r="H83" s="12">
        <v>1308</v>
      </c>
      <c r="I83" s="12">
        <v>1268</v>
      </c>
      <c r="J83" s="12">
        <v>1429</v>
      </c>
      <c r="K83" s="9">
        <f t="shared" si="3"/>
        <v>5864</v>
      </c>
      <c r="L83" s="9">
        <f t="shared" si="4"/>
        <v>4005</v>
      </c>
    </row>
    <row r="84" spans="2:12" x14ac:dyDescent="0.2">
      <c r="B84" s="25" t="str">
        <f t="shared" si="5"/>
        <v>2025</v>
      </c>
      <c r="C84" s="2">
        <v>741</v>
      </c>
      <c r="D84" s="11" t="s">
        <v>79</v>
      </c>
      <c r="E84" s="12">
        <v>22</v>
      </c>
      <c r="F84" s="12">
        <v>15</v>
      </c>
      <c r="G84" s="12">
        <v>52</v>
      </c>
      <c r="H84" s="12">
        <v>83</v>
      </c>
      <c r="I84" s="12">
        <v>101</v>
      </c>
      <c r="J84" s="12">
        <v>164</v>
      </c>
      <c r="K84" s="9">
        <f t="shared" si="3"/>
        <v>437</v>
      </c>
      <c r="L84" s="9">
        <f t="shared" si="4"/>
        <v>348</v>
      </c>
    </row>
    <row r="85" spans="2:12" x14ac:dyDescent="0.2">
      <c r="B85" s="25" t="str">
        <f t="shared" si="5"/>
        <v>2025</v>
      </c>
      <c r="C85" s="2">
        <v>746</v>
      </c>
      <c r="D85" s="11" t="s">
        <v>81</v>
      </c>
      <c r="E85" s="12">
        <v>184</v>
      </c>
      <c r="F85" s="12">
        <v>399</v>
      </c>
      <c r="G85" s="12">
        <v>718</v>
      </c>
      <c r="H85" s="12">
        <v>770</v>
      </c>
      <c r="I85" s="12">
        <v>1130</v>
      </c>
      <c r="J85" s="12">
        <v>793</v>
      </c>
      <c r="K85" s="9">
        <f t="shared" si="3"/>
        <v>3994</v>
      </c>
      <c r="L85" s="9">
        <f t="shared" si="4"/>
        <v>2693</v>
      </c>
    </row>
    <row r="86" spans="2:12" x14ac:dyDescent="0.2">
      <c r="B86" s="25" t="str">
        <f t="shared" si="5"/>
        <v>2025</v>
      </c>
      <c r="C86" s="2">
        <v>751</v>
      </c>
      <c r="D86" s="11" t="s">
        <v>83</v>
      </c>
      <c r="E86" s="12">
        <v>1007</v>
      </c>
      <c r="F86" s="12">
        <v>2069</v>
      </c>
      <c r="G86" s="12">
        <v>3164</v>
      </c>
      <c r="H86" s="12">
        <v>3480</v>
      </c>
      <c r="I86" s="12">
        <v>3440</v>
      </c>
      <c r="J86" s="12">
        <v>3767</v>
      </c>
      <c r="K86" s="9">
        <f t="shared" si="3"/>
        <v>16927</v>
      </c>
      <c r="L86" s="9">
        <f t="shared" si="4"/>
        <v>10687</v>
      </c>
    </row>
    <row r="87" spans="2:12" x14ac:dyDescent="0.2">
      <c r="B87" s="25" t="str">
        <f t="shared" si="5"/>
        <v>2025</v>
      </c>
      <c r="C87" s="2">
        <v>756</v>
      </c>
      <c r="D87" s="11" t="s">
        <v>86</v>
      </c>
      <c r="E87" s="12">
        <v>123</v>
      </c>
      <c r="F87" s="12">
        <v>193</v>
      </c>
      <c r="G87" s="12">
        <v>282</v>
      </c>
      <c r="H87" s="12">
        <v>496</v>
      </c>
      <c r="I87" s="12">
        <v>363</v>
      </c>
      <c r="J87" s="12">
        <v>458</v>
      </c>
      <c r="K87" s="9">
        <f t="shared" si="3"/>
        <v>1915</v>
      </c>
      <c r="L87" s="9">
        <f t="shared" si="4"/>
        <v>1317</v>
      </c>
    </row>
    <row r="88" spans="2:12" x14ac:dyDescent="0.2">
      <c r="B88" s="25" t="str">
        <f t="shared" si="5"/>
        <v>2025</v>
      </c>
      <c r="C88" s="2">
        <v>760</v>
      </c>
      <c r="D88" s="11" t="s">
        <v>88</v>
      </c>
      <c r="E88" s="12">
        <v>234</v>
      </c>
      <c r="F88" s="12">
        <v>510</v>
      </c>
      <c r="G88" s="12">
        <v>711</v>
      </c>
      <c r="H88" s="12">
        <v>900</v>
      </c>
      <c r="I88" s="12">
        <v>1126</v>
      </c>
      <c r="J88" s="12">
        <v>1055</v>
      </c>
      <c r="K88" s="9">
        <f t="shared" si="3"/>
        <v>4536</v>
      </c>
      <c r="L88" s="9">
        <f t="shared" si="4"/>
        <v>3081</v>
      </c>
    </row>
    <row r="89" spans="2:12" x14ac:dyDescent="0.2">
      <c r="B89" s="25" t="str">
        <f t="shared" si="5"/>
        <v>2025</v>
      </c>
      <c r="C89" s="2">
        <v>766</v>
      </c>
      <c r="D89" s="11" t="s">
        <v>74</v>
      </c>
      <c r="E89" s="12">
        <v>68</v>
      </c>
      <c r="F89" s="12">
        <v>135</v>
      </c>
      <c r="G89" s="12">
        <v>248</v>
      </c>
      <c r="H89" s="12">
        <v>392</v>
      </c>
      <c r="I89" s="12">
        <v>336</v>
      </c>
      <c r="J89" s="12">
        <v>351</v>
      </c>
      <c r="K89" s="9">
        <f t="shared" si="3"/>
        <v>1530</v>
      </c>
      <c r="L89" s="9">
        <f t="shared" si="4"/>
        <v>1079</v>
      </c>
    </row>
    <row r="90" spans="2:12" x14ac:dyDescent="0.2">
      <c r="B90" s="25" t="str">
        <f t="shared" si="5"/>
        <v>2025</v>
      </c>
      <c r="C90" s="2">
        <v>773</v>
      </c>
      <c r="D90" s="11" t="s">
        <v>98</v>
      </c>
      <c r="E90" s="12">
        <v>38</v>
      </c>
      <c r="F90" s="12">
        <v>85</v>
      </c>
      <c r="G90" s="12">
        <v>235</v>
      </c>
      <c r="H90" s="12">
        <v>236</v>
      </c>
      <c r="I90" s="12">
        <v>218</v>
      </c>
      <c r="J90" s="12">
        <v>229</v>
      </c>
      <c r="K90" s="9">
        <f t="shared" si="3"/>
        <v>1041</v>
      </c>
      <c r="L90" s="9">
        <f t="shared" si="4"/>
        <v>683</v>
      </c>
    </row>
    <row r="91" spans="2:12" x14ac:dyDescent="0.2">
      <c r="B91" s="25" t="str">
        <f t="shared" si="5"/>
        <v>2025</v>
      </c>
      <c r="C91" s="2">
        <v>779</v>
      </c>
      <c r="D91" s="11" t="s">
        <v>89</v>
      </c>
      <c r="E91" s="12">
        <v>176</v>
      </c>
      <c r="F91" s="12">
        <v>448</v>
      </c>
      <c r="G91" s="12">
        <v>436</v>
      </c>
      <c r="H91" s="12">
        <v>842</v>
      </c>
      <c r="I91" s="12">
        <v>602</v>
      </c>
      <c r="J91" s="12">
        <v>709</v>
      </c>
      <c r="K91" s="9">
        <f t="shared" si="3"/>
        <v>3213</v>
      </c>
      <c r="L91" s="9">
        <f t="shared" si="4"/>
        <v>2153</v>
      </c>
    </row>
    <row r="92" spans="2:12" x14ac:dyDescent="0.2">
      <c r="B92" s="25" t="str">
        <f t="shared" si="5"/>
        <v>2025</v>
      </c>
      <c r="C92" s="2">
        <v>787</v>
      </c>
      <c r="D92" s="11" t="s">
        <v>100</v>
      </c>
      <c r="E92" s="12">
        <v>215</v>
      </c>
      <c r="F92" s="12">
        <v>297</v>
      </c>
      <c r="G92" s="12">
        <v>430</v>
      </c>
      <c r="H92" s="12">
        <v>680</v>
      </c>
      <c r="I92" s="12">
        <v>493</v>
      </c>
      <c r="J92" s="12">
        <v>586</v>
      </c>
      <c r="K92" s="9">
        <f t="shared" si="3"/>
        <v>2701</v>
      </c>
      <c r="L92" s="9">
        <f t="shared" si="4"/>
        <v>1759</v>
      </c>
    </row>
    <row r="93" spans="2:12" x14ac:dyDescent="0.2">
      <c r="B93" s="25" t="str">
        <f t="shared" si="5"/>
        <v>2025</v>
      </c>
      <c r="C93" s="2">
        <v>791</v>
      </c>
      <c r="D93" s="11" t="s">
        <v>91</v>
      </c>
      <c r="E93" s="12">
        <v>390</v>
      </c>
      <c r="F93" s="12">
        <v>641</v>
      </c>
      <c r="G93" s="12">
        <v>912</v>
      </c>
      <c r="H93" s="12">
        <v>1052</v>
      </c>
      <c r="I93" s="12">
        <v>1060</v>
      </c>
      <c r="J93" s="12">
        <v>1133</v>
      </c>
      <c r="K93" s="9">
        <f t="shared" si="3"/>
        <v>5188</v>
      </c>
      <c r="L93" s="9">
        <f t="shared" si="4"/>
        <v>3245</v>
      </c>
    </row>
    <row r="94" spans="2:12" x14ac:dyDescent="0.2">
      <c r="B94" s="25" t="str">
        <f t="shared" si="5"/>
        <v>2025</v>
      </c>
      <c r="C94" s="2">
        <v>810</v>
      </c>
      <c r="D94" s="11" t="s">
        <v>92</v>
      </c>
      <c r="E94" s="12">
        <v>176</v>
      </c>
      <c r="F94" s="12">
        <v>391</v>
      </c>
      <c r="G94" s="12">
        <v>526</v>
      </c>
      <c r="H94" s="12">
        <v>602</v>
      </c>
      <c r="I94" s="12">
        <v>640</v>
      </c>
      <c r="J94" s="12">
        <v>717</v>
      </c>
      <c r="K94" s="9">
        <f t="shared" si="3"/>
        <v>3052</v>
      </c>
      <c r="L94" s="9">
        <f t="shared" si="4"/>
        <v>1959</v>
      </c>
    </row>
    <row r="95" spans="2:12" x14ac:dyDescent="0.2">
      <c r="B95" s="25" t="str">
        <f t="shared" si="5"/>
        <v>2025</v>
      </c>
      <c r="C95" s="2">
        <v>813</v>
      </c>
      <c r="D95" s="11" t="s">
        <v>93</v>
      </c>
      <c r="E95" s="12">
        <v>424</v>
      </c>
      <c r="F95" s="12">
        <v>750</v>
      </c>
      <c r="G95" s="12">
        <v>1203</v>
      </c>
      <c r="H95" s="12">
        <v>1521</v>
      </c>
      <c r="I95" s="12">
        <v>1478</v>
      </c>
      <c r="J95" s="12">
        <v>1680</v>
      </c>
      <c r="K95" s="9">
        <f t="shared" si="3"/>
        <v>7056</v>
      </c>
      <c r="L95" s="9">
        <f t="shared" si="4"/>
        <v>4679</v>
      </c>
    </row>
    <row r="96" spans="2:12" x14ac:dyDescent="0.2">
      <c r="B96" s="25" t="str">
        <f t="shared" si="5"/>
        <v>2025</v>
      </c>
      <c r="C96" s="2">
        <v>820</v>
      </c>
      <c r="D96" s="11" t="s">
        <v>101</v>
      </c>
      <c r="E96" s="12">
        <v>85</v>
      </c>
      <c r="F96" s="12">
        <v>254</v>
      </c>
      <c r="G96" s="12">
        <v>377</v>
      </c>
      <c r="H96" s="12">
        <v>528</v>
      </c>
      <c r="I96" s="12">
        <v>517</v>
      </c>
      <c r="J96" s="12">
        <v>523</v>
      </c>
      <c r="K96" s="9">
        <f t="shared" si="3"/>
        <v>2284</v>
      </c>
      <c r="L96" s="9">
        <f t="shared" si="4"/>
        <v>1568</v>
      </c>
    </row>
    <row r="97" spans="1:12" x14ac:dyDescent="0.2">
      <c r="B97" s="25" t="str">
        <f t="shared" si="5"/>
        <v>2025</v>
      </c>
      <c r="C97" s="2">
        <v>825</v>
      </c>
      <c r="D97" s="11" t="s">
        <v>96</v>
      </c>
      <c r="E97" s="12">
        <v>1</v>
      </c>
      <c r="F97" s="12">
        <v>9</v>
      </c>
      <c r="G97" s="12">
        <v>35</v>
      </c>
      <c r="H97" s="12">
        <v>26</v>
      </c>
      <c r="I97" s="12">
        <v>31</v>
      </c>
      <c r="J97" s="12">
        <v>21</v>
      </c>
      <c r="K97" s="9">
        <f t="shared" si="3"/>
        <v>123</v>
      </c>
      <c r="L97" s="9">
        <f t="shared" si="4"/>
        <v>78</v>
      </c>
    </row>
    <row r="98" spans="1:12" x14ac:dyDescent="0.2">
      <c r="B98" s="25" t="str">
        <f t="shared" si="5"/>
        <v>2025</v>
      </c>
      <c r="C98" s="2">
        <v>840</v>
      </c>
      <c r="D98" s="11" t="s">
        <v>99</v>
      </c>
      <c r="E98" s="12">
        <v>78</v>
      </c>
      <c r="F98" s="12">
        <v>170</v>
      </c>
      <c r="G98" s="12">
        <v>314</v>
      </c>
      <c r="H98" s="12">
        <v>449</v>
      </c>
      <c r="I98" s="12">
        <v>275</v>
      </c>
      <c r="J98" s="12">
        <v>265</v>
      </c>
      <c r="K98" s="9">
        <f t="shared" si="3"/>
        <v>1551</v>
      </c>
      <c r="L98" s="9">
        <f t="shared" si="4"/>
        <v>989</v>
      </c>
    </row>
    <row r="99" spans="1:12" x14ac:dyDescent="0.2">
      <c r="B99" s="25" t="str">
        <f t="shared" si="5"/>
        <v>2025</v>
      </c>
      <c r="C99" s="2">
        <v>846</v>
      </c>
      <c r="D99" s="11" t="s">
        <v>97</v>
      </c>
      <c r="E99" s="12">
        <v>131</v>
      </c>
      <c r="F99" s="12">
        <v>355</v>
      </c>
      <c r="G99" s="12">
        <v>463</v>
      </c>
      <c r="H99" s="12">
        <v>667</v>
      </c>
      <c r="I99" s="12">
        <v>556</v>
      </c>
      <c r="J99" s="12">
        <v>444</v>
      </c>
      <c r="K99" s="9">
        <f t="shared" si="3"/>
        <v>2616</v>
      </c>
      <c r="L99" s="9">
        <f t="shared" si="4"/>
        <v>1667</v>
      </c>
    </row>
    <row r="100" spans="1:12" x14ac:dyDescent="0.2">
      <c r="B100" s="25" t="str">
        <f t="shared" si="5"/>
        <v>2025</v>
      </c>
      <c r="C100" s="2">
        <v>849</v>
      </c>
      <c r="D100" s="11" t="s">
        <v>95</v>
      </c>
      <c r="E100" s="12">
        <v>192</v>
      </c>
      <c r="F100" s="12">
        <v>358</v>
      </c>
      <c r="G100" s="12">
        <v>600</v>
      </c>
      <c r="H100" s="12">
        <v>993</v>
      </c>
      <c r="I100" s="12">
        <v>744</v>
      </c>
      <c r="J100" s="12">
        <v>668</v>
      </c>
      <c r="K100" s="9">
        <f t="shared" si="3"/>
        <v>3555</v>
      </c>
      <c r="L100" s="9">
        <f t="shared" si="4"/>
        <v>2405</v>
      </c>
    </row>
    <row r="101" spans="1:12" x14ac:dyDescent="0.2">
      <c r="B101" s="25" t="str">
        <f>B100</f>
        <v>2025</v>
      </c>
      <c r="C101" s="2">
        <v>851</v>
      </c>
      <c r="D101" s="11" t="s">
        <v>102</v>
      </c>
      <c r="E101" s="12">
        <v>701</v>
      </c>
      <c r="F101" s="12">
        <v>1149</v>
      </c>
      <c r="G101" s="12">
        <v>2143</v>
      </c>
      <c r="H101" s="12">
        <v>2071</v>
      </c>
      <c r="I101" s="12">
        <v>2094</v>
      </c>
      <c r="J101" s="12">
        <v>1972</v>
      </c>
      <c r="K101" s="9">
        <f t="shared" si="3"/>
        <v>10130</v>
      </c>
      <c r="L101" s="9">
        <f t="shared" si="4"/>
        <v>6137</v>
      </c>
    </row>
    <row r="102" spans="1:12" x14ac:dyDescent="0.2">
      <c r="B102" s="25" t="str">
        <f t="shared" ref="B102" si="6">B101</f>
        <v>2025</v>
      </c>
      <c r="C102" s="2">
        <v>860</v>
      </c>
      <c r="D102" s="11" t="s">
        <v>94</v>
      </c>
      <c r="E102" s="12">
        <v>297</v>
      </c>
      <c r="F102" s="12">
        <v>696</v>
      </c>
      <c r="G102" s="12">
        <v>937</v>
      </c>
      <c r="H102" s="12">
        <v>1125</v>
      </c>
      <c r="I102" s="12">
        <v>1203</v>
      </c>
      <c r="J102" s="12">
        <v>1268</v>
      </c>
      <c r="K102" s="9">
        <f t="shared" si="3"/>
        <v>5526</v>
      </c>
      <c r="L102" s="9">
        <f t="shared" si="4"/>
        <v>3596</v>
      </c>
    </row>
    <row r="103" spans="1:12" x14ac:dyDescent="0.2">
      <c r="A103" s="10"/>
    </row>
    <row r="104" spans="1:12" x14ac:dyDescent="0.2">
      <c r="A104" s="10"/>
      <c r="E104" s="14" t="s">
        <v>121</v>
      </c>
      <c r="F104" s="14" t="s">
        <v>122</v>
      </c>
      <c r="G104" s="14" t="s">
        <v>123</v>
      </c>
      <c r="H104" s="14" t="s">
        <v>124</v>
      </c>
      <c r="I104" s="14" t="s">
        <v>125</v>
      </c>
      <c r="J104" s="14" t="s">
        <v>126</v>
      </c>
      <c r="K104" s="14" t="s">
        <v>2</v>
      </c>
      <c r="L104" s="14" t="s">
        <v>3</v>
      </c>
    </row>
    <row r="105" spans="1:12" x14ac:dyDescent="0.2">
      <c r="A105" s="25" t="s">
        <v>127</v>
      </c>
      <c r="B105" s="14" t="s">
        <v>190</v>
      </c>
      <c r="C105" s="9">
        <v>101</v>
      </c>
      <c r="D105" s="9" t="s">
        <v>4</v>
      </c>
      <c r="E105" s="9">
        <v>1711</v>
      </c>
      <c r="F105" s="9">
        <v>3793</v>
      </c>
      <c r="G105" s="9">
        <v>4887</v>
      </c>
      <c r="H105" s="9">
        <v>5238</v>
      </c>
      <c r="I105" s="9">
        <v>4076</v>
      </c>
      <c r="J105" s="9">
        <v>4299</v>
      </c>
      <c r="K105" s="9">
        <f>SUM(E105:J105)</f>
        <v>24004</v>
      </c>
      <c r="L105" s="9">
        <f>SUM(H105:J105)</f>
        <v>13613</v>
      </c>
    </row>
    <row r="106" spans="1:12" x14ac:dyDescent="0.2">
      <c r="A106" s="10"/>
      <c r="B106" s="14" t="str">
        <f>B105</f>
        <v>2024</v>
      </c>
      <c r="C106" s="9">
        <v>147</v>
      </c>
      <c r="D106" s="9" t="s">
        <v>5</v>
      </c>
      <c r="E106" s="9">
        <v>190</v>
      </c>
      <c r="F106" s="9">
        <v>670</v>
      </c>
      <c r="G106" s="9">
        <v>1157</v>
      </c>
      <c r="H106" s="9">
        <v>1516</v>
      </c>
      <c r="I106" s="9">
        <v>1414</v>
      </c>
      <c r="J106" s="9">
        <v>1432</v>
      </c>
      <c r="K106" s="9">
        <f t="shared" ref="K106:K169" si="7">SUM(E106:J106)</f>
        <v>6379</v>
      </c>
      <c r="L106" s="9">
        <f t="shared" ref="L106:L169" si="8">SUM(H106:J106)</f>
        <v>4362</v>
      </c>
    </row>
    <row r="107" spans="1:12" x14ac:dyDescent="0.2">
      <c r="A107" s="10"/>
      <c r="B107" s="14" t="str">
        <f t="shared" ref="B107:B170" si="9">B106</f>
        <v>2024</v>
      </c>
      <c r="C107" s="9">
        <v>151</v>
      </c>
      <c r="D107" s="9" t="s">
        <v>9</v>
      </c>
      <c r="E107" s="9">
        <v>228</v>
      </c>
      <c r="F107" s="9">
        <v>407</v>
      </c>
      <c r="G107" s="9">
        <v>872</v>
      </c>
      <c r="H107" s="9">
        <v>1068</v>
      </c>
      <c r="I107" s="9">
        <v>1521</v>
      </c>
      <c r="J107" s="9">
        <v>1071</v>
      </c>
      <c r="K107" s="9">
        <f t="shared" si="7"/>
        <v>5167</v>
      </c>
      <c r="L107" s="9">
        <f t="shared" si="8"/>
        <v>3660</v>
      </c>
    </row>
    <row r="108" spans="1:12" x14ac:dyDescent="0.2">
      <c r="A108" s="10"/>
      <c r="B108" s="14" t="str">
        <f t="shared" si="9"/>
        <v>2024</v>
      </c>
      <c r="C108" s="9">
        <v>153</v>
      </c>
      <c r="D108" s="9" t="s">
        <v>10</v>
      </c>
      <c r="E108" s="9">
        <v>127</v>
      </c>
      <c r="F108" s="9">
        <v>214</v>
      </c>
      <c r="G108" s="9">
        <v>463</v>
      </c>
      <c r="H108" s="9">
        <v>566</v>
      </c>
      <c r="I108" s="9">
        <v>551</v>
      </c>
      <c r="J108" s="9">
        <v>728</v>
      </c>
      <c r="K108" s="9">
        <f t="shared" si="7"/>
        <v>2649</v>
      </c>
      <c r="L108" s="9">
        <f t="shared" si="8"/>
        <v>1845</v>
      </c>
    </row>
    <row r="109" spans="1:12" x14ac:dyDescent="0.2">
      <c r="A109" s="10"/>
      <c r="B109" s="14" t="str">
        <f t="shared" si="9"/>
        <v>2024</v>
      </c>
      <c r="C109" s="9">
        <v>155</v>
      </c>
      <c r="D109" s="9" t="s">
        <v>6</v>
      </c>
      <c r="E109" s="9">
        <v>44</v>
      </c>
      <c r="F109" s="9">
        <v>141</v>
      </c>
      <c r="G109" s="9">
        <v>229</v>
      </c>
      <c r="H109" s="9">
        <v>237</v>
      </c>
      <c r="I109" s="9">
        <v>325</v>
      </c>
      <c r="J109" s="9">
        <v>360</v>
      </c>
      <c r="K109" s="9">
        <f t="shared" si="7"/>
        <v>1336</v>
      </c>
      <c r="L109" s="9">
        <f t="shared" si="8"/>
        <v>922</v>
      </c>
    </row>
    <row r="110" spans="1:12" x14ac:dyDescent="0.2">
      <c r="A110" s="10"/>
      <c r="B110" s="14" t="str">
        <f t="shared" si="9"/>
        <v>2024</v>
      </c>
      <c r="C110" s="9">
        <v>157</v>
      </c>
      <c r="D110" s="9" t="s">
        <v>11</v>
      </c>
      <c r="E110" s="9">
        <v>142</v>
      </c>
      <c r="F110" s="9">
        <v>464</v>
      </c>
      <c r="G110" s="9">
        <v>734</v>
      </c>
      <c r="H110" s="9">
        <v>843</v>
      </c>
      <c r="I110" s="9">
        <v>923</v>
      </c>
      <c r="J110" s="9">
        <v>1333</v>
      </c>
      <c r="K110" s="9">
        <f t="shared" si="7"/>
        <v>4439</v>
      </c>
      <c r="L110" s="9">
        <f t="shared" si="8"/>
        <v>3099</v>
      </c>
    </row>
    <row r="111" spans="1:12" x14ac:dyDescent="0.2">
      <c r="A111" s="10"/>
      <c r="B111" s="14" t="str">
        <f t="shared" si="9"/>
        <v>2024</v>
      </c>
      <c r="C111" s="9">
        <v>159</v>
      </c>
      <c r="D111" s="9" t="s">
        <v>12</v>
      </c>
      <c r="E111" s="9">
        <v>336</v>
      </c>
      <c r="F111" s="9">
        <v>587</v>
      </c>
      <c r="G111" s="9">
        <v>956</v>
      </c>
      <c r="H111" s="9">
        <v>989</v>
      </c>
      <c r="I111" s="9">
        <v>1190</v>
      </c>
      <c r="J111" s="9">
        <v>1517</v>
      </c>
      <c r="K111" s="9">
        <f t="shared" si="7"/>
        <v>5575</v>
      </c>
      <c r="L111" s="9">
        <f t="shared" si="8"/>
        <v>3696</v>
      </c>
    </row>
    <row r="112" spans="1:12" x14ac:dyDescent="0.2">
      <c r="A112" s="10"/>
      <c r="B112" s="14" t="str">
        <f t="shared" si="9"/>
        <v>2024</v>
      </c>
      <c r="C112" s="9">
        <v>161</v>
      </c>
      <c r="D112" s="9" t="s">
        <v>13</v>
      </c>
      <c r="E112" s="9">
        <v>41</v>
      </c>
      <c r="F112" s="9">
        <v>143</v>
      </c>
      <c r="G112" s="9">
        <v>349</v>
      </c>
      <c r="H112" s="9">
        <v>273</v>
      </c>
      <c r="I112" s="9">
        <v>219</v>
      </c>
      <c r="J112" s="9">
        <v>299</v>
      </c>
      <c r="K112" s="9">
        <f t="shared" si="7"/>
        <v>1324</v>
      </c>
      <c r="L112" s="9">
        <f t="shared" si="8"/>
        <v>791</v>
      </c>
    </row>
    <row r="113" spans="1:12" x14ac:dyDescent="0.2">
      <c r="A113" s="10"/>
      <c r="B113" s="14" t="str">
        <f t="shared" si="9"/>
        <v>2024</v>
      </c>
      <c r="C113" s="9">
        <v>163</v>
      </c>
      <c r="D113" s="9" t="s">
        <v>14</v>
      </c>
      <c r="E113" s="9">
        <v>120</v>
      </c>
      <c r="F113" s="9">
        <v>289</v>
      </c>
      <c r="G113" s="9">
        <v>398</v>
      </c>
      <c r="H113" s="9">
        <v>662</v>
      </c>
      <c r="I113" s="9">
        <v>497</v>
      </c>
      <c r="J113" s="9">
        <v>716</v>
      </c>
      <c r="K113" s="9">
        <f t="shared" si="7"/>
        <v>2682</v>
      </c>
      <c r="L113" s="9">
        <f t="shared" si="8"/>
        <v>1875</v>
      </c>
    </row>
    <row r="114" spans="1:12" x14ac:dyDescent="0.2">
      <c r="A114" s="10"/>
      <c r="B114" s="14" t="str">
        <f t="shared" si="9"/>
        <v>2024</v>
      </c>
      <c r="C114" s="9">
        <v>165</v>
      </c>
      <c r="D114" s="9" t="s">
        <v>8</v>
      </c>
      <c r="E114" s="9">
        <v>159</v>
      </c>
      <c r="F114" s="9">
        <v>210</v>
      </c>
      <c r="G114" s="9">
        <v>476</v>
      </c>
      <c r="H114" s="9">
        <v>644</v>
      </c>
      <c r="I114" s="9">
        <v>427</v>
      </c>
      <c r="J114" s="9">
        <v>463</v>
      </c>
      <c r="K114" s="9">
        <f t="shared" si="7"/>
        <v>2379</v>
      </c>
      <c r="L114" s="9">
        <f t="shared" si="8"/>
        <v>1534</v>
      </c>
    </row>
    <row r="115" spans="1:12" x14ac:dyDescent="0.2">
      <c r="A115" s="10"/>
      <c r="B115" s="14" t="str">
        <f t="shared" si="9"/>
        <v>2024</v>
      </c>
      <c r="C115" s="9">
        <v>167</v>
      </c>
      <c r="D115" s="9" t="s">
        <v>15</v>
      </c>
      <c r="E115" s="9">
        <v>208</v>
      </c>
      <c r="F115" s="9">
        <v>435</v>
      </c>
      <c r="G115" s="9">
        <v>695</v>
      </c>
      <c r="H115" s="9">
        <v>865</v>
      </c>
      <c r="I115" s="9">
        <v>806</v>
      </c>
      <c r="J115" s="9">
        <v>852</v>
      </c>
      <c r="K115" s="9">
        <f t="shared" si="7"/>
        <v>3861</v>
      </c>
      <c r="L115" s="9">
        <f t="shared" si="8"/>
        <v>2523</v>
      </c>
    </row>
    <row r="116" spans="1:12" x14ac:dyDescent="0.2">
      <c r="A116" s="10"/>
      <c r="B116" s="14" t="str">
        <f t="shared" si="9"/>
        <v>2024</v>
      </c>
      <c r="C116" s="9">
        <v>169</v>
      </c>
      <c r="D116" s="9" t="s">
        <v>16</v>
      </c>
      <c r="E116" s="9">
        <v>165</v>
      </c>
      <c r="F116" s="9">
        <v>561</v>
      </c>
      <c r="G116" s="9">
        <v>781</v>
      </c>
      <c r="H116" s="9">
        <v>1197</v>
      </c>
      <c r="I116" s="9">
        <v>953</v>
      </c>
      <c r="J116" s="9">
        <v>960</v>
      </c>
      <c r="K116" s="9">
        <f t="shared" si="7"/>
        <v>4617</v>
      </c>
      <c r="L116" s="9">
        <f t="shared" si="8"/>
        <v>3110</v>
      </c>
    </row>
    <row r="117" spans="1:12" x14ac:dyDescent="0.2">
      <c r="A117" s="10"/>
      <c r="B117" s="14" t="str">
        <f t="shared" si="9"/>
        <v>2024</v>
      </c>
      <c r="C117" s="9">
        <v>173</v>
      </c>
      <c r="D117" s="9" t="s">
        <v>18</v>
      </c>
      <c r="E117" s="42" t="s">
        <v>129</v>
      </c>
      <c r="F117" s="42" t="s">
        <v>129</v>
      </c>
      <c r="G117" s="42" t="s">
        <v>129</v>
      </c>
      <c r="H117" s="42" t="s">
        <v>129</v>
      </c>
      <c r="I117" s="42" t="s">
        <v>129</v>
      </c>
      <c r="J117" s="42" t="s">
        <v>129</v>
      </c>
      <c r="K117" s="9" t="s">
        <v>129</v>
      </c>
      <c r="L117" s="9" t="s">
        <v>129</v>
      </c>
    </row>
    <row r="118" spans="1:12" x14ac:dyDescent="0.2">
      <c r="A118" s="10"/>
      <c r="B118" s="14" t="str">
        <f t="shared" si="9"/>
        <v>2024</v>
      </c>
      <c r="C118" s="9">
        <v>175</v>
      </c>
      <c r="D118" s="9" t="s">
        <v>19</v>
      </c>
      <c r="E118" s="9">
        <v>296</v>
      </c>
      <c r="F118" s="9">
        <v>513</v>
      </c>
      <c r="G118" s="9">
        <v>652</v>
      </c>
      <c r="H118" s="9">
        <v>870</v>
      </c>
      <c r="I118" s="9">
        <v>862</v>
      </c>
      <c r="J118" s="9">
        <v>1017</v>
      </c>
      <c r="K118" s="9">
        <f t="shared" si="7"/>
        <v>4210</v>
      </c>
      <c r="L118" s="9">
        <f t="shared" si="8"/>
        <v>2749</v>
      </c>
    </row>
    <row r="119" spans="1:12" x14ac:dyDescent="0.2">
      <c r="A119" s="10"/>
      <c r="B119" s="14" t="str">
        <f t="shared" si="9"/>
        <v>2024</v>
      </c>
      <c r="C119" s="9">
        <v>183</v>
      </c>
      <c r="D119" s="9" t="s">
        <v>17</v>
      </c>
      <c r="E119" s="9">
        <v>92</v>
      </c>
      <c r="F119" s="9">
        <v>159</v>
      </c>
      <c r="G119" s="9">
        <v>222</v>
      </c>
      <c r="H119" s="9">
        <v>341</v>
      </c>
      <c r="I119" s="9">
        <v>289</v>
      </c>
      <c r="J119" s="9">
        <v>148</v>
      </c>
      <c r="K119" s="9">
        <f t="shared" si="7"/>
        <v>1251</v>
      </c>
      <c r="L119" s="9">
        <f t="shared" si="8"/>
        <v>778</v>
      </c>
    </row>
    <row r="120" spans="1:12" x14ac:dyDescent="0.2">
      <c r="A120" s="10"/>
      <c r="B120" s="14" t="str">
        <f t="shared" si="9"/>
        <v>2024</v>
      </c>
      <c r="C120" s="9">
        <v>185</v>
      </c>
      <c r="D120" s="9" t="s">
        <v>7</v>
      </c>
      <c r="E120" s="9">
        <v>157</v>
      </c>
      <c r="F120" s="9">
        <v>253</v>
      </c>
      <c r="G120" s="9">
        <v>674</v>
      </c>
      <c r="H120" s="9">
        <v>465</v>
      </c>
      <c r="I120" s="9">
        <v>546</v>
      </c>
      <c r="J120" s="9">
        <v>532</v>
      </c>
      <c r="K120" s="9">
        <f t="shared" si="7"/>
        <v>2627</v>
      </c>
      <c r="L120" s="9">
        <f t="shared" si="8"/>
        <v>1543</v>
      </c>
    </row>
    <row r="121" spans="1:12" x14ac:dyDescent="0.2">
      <c r="A121" s="10"/>
      <c r="B121" s="14" t="str">
        <f t="shared" si="9"/>
        <v>2024</v>
      </c>
      <c r="C121" s="9">
        <v>187</v>
      </c>
      <c r="D121" s="9" t="s">
        <v>20</v>
      </c>
      <c r="E121" s="9">
        <v>60</v>
      </c>
      <c r="F121" s="9">
        <v>191</v>
      </c>
      <c r="G121" s="9">
        <v>347</v>
      </c>
      <c r="H121" s="9">
        <v>430</v>
      </c>
      <c r="I121" s="9">
        <v>345</v>
      </c>
      <c r="J121" s="9">
        <v>267</v>
      </c>
      <c r="K121" s="9">
        <f t="shared" si="7"/>
        <v>1640</v>
      </c>
      <c r="L121" s="9">
        <f t="shared" si="8"/>
        <v>1042</v>
      </c>
    </row>
    <row r="122" spans="1:12" x14ac:dyDescent="0.2">
      <c r="A122" s="10"/>
      <c r="B122" s="14" t="str">
        <f t="shared" si="9"/>
        <v>2024</v>
      </c>
      <c r="C122" s="9">
        <v>190</v>
      </c>
      <c r="D122" s="9" t="s">
        <v>25</v>
      </c>
      <c r="E122" s="9">
        <v>88</v>
      </c>
      <c r="F122" s="9">
        <v>234</v>
      </c>
      <c r="G122" s="9">
        <v>500</v>
      </c>
      <c r="H122" s="9">
        <v>743</v>
      </c>
      <c r="I122" s="9">
        <v>833</v>
      </c>
      <c r="J122" s="9">
        <v>1101</v>
      </c>
      <c r="K122" s="9">
        <f t="shared" si="7"/>
        <v>3499</v>
      </c>
      <c r="L122" s="9">
        <f t="shared" si="8"/>
        <v>2677</v>
      </c>
    </row>
    <row r="123" spans="1:12" x14ac:dyDescent="0.2">
      <c r="A123" s="10"/>
      <c r="B123" s="14" t="str">
        <f t="shared" si="9"/>
        <v>2024</v>
      </c>
      <c r="C123" s="9">
        <v>201</v>
      </c>
      <c r="D123" s="9" t="s">
        <v>21</v>
      </c>
      <c r="E123" s="9">
        <v>43</v>
      </c>
      <c r="F123" s="9">
        <v>178</v>
      </c>
      <c r="G123" s="9">
        <v>292</v>
      </c>
      <c r="H123" s="9">
        <v>413</v>
      </c>
      <c r="I123" s="9">
        <v>444</v>
      </c>
      <c r="J123" s="9">
        <v>444</v>
      </c>
      <c r="K123" s="9">
        <f t="shared" si="7"/>
        <v>1814</v>
      </c>
      <c r="L123" s="9">
        <f t="shared" si="8"/>
        <v>1301</v>
      </c>
    </row>
    <row r="124" spans="1:12" x14ac:dyDescent="0.2">
      <c r="A124" s="10"/>
      <c r="B124" s="14" t="str">
        <f t="shared" si="9"/>
        <v>2024</v>
      </c>
      <c r="C124" s="9">
        <v>210</v>
      </c>
      <c r="D124" s="9" t="s">
        <v>23</v>
      </c>
      <c r="E124" s="9">
        <v>63</v>
      </c>
      <c r="F124" s="9">
        <v>235</v>
      </c>
      <c r="G124" s="9">
        <v>346</v>
      </c>
      <c r="H124" s="9">
        <v>495</v>
      </c>
      <c r="I124" s="9">
        <v>505</v>
      </c>
      <c r="J124" s="9">
        <v>382</v>
      </c>
      <c r="K124" s="9">
        <f t="shared" si="7"/>
        <v>2026</v>
      </c>
      <c r="L124" s="9">
        <f t="shared" si="8"/>
        <v>1382</v>
      </c>
    </row>
    <row r="125" spans="1:12" x14ac:dyDescent="0.2">
      <c r="A125" s="10"/>
      <c r="B125" s="14" t="str">
        <f t="shared" si="9"/>
        <v>2024</v>
      </c>
      <c r="C125" s="9">
        <v>217</v>
      </c>
      <c r="D125" s="9" t="s">
        <v>28</v>
      </c>
      <c r="E125" s="9">
        <v>204</v>
      </c>
      <c r="F125" s="9">
        <v>403</v>
      </c>
      <c r="G125" s="9">
        <v>913</v>
      </c>
      <c r="H125" s="9">
        <v>1277</v>
      </c>
      <c r="I125" s="9">
        <v>1173</v>
      </c>
      <c r="J125" s="9">
        <v>1132</v>
      </c>
      <c r="K125" s="9">
        <f t="shared" si="7"/>
        <v>5102</v>
      </c>
      <c r="L125" s="9">
        <f t="shared" si="8"/>
        <v>3582</v>
      </c>
    </row>
    <row r="126" spans="1:12" x14ac:dyDescent="0.2">
      <c r="A126" s="10"/>
      <c r="B126" s="14" t="str">
        <f t="shared" si="9"/>
        <v>2024</v>
      </c>
      <c r="C126" s="9">
        <v>219</v>
      </c>
      <c r="D126" s="9" t="s">
        <v>29</v>
      </c>
      <c r="E126" s="9">
        <v>83</v>
      </c>
      <c r="F126" s="9">
        <v>211</v>
      </c>
      <c r="G126" s="9">
        <v>458</v>
      </c>
      <c r="H126" s="9">
        <v>463</v>
      </c>
      <c r="I126" s="9">
        <v>553</v>
      </c>
      <c r="J126" s="9">
        <v>461</v>
      </c>
      <c r="K126" s="9">
        <f t="shared" si="7"/>
        <v>2229</v>
      </c>
      <c r="L126" s="9">
        <f t="shared" si="8"/>
        <v>1477</v>
      </c>
    </row>
    <row r="127" spans="1:12" x14ac:dyDescent="0.2">
      <c r="A127" s="10"/>
      <c r="B127" s="14" t="str">
        <f t="shared" si="9"/>
        <v>2024</v>
      </c>
      <c r="C127" s="9">
        <v>223</v>
      </c>
      <c r="D127" s="9" t="s">
        <v>30</v>
      </c>
      <c r="E127" s="9">
        <v>21</v>
      </c>
      <c r="F127" s="9">
        <v>152</v>
      </c>
      <c r="G127" s="9">
        <v>197</v>
      </c>
      <c r="H127" s="9">
        <v>425</v>
      </c>
      <c r="I127" s="9">
        <v>518</v>
      </c>
      <c r="J127" s="9">
        <v>722</v>
      </c>
      <c r="K127" s="9">
        <f t="shared" si="7"/>
        <v>2035</v>
      </c>
      <c r="L127" s="9">
        <f t="shared" si="8"/>
        <v>1665</v>
      </c>
    </row>
    <row r="128" spans="1:12" x14ac:dyDescent="0.2">
      <c r="A128" s="10"/>
      <c r="B128" s="14" t="str">
        <f t="shared" si="9"/>
        <v>2024</v>
      </c>
      <c r="C128" s="9">
        <v>230</v>
      </c>
      <c r="D128" s="9" t="s">
        <v>31</v>
      </c>
      <c r="E128" s="9">
        <v>152</v>
      </c>
      <c r="F128" s="9">
        <v>271</v>
      </c>
      <c r="G128" s="9">
        <v>564</v>
      </c>
      <c r="H128" s="9">
        <v>1129</v>
      </c>
      <c r="I128" s="9">
        <v>1076</v>
      </c>
      <c r="J128" s="9">
        <v>1637</v>
      </c>
      <c r="K128" s="9">
        <f t="shared" si="7"/>
        <v>4829</v>
      </c>
      <c r="L128" s="9">
        <f t="shared" si="8"/>
        <v>3842</v>
      </c>
    </row>
    <row r="129" spans="1:12" x14ac:dyDescent="0.2">
      <c r="A129" s="10"/>
      <c r="B129" s="14" t="str">
        <f t="shared" si="9"/>
        <v>2024</v>
      </c>
      <c r="C129" s="9">
        <v>240</v>
      </c>
      <c r="D129" s="9" t="s">
        <v>22</v>
      </c>
      <c r="E129" s="9">
        <v>262</v>
      </c>
      <c r="F129" s="9">
        <v>207</v>
      </c>
      <c r="G129" s="9">
        <v>603</v>
      </c>
      <c r="H129" s="9">
        <v>590</v>
      </c>
      <c r="I129" s="9">
        <v>550</v>
      </c>
      <c r="J129" s="9">
        <v>478</v>
      </c>
      <c r="K129" s="9">
        <f t="shared" si="7"/>
        <v>2690</v>
      </c>
      <c r="L129" s="9">
        <f t="shared" si="8"/>
        <v>1618</v>
      </c>
    </row>
    <row r="130" spans="1:12" x14ac:dyDescent="0.2">
      <c r="A130" s="10"/>
      <c r="B130" s="14" t="str">
        <f t="shared" si="9"/>
        <v>2024</v>
      </c>
      <c r="C130" s="9">
        <v>250</v>
      </c>
      <c r="D130" s="9" t="s">
        <v>24</v>
      </c>
      <c r="E130" s="9">
        <v>221</v>
      </c>
      <c r="F130" s="9">
        <v>335</v>
      </c>
      <c r="G130" s="9">
        <v>761</v>
      </c>
      <c r="H130" s="9">
        <v>932</v>
      </c>
      <c r="I130" s="9">
        <v>1144</v>
      </c>
      <c r="J130" s="9">
        <v>681</v>
      </c>
      <c r="K130" s="9">
        <f t="shared" si="7"/>
        <v>4074</v>
      </c>
      <c r="L130" s="9">
        <f t="shared" si="8"/>
        <v>2757</v>
      </c>
    </row>
    <row r="131" spans="1:12" x14ac:dyDescent="0.2">
      <c r="A131" s="10"/>
      <c r="B131" s="14" t="str">
        <f t="shared" si="9"/>
        <v>2024</v>
      </c>
      <c r="C131" s="9">
        <v>253</v>
      </c>
      <c r="D131" s="9" t="s">
        <v>34</v>
      </c>
      <c r="E131" s="9">
        <v>219</v>
      </c>
      <c r="F131" s="9">
        <v>459</v>
      </c>
      <c r="G131" s="9">
        <v>675</v>
      </c>
      <c r="H131" s="9">
        <v>979</v>
      </c>
      <c r="I131" s="9">
        <v>846</v>
      </c>
      <c r="J131" s="9">
        <v>597</v>
      </c>
      <c r="K131" s="9">
        <f t="shared" si="7"/>
        <v>3775</v>
      </c>
      <c r="L131" s="9">
        <f t="shared" si="8"/>
        <v>2422</v>
      </c>
    </row>
    <row r="132" spans="1:12" x14ac:dyDescent="0.2">
      <c r="A132" s="10"/>
      <c r="B132" s="14" t="str">
        <f t="shared" si="9"/>
        <v>2024</v>
      </c>
      <c r="C132" s="9">
        <v>259</v>
      </c>
      <c r="D132" s="9" t="s">
        <v>35</v>
      </c>
      <c r="E132" s="9">
        <v>210</v>
      </c>
      <c r="F132" s="9">
        <v>350</v>
      </c>
      <c r="G132" s="9">
        <v>801</v>
      </c>
      <c r="H132" s="9">
        <v>1078</v>
      </c>
      <c r="I132" s="9">
        <v>1008</v>
      </c>
      <c r="J132" s="9">
        <v>1226</v>
      </c>
      <c r="K132" s="9">
        <f t="shared" si="7"/>
        <v>4673</v>
      </c>
      <c r="L132" s="9">
        <f t="shared" si="8"/>
        <v>3312</v>
      </c>
    </row>
    <row r="133" spans="1:12" x14ac:dyDescent="0.2">
      <c r="A133" s="10"/>
      <c r="B133" s="14" t="str">
        <f t="shared" si="9"/>
        <v>2024</v>
      </c>
      <c r="C133" s="9">
        <v>260</v>
      </c>
      <c r="D133" s="9" t="s">
        <v>27</v>
      </c>
      <c r="E133" s="9">
        <v>177</v>
      </c>
      <c r="F133" s="9">
        <v>355</v>
      </c>
      <c r="G133" s="9">
        <v>531</v>
      </c>
      <c r="H133" s="9">
        <v>769</v>
      </c>
      <c r="I133" s="9">
        <v>684</v>
      </c>
      <c r="J133" s="9">
        <v>526</v>
      </c>
      <c r="K133" s="9">
        <f t="shared" si="7"/>
        <v>3042</v>
      </c>
      <c r="L133" s="9">
        <f t="shared" si="8"/>
        <v>1979</v>
      </c>
    </row>
    <row r="134" spans="1:12" x14ac:dyDescent="0.2">
      <c r="A134" s="10"/>
      <c r="B134" s="14" t="str">
        <f t="shared" si="9"/>
        <v>2024</v>
      </c>
      <c r="C134" s="9">
        <v>265</v>
      </c>
      <c r="D134" s="9" t="s">
        <v>37</v>
      </c>
      <c r="E134" s="9">
        <v>285</v>
      </c>
      <c r="F134" s="9">
        <v>547</v>
      </c>
      <c r="G134" s="9">
        <v>1101</v>
      </c>
      <c r="H134" s="9">
        <v>1318</v>
      </c>
      <c r="I134" s="9">
        <v>1459</v>
      </c>
      <c r="J134" s="9">
        <v>1590</v>
      </c>
      <c r="K134" s="9">
        <f t="shared" si="7"/>
        <v>6300</v>
      </c>
      <c r="L134" s="9">
        <f t="shared" si="8"/>
        <v>4367</v>
      </c>
    </row>
    <row r="135" spans="1:12" x14ac:dyDescent="0.2">
      <c r="A135" s="10"/>
      <c r="B135" s="14" t="str">
        <f t="shared" si="9"/>
        <v>2024</v>
      </c>
      <c r="C135" s="9">
        <v>269</v>
      </c>
      <c r="D135" s="9" t="s">
        <v>38</v>
      </c>
      <c r="E135" s="9">
        <v>75</v>
      </c>
      <c r="F135" s="9">
        <v>246</v>
      </c>
      <c r="G135" s="9">
        <v>292</v>
      </c>
      <c r="H135" s="9">
        <v>315</v>
      </c>
      <c r="I135" s="9">
        <v>220</v>
      </c>
      <c r="J135" s="9">
        <v>212</v>
      </c>
      <c r="K135" s="9">
        <f t="shared" si="7"/>
        <v>1360</v>
      </c>
      <c r="L135" s="9">
        <f t="shared" si="8"/>
        <v>747</v>
      </c>
    </row>
    <row r="136" spans="1:12" x14ac:dyDescent="0.2">
      <c r="A136" s="10"/>
      <c r="B136" s="14" t="str">
        <f t="shared" si="9"/>
        <v>2024</v>
      </c>
      <c r="C136" s="9">
        <v>270</v>
      </c>
      <c r="D136" s="9" t="s">
        <v>26</v>
      </c>
      <c r="E136" s="9">
        <v>86</v>
      </c>
      <c r="F136" s="9">
        <v>230</v>
      </c>
      <c r="G136" s="9">
        <v>560</v>
      </c>
      <c r="H136" s="9">
        <v>687</v>
      </c>
      <c r="I136" s="9">
        <v>580</v>
      </c>
      <c r="J136" s="9">
        <v>638</v>
      </c>
      <c r="K136" s="9">
        <f t="shared" si="7"/>
        <v>2781</v>
      </c>
      <c r="L136" s="9">
        <f t="shared" si="8"/>
        <v>1905</v>
      </c>
    </row>
    <row r="137" spans="1:12" x14ac:dyDescent="0.2">
      <c r="A137" s="10"/>
      <c r="B137" s="14" t="str">
        <f t="shared" si="9"/>
        <v>2024</v>
      </c>
      <c r="C137" s="9">
        <v>306</v>
      </c>
      <c r="D137" s="9" t="s">
        <v>45</v>
      </c>
      <c r="E137" s="9">
        <v>88</v>
      </c>
      <c r="F137" s="9">
        <v>300</v>
      </c>
      <c r="G137" s="9">
        <v>510</v>
      </c>
      <c r="H137" s="9">
        <v>506</v>
      </c>
      <c r="I137" s="9">
        <v>608</v>
      </c>
      <c r="J137" s="9">
        <v>448</v>
      </c>
      <c r="K137" s="9">
        <f t="shared" si="7"/>
        <v>2460</v>
      </c>
      <c r="L137" s="9">
        <f t="shared" si="8"/>
        <v>1562</v>
      </c>
    </row>
    <row r="138" spans="1:12" x14ac:dyDescent="0.2">
      <c r="A138" s="10"/>
      <c r="B138" s="14" t="str">
        <f t="shared" si="9"/>
        <v>2024</v>
      </c>
      <c r="C138" s="9">
        <v>316</v>
      </c>
      <c r="D138" s="9" t="s">
        <v>41</v>
      </c>
      <c r="E138" s="9">
        <v>324</v>
      </c>
      <c r="F138" s="9">
        <v>776</v>
      </c>
      <c r="G138" s="9">
        <v>1136</v>
      </c>
      <c r="H138" s="9">
        <v>1282</v>
      </c>
      <c r="I138" s="9">
        <v>1320</v>
      </c>
      <c r="J138" s="9">
        <v>1432</v>
      </c>
      <c r="K138" s="9">
        <f t="shared" si="7"/>
        <v>6270</v>
      </c>
      <c r="L138" s="9">
        <f t="shared" si="8"/>
        <v>4034</v>
      </c>
    </row>
    <row r="139" spans="1:12" x14ac:dyDescent="0.2">
      <c r="A139" s="10"/>
      <c r="B139" s="14" t="str">
        <f t="shared" si="9"/>
        <v>2024</v>
      </c>
      <c r="C139" s="9">
        <v>320</v>
      </c>
      <c r="D139" s="9" t="s">
        <v>39</v>
      </c>
      <c r="E139" s="9">
        <v>154</v>
      </c>
      <c r="F139" s="9">
        <v>210</v>
      </c>
      <c r="G139" s="9">
        <v>438</v>
      </c>
      <c r="H139" s="9">
        <v>429</v>
      </c>
      <c r="I139" s="9">
        <v>429</v>
      </c>
      <c r="J139" s="9">
        <v>678</v>
      </c>
      <c r="K139" s="9">
        <f t="shared" si="7"/>
        <v>2338</v>
      </c>
      <c r="L139" s="9">
        <f t="shared" si="8"/>
        <v>1536</v>
      </c>
    </row>
    <row r="140" spans="1:12" x14ac:dyDescent="0.2">
      <c r="A140" s="10"/>
      <c r="B140" s="14" t="str">
        <f t="shared" si="9"/>
        <v>2024</v>
      </c>
      <c r="C140" s="9">
        <v>326</v>
      </c>
      <c r="D140" s="9" t="s">
        <v>42</v>
      </c>
      <c r="E140" s="9">
        <v>216</v>
      </c>
      <c r="F140" s="9">
        <v>527</v>
      </c>
      <c r="G140" s="9">
        <v>926</v>
      </c>
      <c r="H140" s="9">
        <v>1001</v>
      </c>
      <c r="I140" s="9">
        <v>712</v>
      </c>
      <c r="J140" s="9">
        <v>1031</v>
      </c>
      <c r="K140" s="9">
        <f t="shared" si="7"/>
        <v>4413</v>
      </c>
      <c r="L140" s="9">
        <f t="shared" si="8"/>
        <v>2744</v>
      </c>
    </row>
    <row r="141" spans="1:12" x14ac:dyDescent="0.2">
      <c r="A141" s="10"/>
      <c r="B141" s="14" t="str">
        <f t="shared" si="9"/>
        <v>2024</v>
      </c>
      <c r="C141" s="9">
        <v>329</v>
      </c>
      <c r="D141" s="9" t="s">
        <v>46</v>
      </c>
      <c r="E141" s="9">
        <v>66</v>
      </c>
      <c r="F141" s="9">
        <v>182</v>
      </c>
      <c r="G141" s="9">
        <v>324</v>
      </c>
      <c r="H141" s="9">
        <v>350</v>
      </c>
      <c r="I141" s="9">
        <v>402</v>
      </c>
      <c r="J141" s="9">
        <v>426</v>
      </c>
      <c r="K141" s="9">
        <f t="shared" si="7"/>
        <v>1750</v>
      </c>
      <c r="L141" s="9">
        <f t="shared" si="8"/>
        <v>1178</v>
      </c>
    </row>
    <row r="142" spans="1:12" x14ac:dyDescent="0.2">
      <c r="A142" s="10"/>
      <c r="B142" s="14" t="str">
        <f t="shared" si="9"/>
        <v>2024</v>
      </c>
      <c r="C142" s="9">
        <v>330</v>
      </c>
      <c r="D142" s="9" t="s">
        <v>47</v>
      </c>
      <c r="E142" s="9">
        <v>430</v>
      </c>
      <c r="F142" s="9">
        <v>767</v>
      </c>
      <c r="G142" s="9">
        <v>1632</v>
      </c>
      <c r="H142" s="9">
        <v>1628</v>
      </c>
      <c r="I142" s="9">
        <v>1649</v>
      </c>
      <c r="J142" s="9">
        <v>2111</v>
      </c>
      <c r="K142" s="9">
        <f t="shared" si="7"/>
        <v>8217</v>
      </c>
      <c r="L142" s="9">
        <f t="shared" si="8"/>
        <v>5388</v>
      </c>
    </row>
    <row r="143" spans="1:12" x14ac:dyDescent="0.2">
      <c r="A143" s="10"/>
      <c r="B143" s="14" t="str">
        <f t="shared" si="9"/>
        <v>2024</v>
      </c>
      <c r="C143" s="9">
        <v>336</v>
      </c>
      <c r="D143" s="9" t="s">
        <v>49</v>
      </c>
      <c r="E143" s="9">
        <v>83</v>
      </c>
      <c r="F143" s="9">
        <v>255</v>
      </c>
      <c r="G143" s="9">
        <v>358</v>
      </c>
      <c r="H143" s="9">
        <v>464</v>
      </c>
      <c r="I143" s="9">
        <v>493</v>
      </c>
      <c r="J143" s="9">
        <v>560</v>
      </c>
      <c r="K143" s="9">
        <f t="shared" si="7"/>
        <v>2213</v>
      </c>
      <c r="L143" s="9">
        <f t="shared" si="8"/>
        <v>1517</v>
      </c>
    </row>
    <row r="144" spans="1:12" x14ac:dyDescent="0.2">
      <c r="A144" s="10"/>
      <c r="B144" s="14" t="str">
        <f t="shared" si="9"/>
        <v>2024</v>
      </c>
      <c r="C144" s="9">
        <v>340</v>
      </c>
      <c r="D144" s="9" t="s">
        <v>48</v>
      </c>
      <c r="E144" s="9">
        <v>256</v>
      </c>
      <c r="F144" s="9">
        <v>270</v>
      </c>
      <c r="G144" s="9">
        <v>417</v>
      </c>
      <c r="H144" s="9">
        <v>660</v>
      </c>
      <c r="I144" s="9">
        <v>542</v>
      </c>
      <c r="J144" s="9">
        <v>543</v>
      </c>
      <c r="K144" s="9">
        <f t="shared" si="7"/>
        <v>2688</v>
      </c>
      <c r="L144" s="9">
        <f t="shared" si="8"/>
        <v>1745</v>
      </c>
    </row>
    <row r="145" spans="1:12" x14ac:dyDescent="0.2">
      <c r="A145" s="10"/>
      <c r="B145" s="14" t="str">
        <f t="shared" si="9"/>
        <v>2024</v>
      </c>
      <c r="C145" s="9">
        <v>350</v>
      </c>
      <c r="D145" s="9" t="s">
        <v>36</v>
      </c>
      <c r="E145" s="9">
        <v>67</v>
      </c>
      <c r="F145" s="9">
        <v>293</v>
      </c>
      <c r="G145" s="9">
        <v>277</v>
      </c>
      <c r="H145" s="9">
        <v>357</v>
      </c>
      <c r="I145" s="9">
        <v>440</v>
      </c>
      <c r="J145" s="9">
        <v>492</v>
      </c>
      <c r="K145" s="9">
        <f t="shared" si="7"/>
        <v>1926</v>
      </c>
      <c r="L145" s="9">
        <f t="shared" si="8"/>
        <v>1289</v>
      </c>
    </row>
    <row r="146" spans="1:12" x14ac:dyDescent="0.2">
      <c r="A146" s="10"/>
      <c r="B146" s="14" t="str">
        <f t="shared" si="9"/>
        <v>2024</v>
      </c>
      <c r="C146" s="9">
        <v>360</v>
      </c>
      <c r="D146" s="9" t="s">
        <v>43</v>
      </c>
      <c r="E146" s="9">
        <v>128</v>
      </c>
      <c r="F146" s="9">
        <v>306</v>
      </c>
      <c r="G146" s="9">
        <v>530</v>
      </c>
      <c r="H146" s="9">
        <v>732</v>
      </c>
      <c r="I146" s="9">
        <v>670</v>
      </c>
      <c r="J146" s="9">
        <v>860</v>
      </c>
      <c r="K146" s="9">
        <f t="shared" si="7"/>
        <v>3226</v>
      </c>
      <c r="L146" s="9">
        <f t="shared" si="8"/>
        <v>2262</v>
      </c>
    </row>
    <row r="147" spans="1:12" x14ac:dyDescent="0.2">
      <c r="A147" s="10"/>
      <c r="B147" s="14" t="str">
        <f t="shared" si="9"/>
        <v>2024</v>
      </c>
      <c r="C147" s="9">
        <v>370</v>
      </c>
      <c r="D147" s="9" t="s">
        <v>44</v>
      </c>
      <c r="E147" s="9">
        <v>299</v>
      </c>
      <c r="F147" s="9">
        <v>604</v>
      </c>
      <c r="G147" s="9">
        <v>1357</v>
      </c>
      <c r="H147" s="9">
        <v>1312</v>
      </c>
      <c r="I147" s="9">
        <v>1446</v>
      </c>
      <c r="J147" s="9">
        <v>1290</v>
      </c>
      <c r="K147" s="9">
        <f t="shared" si="7"/>
        <v>6308</v>
      </c>
      <c r="L147" s="9">
        <f t="shared" si="8"/>
        <v>4048</v>
      </c>
    </row>
    <row r="148" spans="1:12" x14ac:dyDescent="0.2">
      <c r="A148" s="10"/>
      <c r="B148" s="14" t="str">
        <f t="shared" si="9"/>
        <v>2024</v>
      </c>
      <c r="C148" s="9">
        <v>376</v>
      </c>
      <c r="D148" s="9" t="s">
        <v>40</v>
      </c>
      <c r="E148" s="9">
        <v>169</v>
      </c>
      <c r="F148" s="9">
        <v>438</v>
      </c>
      <c r="G148" s="9">
        <v>886</v>
      </c>
      <c r="H148" s="9">
        <v>967</v>
      </c>
      <c r="I148" s="9">
        <v>828</v>
      </c>
      <c r="J148" s="9">
        <v>1129</v>
      </c>
      <c r="K148" s="9">
        <f t="shared" si="7"/>
        <v>4417</v>
      </c>
      <c r="L148" s="9">
        <f t="shared" si="8"/>
        <v>2924</v>
      </c>
    </row>
    <row r="149" spans="1:12" x14ac:dyDescent="0.2">
      <c r="A149" s="10"/>
      <c r="B149" s="14" t="str">
        <f t="shared" si="9"/>
        <v>2024</v>
      </c>
      <c r="C149" s="9">
        <v>390</v>
      </c>
      <c r="D149" s="9" t="s">
        <v>50</v>
      </c>
      <c r="E149" s="9">
        <v>164</v>
      </c>
      <c r="F149" s="9">
        <v>254</v>
      </c>
      <c r="G149" s="9">
        <v>470</v>
      </c>
      <c r="H149" s="9">
        <v>596</v>
      </c>
      <c r="I149" s="9">
        <v>431</v>
      </c>
      <c r="J149" s="9">
        <v>624</v>
      </c>
      <c r="K149" s="9">
        <f t="shared" si="7"/>
        <v>2539</v>
      </c>
      <c r="L149" s="9">
        <f t="shared" si="8"/>
        <v>1651</v>
      </c>
    </row>
    <row r="150" spans="1:12" x14ac:dyDescent="0.2">
      <c r="A150" s="10"/>
      <c r="B150" s="14" t="str">
        <f t="shared" si="9"/>
        <v>2024</v>
      </c>
      <c r="C150" s="9">
        <v>400</v>
      </c>
      <c r="D150" s="9" t="s">
        <v>32</v>
      </c>
      <c r="E150" s="9">
        <v>136</v>
      </c>
      <c r="F150" s="9">
        <v>218</v>
      </c>
      <c r="G150" s="9">
        <v>560</v>
      </c>
      <c r="H150" s="9">
        <v>512</v>
      </c>
      <c r="I150" s="9">
        <v>564</v>
      </c>
      <c r="J150" s="9">
        <v>516</v>
      </c>
      <c r="K150" s="9">
        <f t="shared" si="7"/>
        <v>2506</v>
      </c>
      <c r="L150" s="9">
        <f t="shared" si="8"/>
        <v>1592</v>
      </c>
    </row>
    <row r="151" spans="1:12" x14ac:dyDescent="0.2">
      <c r="A151" s="10"/>
      <c r="B151" s="14" t="str">
        <f t="shared" si="9"/>
        <v>2024</v>
      </c>
      <c r="C151" s="9">
        <v>410</v>
      </c>
      <c r="D151" s="9" t="s">
        <v>55</v>
      </c>
      <c r="E151" s="9">
        <v>133</v>
      </c>
      <c r="F151" s="9">
        <v>172</v>
      </c>
      <c r="G151" s="9">
        <v>399</v>
      </c>
      <c r="H151" s="9">
        <v>515</v>
      </c>
      <c r="I151" s="9">
        <v>599</v>
      </c>
      <c r="J151" s="9">
        <v>599</v>
      </c>
      <c r="K151" s="9">
        <f t="shared" si="7"/>
        <v>2417</v>
      </c>
      <c r="L151" s="9">
        <f t="shared" si="8"/>
        <v>1713</v>
      </c>
    </row>
    <row r="152" spans="1:12" x14ac:dyDescent="0.2">
      <c r="A152" s="10"/>
      <c r="B152" s="14" t="str">
        <f t="shared" si="9"/>
        <v>2024</v>
      </c>
      <c r="C152" s="9">
        <v>420</v>
      </c>
      <c r="D152" s="9" t="s">
        <v>51</v>
      </c>
      <c r="E152" s="9">
        <v>158</v>
      </c>
      <c r="F152" s="9">
        <v>307</v>
      </c>
      <c r="G152" s="9">
        <v>361</v>
      </c>
      <c r="H152" s="9">
        <v>356</v>
      </c>
      <c r="I152" s="9">
        <v>403</v>
      </c>
      <c r="J152" s="9">
        <v>420</v>
      </c>
      <c r="K152" s="9">
        <f t="shared" si="7"/>
        <v>2005</v>
      </c>
      <c r="L152" s="9">
        <f t="shared" si="8"/>
        <v>1179</v>
      </c>
    </row>
    <row r="153" spans="1:12" x14ac:dyDescent="0.2">
      <c r="A153" s="10"/>
      <c r="B153" s="14" t="str">
        <f t="shared" si="9"/>
        <v>2024</v>
      </c>
      <c r="C153" s="9">
        <v>430</v>
      </c>
      <c r="D153" s="9" t="s">
        <v>52</v>
      </c>
      <c r="E153" s="9">
        <v>261</v>
      </c>
      <c r="F153" s="9">
        <v>351</v>
      </c>
      <c r="G153" s="9">
        <v>455</v>
      </c>
      <c r="H153" s="9">
        <v>575</v>
      </c>
      <c r="I153" s="9">
        <v>645</v>
      </c>
      <c r="J153" s="9">
        <v>1063</v>
      </c>
      <c r="K153" s="9">
        <f t="shared" si="7"/>
        <v>3350</v>
      </c>
      <c r="L153" s="9">
        <f t="shared" si="8"/>
        <v>2283</v>
      </c>
    </row>
    <row r="154" spans="1:12" x14ac:dyDescent="0.2">
      <c r="A154" s="10"/>
      <c r="B154" s="14" t="str">
        <f t="shared" si="9"/>
        <v>2024</v>
      </c>
      <c r="C154" s="9">
        <v>440</v>
      </c>
      <c r="D154" s="9" t="s">
        <v>53</v>
      </c>
      <c r="E154" s="9">
        <v>40</v>
      </c>
      <c r="F154" s="9">
        <v>120</v>
      </c>
      <c r="G154" s="9">
        <v>190</v>
      </c>
      <c r="H154" s="9">
        <v>278</v>
      </c>
      <c r="I154" s="9">
        <v>264</v>
      </c>
      <c r="J154" s="9">
        <v>274</v>
      </c>
      <c r="K154" s="9">
        <f t="shared" si="7"/>
        <v>1166</v>
      </c>
      <c r="L154" s="9">
        <f t="shared" si="8"/>
        <v>816</v>
      </c>
    </row>
    <row r="155" spans="1:12" x14ac:dyDescent="0.2">
      <c r="A155" s="10"/>
      <c r="B155" s="14" t="str">
        <f t="shared" si="9"/>
        <v>2024</v>
      </c>
      <c r="C155" s="9">
        <v>450</v>
      </c>
      <c r="D155" s="9" t="s">
        <v>57</v>
      </c>
      <c r="E155" s="9">
        <v>174</v>
      </c>
      <c r="F155" s="9">
        <v>249</v>
      </c>
      <c r="G155" s="9">
        <v>496</v>
      </c>
      <c r="H155" s="9">
        <v>768</v>
      </c>
      <c r="I155" s="9">
        <v>546</v>
      </c>
      <c r="J155" s="9">
        <v>786</v>
      </c>
      <c r="K155" s="9">
        <f t="shared" si="7"/>
        <v>3019</v>
      </c>
      <c r="L155" s="9">
        <f t="shared" si="8"/>
        <v>2100</v>
      </c>
    </row>
    <row r="156" spans="1:12" x14ac:dyDescent="0.2">
      <c r="A156" s="10"/>
      <c r="B156" s="14" t="str">
        <f t="shared" si="9"/>
        <v>2024</v>
      </c>
      <c r="C156" s="9">
        <v>461</v>
      </c>
      <c r="D156" s="9" t="s">
        <v>58</v>
      </c>
      <c r="E156" s="9">
        <v>701</v>
      </c>
      <c r="F156" s="9">
        <v>1197</v>
      </c>
      <c r="G156" s="9">
        <v>2047</v>
      </c>
      <c r="H156" s="9">
        <v>2351</v>
      </c>
      <c r="I156" s="9">
        <v>2597</v>
      </c>
      <c r="J156" s="9">
        <v>2625</v>
      </c>
      <c r="K156" s="9">
        <f t="shared" si="7"/>
        <v>11518</v>
      </c>
      <c r="L156" s="9">
        <f t="shared" si="8"/>
        <v>7573</v>
      </c>
    </row>
    <row r="157" spans="1:12" x14ac:dyDescent="0.2">
      <c r="A157" s="10"/>
      <c r="B157" s="14" t="str">
        <f t="shared" si="9"/>
        <v>2024</v>
      </c>
      <c r="C157" s="9">
        <v>479</v>
      </c>
      <c r="D157" s="9" t="s">
        <v>59</v>
      </c>
      <c r="E157" s="9">
        <v>276</v>
      </c>
      <c r="F157" s="9">
        <v>336</v>
      </c>
      <c r="G157" s="9">
        <v>887</v>
      </c>
      <c r="H157" s="9">
        <v>1057</v>
      </c>
      <c r="I157" s="9">
        <v>919</v>
      </c>
      <c r="J157" s="9">
        <v>1201</v>
      </c>
      <c r="K157" s="9">
        <f t="shared" si="7"/>
        <v>4676</v>
      </c>
      <c r="L157" s="9">
        <f t="shared" si="8"/>
        <v>3177</v>
      </c>
    </row>
    <row r="158" spans="1:12" x14ac:dyDescent="0.2">
      <c r="A158" s="10"/>
      <c r="B158" s="14" t="str">
        <f t="shared" si="9"/>
        <v>2024</v>
      </c>
      <c r="C158" s="9">
        <v>480</v>
      </c>
      <c r="D158" s="9" t="s">
        <v>56</v>
      </c>
      <c r="E158" s="9">
        <v>205</v>
      </c>
      <c r="F158" s="9">
        <v>314</v>
      </c>
      <c r="G158" s="9">
        <v>457</v>
      </c>
      <c r="H158" s="9">
        <v>633</v>
      </c>
      <c r="I158" s="9">
        <v>435</v>
      </c>
      <c r="J158" s="9">
        <v>632</v>
      </c>
      <c r="K158" s="9">
        <f t="shared" si="7"/>
        <v>2676</v>
      </c>
      <c r="L158" s="9">
        <f t="shared" si="8"/>
        <v>1700</v>
      </c>
    </row>
    <row r="159" spans="1:12" x14ac:dyDescent="0.2">
      <c r="A159" s="10"/>
      <c r="B159" s="14" t="str">
        <f t="shared" si="9"/>
        <v>2024</v>
      </c>
      <c r="C159" s="9">
        <v>482</v>
      </c>
      <c r="D159" s="9" t="s">
        <v>54</v>
      </c>
      <c r="E159" s="9">
        <v>52</v>
      </c>
      <c r="F159" s="9">
        <v>78</v>
      </c>
      <c r="G159" s="9">
        <v>265</v>
      </c>
      <c r="H159" s="9">
        <v>227</v>
      </c>
      <c r="I159" s="9">
        <v>176</v>
      </c>
      <c r="J159" s="9">
        <v>255</v>
      </c>
      <c r="K159" s="9">
        <f t="shared" si="7"/>
        <v>1053</v>
      </c>
      <c r="L159" s="9">
        <f t="shared" si="8"/>
        <v>658</v>
      </c>
    </row>
    <row r="160" spans="1:12" x14ac:dyDescent="0.2">
      <c r="A160" s="10"/>
      <c r="B160" s="14" t="str">
        <f t="shared" si="9"/>
        <v>2024</v>
      </c>
      <c r="C160" s="9">
        <v>492</v>
      </c>
      <c r="D160" s="9" t="s">
        <v>60</v>
      </c>
      <c r="E160" s="9">
        <v>47</v>
      </c>
      <c r="F160" s="9">
        <v>81</v>
      </c>
      <c r="G160" s="9">
        <v>65</v>
      </c>
      <c r="H160" s="9">
        <v>88</v>
      </c>
      <c r="I160" s="9">
        <v>242</v>
      </c>
      <c r="J160" s="9">
        <v>139</v>
      </c>
      <c r="K160" s="9">
        <f t="shared" si="7"/>
        <v>662</v>
      </c>
      <c r="L160" s="9">
        <f t="shared" si="8"/>
        <v>469</v>
      </c>
    </row>
    <row r="161" spans="1:12" x14ac:dyDescent="0.2">
      <c r="A161" s="10"/>
      <c r="B161" s="14" t="str">
        <f t="shared" si="9"/>
        <v>2024</v>
      </c>
      <c r="C161" s="9">
        <v>510</v>
      </c>
      <c r="D161" s="9" t="s">
        <v>65</v>
      </c>
      <c r="E161" s="9">
        <v>201</v>
      </c>
      <c r="F161" s="9">
        <v>363</v>
      </c>
      <c r="G161" s="9">
        <v>571</v>
      </c>
      <c r="H161" s="9">
        <v>715</v>
      </c>
      <c r="I161" s="9">
        <v>1002</v>
      </c>
      <c r="J161" s="9">
        <v>866</v>
      </c>
      <c r="K161" s="9">
        <f t="shared" si="7"/>
        <v>3718</v>
      </c>
      <c r="L161" s="9">
        <f t="shared" si="8"/>
        <v>2583</v>
      </c>
    </row>
    <row r="162" spans="1:12" x14ac:dyDescent="0.2">
      <c r="A162" s="10"/>
      <c r="B162" s="14" t="str">
        <f t="shared" si="9"/>
        <v>2024</v>
      </c>
      <c r="C162" s="9">
        <v>530</v>
      </c>
      <c r="D162" s="9" t="s">
        <v>61</v>
      </c>
      <c r="E162" s="9">
        <v>77</v>
      </c>
      <c r="F162" s="9">
        <v>185</v>
      </c>
      <c r="G162" s="9">
        <v>265</v>
      </c>
      <c r="H162" s="9">
        <v>454</v>
      </c>
      <c r="I162" s="9">
        <v>300</v>
      </c>
      <c r="J162" s="9">
        <v>294</v>
      </c>
      <c r="K162" s="9">
        <f t="shared" si="7"/>
        <v>1575</v>
      </c>
      <c r="L162" s="9">
        <f t="shared" si="8"/>
        <v>1048</v>
      </c>
    </row>
    <row r="163" spans="1:12" x14ac:dyDescent="0.2">
      <c r="A163" s="10"/>
      <c r="B163" s="14" t="str">
        <f t="shared" si="9"/>
        <v>2024</v>
      </c>
      <c r="C163" s="9">
        <v>540</v>
      </c>
      <c r="D163" s="9" t="s">
        <v>67</v>
      </c>
      <c r="E163" s="9">
        <v>201</v>
      </c>
      <c r="F163" s="9">
        <v>340</v>
      </c>
      <c r="G163" s="9">
        <v>631</v>
      </c>
      <c r="H163" s="9">
        <v>952</v>
      </c>
      <c r="I163" s="9">
        <v>828</v>
      </c>
      <c r="J163" s="9">
        <v>1077</v>
      </c>
      <c r="K163" s="9">
        <f t="shared" si="7"/>
        <v>4029</v>
      </c>
      <c r="L163" s="9">
        <f t="shared" si="8"/>
        <v>2857</v>
      </c>
    </row>
    <row r="164" spans="1:12" x14ac:dyDescent="0.2">
      <c r="A164" s="10"/>
      <c r="B164" s="14" t="str">
        <f t="shared" si="9"/>
        <v>2024</v>
      </c>
      <c r="C164" s="9">
        <v>550</v>
      </c>
      <c r="D164" s="9" t="s">
        <v>68</v>
      </c>
      <c r="E164" s="9">
        <v>169</v>
      </c>
      <c r="F164" s="9">
        <v>254</v>
      </c>
      <c r="G164" s="9">
        <v>419</v>
      </c>
      <c r="H164" s="9">
        <v>566</v>
      </c>
      <c r="I164" s="9">
        <v>561</v>
      </c>
      <c r="J164" s="9">
        <v>604</v>
      </c>
      <c r="K164" s="9">
        <f t="shared" si="7"/>
        <v>2573</v>
      </c>
      <c r="L164" s="9">
        <f t="shared" si="8"/>
        <v>1731</v>
      </c>
    </row>
    <row r="165" spans="1:12" x14ac:dyDescent="0.2">
      <c r="A165" s="10"/>
      <c r="B165" s="14" t="str">
        <f t="shared" si="9"/>
        <v>2024</v>
      </c>
      <c r="C165" s="9">
        <v>561</v>
      </c>
      <c r="D165" s="9" t="s">
        <v>62</v>
      </c>
      <c r="E165" s="9">
        <v>616</v>
      </c>
      <c r="F165" s="9">
        <v>985</v>
      </c>
      <c r="G165" s="9">
        <v>1545</v>
      </c>
      <c r="H165" s="9">
        <v>1828</v>
      </c>
      <c r="I165" s="9">
        <v>1852</v>
      </c>
      <c r="J165" s="9">
        <v>1903</v>
      </c>
      <c r="K165" s="9">
        <f t="shared" si="7"/>
        <v>8729</v>
      </c>
      <c r="L165" s="9">
        <f t="shared" si="8"/>
        <v>5583</v>
      </c>
    </row>
    <row r="166" spans="1:12" x14ac:dyDescent="0.2">
      <c r="A166" s="10"/>
      <c r="B166" s="14" t="str">
        <f t="shared" si="9"/>
        <v>2024</v>
      </c>
      <c r="C166" s="9">
        <v>563</v>
      </c>
      <c r="D166" s="9" t="s">
        <v>63</v>
      </c>
      <c r="E166" s="9">
        <v>8</v>
      </c>
      <c r="F166" s="9">
        <v>26</v>
      </c>
      <c r="G166" s="9">
        <v>48</v>
      </c>
      <c r="H166" s="9">
        <v>63</v>
      </c>
      <c r="I166" s="9">
        <v>25</v>
      </c>
      <c r="J166" s="9">
        <v>27</v>
      </c>
      <c r="K166" s="9">
        <f t="shared" si="7"/>
        <v>197</v>
      </c>
      <c r="L166" s="9">
        <f t="shared" si="8"/>
        <v>115</v>
      </c>
    </row>
    <row r="167" spans="1:12" x14ac:dyDescent="0.2">
      <c r="A167" s="10"/>
      <c r="B167" s="14" t="str">
        <f t="shared" si="9"/>
        <v>2024</v>
      </c>
      <c r="C167" s="9">
        <v>573</v>
      </c>
      <c r="D167" s="9" t="s">
        <v>69</v>
      </c>
      <c r="E167" s="9">
        <v>122</v>
      </c>
      <c r="F167" s="9">
        <v>333</v>
      </c>
      <c r="G167" s="9">
        <v>428</v>
      </c>
      <c r="H167" s="9">
        <v>599</v>
      </c>
      <c r="I167" s="9">
        <v>600</v>
      </c>
      <c r="J167" s="9">
        <v>735</v>
      </c>
      <c r="K167" s="9">
        <f t="shared" si="7"/>
        <v>2817</v>
      </c>
      <c r="L167" s="9">
        <f t="shared" si="8"/>
        <v>1934</v>
      </c>
    </row>
    <row r="168" spans="1:12" x14ac:dyDescent="0.2">
      <c r="A168" s="10"/>
      <c r="B168" s="14" t="str">
        <f t="shared" si="9"/>
        <v>2024</v>
      </c>
      <c r="C168" s="9">
        <v>575</v>
      </c>
      <c r="D168" s="9" t="s">
        <v>70</v>
      </c>
      <c r="E168" s="9">
        <v>70</v>
      </c>
      <c r="F168" s="9">
        <v>321</v>
      </c>
      <c r="G168" s="9">
        <v>353</v>
      </c>
      <c r="H168" s="9">
        <v>481</v>
      </c>
      <c r="I168" s="9">
        <v>505</v>
      </c>
      <c r="J168" s="9">
        <v>698</v>
      </c>
      <c r="K168" s="9">
        <f t="shared" si="7"/>
        <v>2428</v>
      </c>
      <c r="L168" s="9">
        <f t="shared" si="8"/>
        <v>1684</v>
      </c>
    </row>
    <row r="169" spans="1:12" x14ac:dyDescent="0.2">
      <c r="A169" s="10"/>
      <c r="B169" s="14" t="str">
        <f t="shared" si="9"/>
        <v>2024</v>
      </c>
      <c r="C169" s="9">
        <v>580</v>
      </c>
      <c r="D169" s="9" t="s">
        <v>72</v>
      </c>
      <c r="E169" s="9">
        <v>180</v>
      </c>
      <c r="F169" s="9">
        <v>443</v>
      </c>
      <c r="G169" s="9">
        <v>674</v>
      </c>
      <c r="H169" s="9">
        <v>858</v>
      </c>
      <c r="I169" s="9">
        <v>968</v>
      </c>
      <c r="J169" s="9">
        <v>889</v>
      </c>
      <c r="K169" s="9">
        <f t="shared" si="7"/>
        <v>4012</v>
      </c>
      <c r="L169" s="9">
        <f t="shared" si="8"/>
        <v>2715</v>
      </c>
    </row>
    <row r="170" spans="1:12" x14ac:dyDescent="0.2">
      <c r="A170" s="10"/>
      <c r="B170" s="14" t="str">
        <f t="shared" si="9"/>
        <v>2024</v>
      </c>
      <c r="C170" s="9">
        <v>607</v>
      </c>
      <c r="D170" s="9" t="s">
        <v>64</v>
      </c>
      <c r="E170" s="9">
        <v>172</v>
      </c>
      <c r="F170" s="9">
        <v>389</v>
      </c>
      <c r="G170" s="9">
        <v>838</v>
      </c>
      <c r="H170" s="9">
        <v>806</v>
      </c>
      <c r="I170" s="9">
        <v>831</v>
      </c>
      <c r="J170" s="9">
        <v>813</v>
      </c>
      <c r="K170" s="9">
        <f t="shared" ref="K170:K202" si="10">SUM(E170:J170)</f>
        <v>3849</v>
      </c>
      <c r="L170" s="9">
        <f t="shared" ref="L170:L202" si="11">SUM(H170:J170)</f>
        <v>2450</v>
      </c>
    </row>
    <row r="171" spans="1:12" x14ac:dyDescent="0.2">
      <c r="A171" s="10"/>
      <c r="B171" s="14" t="str">
        <f t="shared" ref="B171:B202" si="12">B170</f>
        <v>2024</v>
      </c>
      <c r="C171" s="9">
        <v>615</v>
      </c>
      <c r="D171" s="9" t="s">
        <v>75</v>
      </c>
      <c r="E171" s="9">
        <v>380</v>
      </c>
      <c r="F171" s="9">
        <v>936</v>
      </c>
      <c r="G171" s="9">
        <v>1235</v>
      </c>
      <c r="H171" s="9">
        <v>1472</v>
      </c>
      <c r="I171" s="9">
        <v>1452</v>
      </c>
      <c r="J171" s="9">
        <v>1660</v>
      </c>
      <c r="K171" s="9">
        <f t="shared" si="10"/>
        <v>7135</v>
      </c>
      <c r="L171" s="9">
        <f t="shared" si="11"/>
        <v>4584</v>
      </c>
    </row>
    <row r="172" spans="1:12" x14ac:dyDescent="0.2">
      <c r="A172" s="10"/>
      <c r="B172" s="14" t="str">
        <f t="shared" si="12"/>
        <v>2024</v>
      </c>
      <c r="C172" s="9">
        <v>621</v>
      </c>
      <c r="D172" s="9" t="s">
        <v>66</v>
      </c>
      <c r="E172" s="9">
        <v>391</v>
      </c>
      <c r="F172" s="9">
        <v>726</v>
      </c>
      <c r="G172" s="9">
        <v>1039</v>
      </c>
      <c r="H172" s="9">
        <v>1127</v>
      </c>
      <c r="I172" s="9">
        <v>1410</v>
      </c>
      <c r="J172" s="9">
        <v>1203</v>
      </c>
      <c r="K172" s="9">
        <f t="shared" si="10"/>
        <v>5896</v>
      </c>
      <c r="L172" s="9">
        <f t="shared" si="11"/>
        <v>3740</v>
      </c>
    </row>
    <row r="173" spans="1:12" x14ac:dyDescent="0.2">
      <c r="A173" s="10"/>
      <c r="B173" s="14" t="str">
        <f t="shared" si="12"/>
        <v>2024</v>
      </c>
      <c r="C173" s="9">
        <v>630</v>
      </c>
      <c r="D173" s="9" t="s">
        <v>71</v>
      </c>
      <c r="E173" s="9">
        <v>362</v>
      </c>
      <c r="F173" s="9">
        <v>776</v>
      </c>
      <c r="G173" s="9">
        <v>959</v>
      </c>
      <c r="H173" s="9">
        <v>1240</v>
      </c>
      <c r="I173" s="9">
        <v>1279</v>
      </c>
      <c r="J173" s="9">
        <v>1195</v>
      </c>
      <c r="K173" s="9">
        <f t="shared" si="10"/>
        <v>5811</v>
      </c>
      <c r="L173" s="9">
        <f t="shared" si="11"/>
        <v>3714</v>
      </c>
    </row>
    <row r="174" spans="1:12" x14ac:dyDescent="0.2">
      <c r="A174" s="10"/>
      <c r="B174" s="14" t="str">
        <f t="shared" si="12"/>
        <v>2024</v>
      </c>
      <c r="C174" s="9">
        <v>657</v>
      </c>
      <c r="D174" s="9" t="s">
        <v>84</v>
      </c>
      <c r="E174" s="9">
        <v>382</v>
      </c>
      <c r="F174" s="9">
        <v>683</v>
      </c>
      <c r="G174" s="9">
        <v>1057</v>
      </c>
      <c r="H174" s="9">
        <v>1138</v>
      </c>
      <c r="I174" s="9">
        <v>1157</v>
      </c>
      <c r="J174" s="9">
        <v>1240</v>
      </c>
      <c r="K174" s="9">
        <f t="shared" si="10"/>
        <v>5657</v>
      </c>
      <c r="L174" s="9">
        <f t="shared" si="11"/>
        <v>3535</v>
      </c>
    </row>
    <row r="175" spans="1:12" x14ac:dyDescent="0.2">
      <c r="A175" s="10"/>
      <c r="B175" s="14" t="str">
        <f t="shared" si="12"/>
        <v>2024</v>
      </c>
      <c r="C175" s="9">
        <v>661</v>
      </c>
      <c r="D175" s="9" t="s">
        <v>85</v>
      </c>
      <c r="E175" s="9">
        <v>124</v>
      </c>
      <c r="F175" s="9">
        <v>247</v>
      </c>
      <c r="G175" s="9">
        <v>455</v>
      </c>
      <c r="H175" s="9">
        <v>660</v>
      </c>
      <c r="I175" s="9">
        <v>591</v>
      </c>
      <c r="J175" s="9">
        <v>594</v>
      </c>
      <c r="K175" s="9">
        <f t="shared" si="10"/>
        <v>2671</v>
      </c>
      <c r="L175" s="9">
        <f t="shared" si="11"/>
        <v>1845</v>
      </c>
    </row>
    <row r="176" spans="1:12" x14ac:dyDescent="0.2">
      <c r="A176" s="10"/>
      <c r="B176" s="14" t="str">
        <f t="shared" si="12"/>
        <v>2024</v>
      </c>
      <c r="C176" s="9">
        <v>665</v>
      </c>
      <c r="D176" s="9" t="s">
        <v>87</v>
      </c>
      <c r="E176" s="9">
        <v>71</v>
      </c>
      <c r="F176" s="9">
        <v>211</v>
      </c>
      <c r="G176" s="9">
        <v>278</v>
      </c>
      <c r="H176" s="9">
        <v>231</v>
      </c>
      <c r="I176" s="9">
        <v>271</v>
      </c>
      <c r="J176" s="9">
        <v>285</v>
      </c>
      <c r="K176" s="9">
        <f t="shared" si="10"/>
        <v>1347</v>
      </c>
      <c r="L176" s="9">
        <f t="shared" si="11"/>
        <v>787</v>
      </c>
    </row>
    <row r="177" spans="1:12" x14ac:dyDescent="0.2">
      <c r="A177" s="10"/>
      <c r="B177" s="14" t="str">
        <f t="shared" si="12"/>
        <v>2024</v>
      </c>
      <c r="C177" s="9">
        <v>671</v>
      </c>
      <c r="D177" s="9" t="s">
        <v>90</v>
      </c>
      <c r="E177" s="9">
        <v>46</v>
      </c>
      <c r="F177" s="9">
        <v>227</v>
      </c>
      <c r="G177" s="9">
        <v>375</v>
      </c>
      <c r="H177" s="9">
        <v>410</v>
      </c>
      <c r="I177" s="9">
        <v>348</v>
      </c>
      <c r="J177" s="9">
        <v>371</v>
      </c>
      <c r="K177" s="9">
        <f t="shared" si="10"/>
        <v>1777</v>
      </c>
      <c r="L177" s="9">
        <f t="shared" si="11"/>
        <v>1129</v>
      </c>
    </row>
    <row r="178" spans="1:12" x14ac:dyDescent="0.2">
      <c r="A178" s="10"/>
      <c r="B178" s="14" t="str">
        <f t="shared" si="12"/>
        <v>2024</v>
      </c>
      <c r="C178" s="9">
        <v>706</v>
      </c>
      <c r="D178" s="9" t="s">
        <v>82</v>
      </c>
      <c r="E178" s="9">
        <v>107</v>
      </c>
      <c r="F178" s="9">
        <v>254</v>
      </c>
      <c r="G178" s="9">
        <v>646</v>
      </c>
      <c r="H178" s="9">
        <v>794</v>
      </c>
      <c r="I178" s="9">
        <v>948</v>
      </c>
      <c r="J178" s="9">
        <v>996</v>
      </c>
      <c r="K178" s="9">
        <f t="shared" si="10"/>
        <v>3745</v>
      </c>
      <c r="L178" s="9">
        <f t="shared" si="11"/>
        <v>2738</v>
      </c>
    </row>
    <row r="179" spans="1:12" x14ac:dyDescent="0.2">
      <c r="A179" s="10"/>
      <c r="B179" s="14" t="str">
        <f t="shared" si="12"/>
        <v>2024</v>
      </c>
      <c r="C179" s="9">
        <v>707</v>
      </c>
      <c r="D179" s="9" t="s">
        <v>76</v>
      </c>
      <c r="E179" s="9">
        <v>169</v>
      </c>
      <c r="F179" s="9">
        <v>307</v>
      </c>
      <c r="G179" s="9">
        <v>457</v>
      </c>
      <c r="H179" s="9">
        <v>626</v>
      </c>
      <c r="I179" s="9">
        <v>518</v>
      </c>
      <c r="J179" s="9">
        <v>657</v>
      </c>
      <c r="K179" s="9">
        <f t="shared" si="10"/>
        <v>2734</v>
      </c>
      <c r="L179" s="9">
        <f t="shared" si="11"/>
        <v>1801</v>
      </c>
    </row>
    <row r="180" spans="1:12" x14ac:dyDescent="0.2">
      <c r="A180" s="10"/>
      <c r="B180" s="14" t="str">
        <f t="shared" si="12"/>
        <v>2024</v>
      </c>
      <c r="C180" s="9">
        <v>710</v>
      </c>
      <c r="D180" s="9" t="s">
        <v>73</v>
      </c>
      <c r="E180" s="9">
        <v>61</v>
      </c>
      <c r="F180" s="9">
        <v>234</v>
      </c>
      <c r="G180" s="9">
        <v>490</v>
      </c>
      <c r="H180" s="9">
        <v>511</v>
      </c>
      <c r="I180" s="9">
        <v>531</v>
      </c>
      <c r="J180" s="9">
        <v>443</v>
      </c>
      <c r="K180" s="9">
        <f t="shared" si="10"/>
        <v>2270</v>
      </c>
      <c r="L180" s="9">
        <f t="shared" si="11"/>
        <v>1485</v>
      </c>
    </row>
    <row r="181" spans="1:12" x14ac:dyDescent="0.2">
      <c r="A181" s="10"/>
      <c r="B181" s="14" t="str">
        <f t="shared" si="12"/>
        <v>2024</v>
      </c>
      <c r="C181" s="9">
        <v>727</v>
      </c>
      <c r="D181" s="9" t="s">
        <v>77</v>
      </c>
      <c r="E181" s="9">
        <v>25</v>
      </c>
      <c r="F181" s="9">
        <v>120</v>
      </c>
      <c r="G181" s="9">
        <v>266</v>
      </c>
      <c r="H181" s="9">
        <v>406</v>
      </c>
      <c r="I181" s="9">
        <v>466</v>
      </c>
      <c r="J181" s="9">
        <v>501</v>
      </c>
      <c r="K181" s="9">
        <f t="shared" si="10"/>
        <v>1784</v>
      </c>
      <c r="L181" s="9">
        <f t="shared" si="11"/>
        <v>1373</v>
      </c>
    </row>
    <row r="182" spans="1:12" x14ac:dyDescent="0.2">
      <c r="A182" s="10"/>
      <c r="B182" s="14" t="str">
        <f t="shared" si="12"/>
        <v>2024</v>
      </c>
      <c r="C182" s="9">
        <v>730</v>
      </c>
      <c r="D182" s="9" t="s">
        <v>78</v>
      </c>
      <c r="E182" s="9">
        <v>405</v>
      </c>
      <c r="F182" s="9">
        <v>718</v>
      </c>
      <c r="G182" s="9">
        <v>1008</v>
      </c>
      <c r="H182" s="9">
        <v>1482</v>
      </c>
      <c r="I182" s="9">
        <v>1345</v>
      </c>
      <c r="J182" s="9">
        <v>1262</v>
      </c>
      <c r="K182" s="9">
        <f t="shared" si="10"/>
        <v>6220</v>
      </c>
      <c r="L182" s="9">
        <f t="shared" si="11"/>
        <v>4089</v>
      </c>
    </row>
    <row r="183" spans="1:12" x14ac:dyDescent="0.2">
      <c r="A183" s="10"/>
      <c r="B183" s="14" t="str">
        <f t="shared" si="12"/>
        <v>2024</v>
      </c>
      <c r="C183" s="9">
        <v>740</v>
      </c>
      <c r="D183" s="9" t="s">
        <v>80</v>
      </c>
      <c r="E183" s="9">
        <v>167</v>
      </c>
      <c r="F183" s="9">
        <v>693</v>
      </c>
      <c r="G183" s="9">
        <v>945</v>
      </c>
      <c r="H183" s="9">
        <v>1173</v>
      </c>
      <c r="I183" s="9">
        <v>1211</v>
      </c>
      <c r="J183" s="9">
        <v>1424</v>
      </c>
      <c r="K183" s="9">
        <f t="shared" si="10"/>
        <v>5613</v>
      </c>
      <c r="L183" s="9">
        <f t="shared" si="11"/>
        <v>3808</v>
      </c>
    </row>
    <row r="184" spans="1:12" x14ac:dyDescent="0.2">
      <c r="A184" s="10"/>
      <c r="B184" s="14" t="str">
        <f t="shared" si="12"/>
        <v>2024</v>
      </c>
      <c r="C184" s="9">
        <v>741</v>
      </c>
      <c r="D184" s="9" t="s">
        <v>79</v>
      </c>
      <c r="E184" s="9">
        <v>28</v>
      </c>
      <c r="F184" s="9">
        <v>35</v>
      </c>
      <c r="G184" s="9">
        <v>54</v>
      </c>
      <c r="H184" s="9">
        <v>88</v>
      </c>
      <c r="I184" s="9">
        <v>128</v>
      </c>
      <c r="J184" s="9">
        <v>168</v>
      </c>
      <c r="K184" s="9">
        <f t="shared" si="10"/>
        <v>501</v>
      </c>
      <c r="L184" s="9">
        <f t="shared" si="11"/>
        <v>384</v>
      </c>
    </row>
    <row r="185" spans="1:12" x14ac:dyDescent="0.2">
      <c r="A185" s="10"/>
      <c r="B185" s="14" t="str">
        <f t="shared" si="12"/>
        <v>2024</v>
      </c>
      <c r="C185" s="9">
        <v>746</v>
      </c>
      <c r="D185" s="9" t="s">
        <v>81</v>
      </c>
      <c r="E185" s="9">
        <v>123</v>
      </c>
      <c r="F185" s="9">
        <v>407</v>
      </c>
      <c r="G185" s="9">
        <v>707</v>
      </c>
      <c r="H185" s="9">
        <v>715</v>
      </c>
      <c r="I185" s="9">
        <v>1092</v>
      </c>
      <c r="J185" s="9">
        <v>861</v>
      </c>
      <c r="K185" s="9">
        <f t="shared" si="10"/>
        <v>3905</v>
      </c>
      <c r="L185" s="9">
        <f t="shared" si="11"/>
        <v>2668</v>
      </c>
    </row>
    <row r="186" spans="1:12" x14ac:dyDescent="0.2">
      <c r="A186" s="10"/>
      <c r="B186" s="14" t="str">
        <f t="shared" si="12"/>
        <v>2024</v>
      </c>
      <c r="C186" s="9">
        <v>751</v>
      </c>
      <c r="D186" s="9" t="s">
        <v>83</v>
      </c>
      <c r="E186" s="9">
        <v>915</v>
      </c>
      <c r="F186" s="9">
        <v>2130</v>
      </c>
      <c r="G186" s="9">
        <v>3000</v>
      </c>
      <c r="H186" s="9">
        <v>3368</v>
      </c>
      <c r="I186" s="9">
        <v>3428</v>
      </c>
      <c r="J186" s="9">
        <v>3848</v>
      </c>
      <c r="K186" s="9">
        <f t="shared" si="10"/>
        <v>16689</v>
      </c>
      <c r="L186" s="9">
        <f t="shared" si="11"/>
        <v>10644</v>
      </c>
    </row>
    <row r="187" spans="1:12" x14ac:dyDescent="0.2">
      <c r="A187" s="10"/>
      <c r="B187" s="14" t="str">
        <f t="shared" si="12"/>
        <v>2024</v>
      </c>
      <c r="C187" s="9">
        <v>756</v>
      </c>
      <c r="D187" s="9" t="s">
        <v>86</v>
      </c>
      <c r="E187" s="9">
        <v>160</v>
      </c>
      <c r="F187" s="9">
        <v>201</v>
      </c>
      <c r="G187" s="9">
        <v>376</v>
      </c>
      <c r="H187" s="9">
        <v>547</v>
      </c>
      <c r="I187" s="9">
        <v>356</v>
      </c>
      <c r="J187" s="9">
        <v>627</v>
      </c>
      <c r="K187" s="9">
        <f t="shared" si="10"/>
        <v>2267</v>
      </c>
      <c r="L187" s="9">
        <f t="shared" si="11"/>
        <v>1530</v>
      </c>
    </row>
    <row r="188" spans="1:12" x14ac:dyDescent="0.2">
      <c r="A188" s="10"/>
      <c r="B188" s="14" t="str">
        <f t="shared" si="12"/>
        <v>2024</v>
      </c>
      <c r="C188" s="9">
        <v>760</v>
      </c>
      <c r="D188" s="9" t="s">
        <v>88</v>
      </c>
      <c r="E188" s="9">
        <v>323</v>
      </c>
      <c r="F188" s="9">
        <v>445</v>
      </c>
      <c r="G188" s="9">
        <v>725</v>
      </c>
      <c r="H188" s="9">
        <v>964</v>
      </c>
      <c r="I188" s="9">
        <v>1221</v>
      </c>
      <c r="J188" s="9">
        <v>1178</v>
      </c>
      <c r="K188" s="9">
        <f t="shared" si="10"/>
        <v>4856</v>
      </c>
      <c r="L188" s="9">
        <f t="shared" si="11"/>
        <v>3363</v>
      </c>
    </row>
    <row r="189" spans="1:12" x14ac:dyDescent="0.2">
      <c r="A189" s="10"/>
      <c r="B189" s="14" t="str">
        <f t="shared" si="12"/>
        <v>2024</v>
      </c>
      <c r="C189" s="9">
        <v>766</v>
      </c>
      <c r="D189" s="9" t="s">
        <v>74</v>
      </c>
      <c r="E189" s="9">
        <v>67</v>
      </c>
      <c r="F189" s="9">
        <v>134</v>
      </c>
      <c r="G189" s="9">
        <v>284</v>
      </c>
      <c r="H189" s="9">
        <v>338</v>
      </c>
      <c r="I189" s="9">
        <v>332</v>
      </c>
      <c r="J189" s="9">
        <v>327</v>
      </c>
      <c r="K189" s="9">
        <f t="shared" si="10"/>
        <v>1482</v>
      </c>
      <c r="L189" s="9">
        <f t="shared" si="11"/>
        <v>997</v>
      </c>
    </row>
    <row r="190" spans="1:12" x14ac:dyDescent="0.2">
      <c r="A190" s="10"/>
      <c r="B190" s="14" t="str">
        <f t="shared" si="12"/>
        <v>2024</v>
      </c>
      <c r="C190" s="9">
        <v>773</v>
      </c>
      <c r="D190" s="9" t="s">
        <v>98</v>
      </c>
      <c r="E190" s="9">
        <v>53</v>
      </c>
      <c r="F190" s="9">
        <v>94</v>
      </c>
      <c r="G190" s="9">
        <v>221</v>
      </c>
      <c r="H190" s="9">
        <v>235</v>
      </c>
      <c r="I190" s="9">
        <v>205</v>
      </c>
      <c r="J190" s="9">
        <v>187</v>
      </c>
      <c r="K190" s="9">
        <f t="shared" si="10"/>
        <v>995</v>
      </c>
      <c r="L190" s="9">
        <f t="shared" si="11"/>
        <v>627</v>
      </c>
    </row>
    <row r="191" spans="1:12" x14ac:dyDescent="0.2">
      <c r="A191" s="10"/>
      <c r="B191" s="14" t="str">
        <f t="shared" si="12"/>
        <v>2024</v>
      </c>
      <c r="C191" s="9">
        <v>779</v>
      </c>
      <c r="D191" s="9" t="s">
        <v>89</v>
      </c>
      <c r="E191" s="9">
        <v>202</v>
      </c>
      <c r="F191" s="9">
        <v>436</v>
      </c>
      <c r="G191" s="9">
        <v>512</v>
      </c>
      <c r="H191" s="9">
        <v>743</v>
      </c>
      <c r="I191" s="9">
        <v>677</v>
      </c>
      <c r="J191" s="9">
        <v>752</v>
      </c>
      <c r="K191" s="9">
        <f t="shared" si="10"/>
        <v>3322</v>
      </c>
      <c r="L191" s="9">
        <f t="shared" si="11"/>
        <v>2172</v>
      </c>
    </row>
    <row r="192" spans="1:12" x14ac:dyDescent="0.2">
      <c r="A192" s="10"/>
      <c r="B192" s="14" t="str">
        <f t="shared" si="12"/>
        <v>2024</v>
      </c>
      <c r="C192" s="9">
        <v>787</v>
      </c>
      <c r="D192" s="9" t="s">
        <v>100</v>
      </c>
      <c r="E192" s="9">
        <v>201</v>
      </c>
      <c r="F192" s="9">
        <v>311</v>
      </c>
      <c r="G192" s="9">
        <v>450</v>
      </c>
      <c r="H192" s="9">
        <v>627</v>
      </c>
      <c r="I192" s="9">
        <v>527</v>
      </c>
      <c r="J192" s="9">
        <v>580</v>
      </c>
      <c r="K192" s="9">
        <f t="shared" si="10"/>
        <v>2696</v>
      </c>
      <c r="L192" s="9">
        <f t="shared" si="11"/>
        <v>1734</v>
      </c>
    </row>
    <row r="193" spans="1:12" x14ac:dyDescent="0.2">
      <c r="A193" s="10"/>
      <c r="B193" s="14" t="str">
        <f t="shared" si="12"/>
        <v>2024</v>
      </c>
      <c r="C193" s="9">
        <v>791</v>
      </c>
      <c r="D193" s="9" t="s">
        <v>91</v>
      </c>
      <c r="E193" s="9">
        <v>347</v>
      </c>
      <c r="F193" s="9">
        <v>651</v>
      </c>
      <c r="G193" s="9">
        <v>959</v>
      </c>
      <c r="H193" s="9">
        <v>995</v>
      </c>
      <c r="I193" s="9">
        <v>1123</v>
      </c>
      <c r="J193" s="9">
        <v>1085</v>
      </c>
      <c r="K193" s="9">
        <f t="shared" si="10"/>
        <v>5160</v>
      </c>
      <c r="L193" s="9">
        <f t="shared" si="11"/>
        <v>3203</v>
      </c>
    </row>
    <row r="194" spans="1:12" x14ac:dyDescent="0.2">
      <c r="A194" s="10"/>
      <c r="B194" s="14" t="str">
        <f t="shared" si="12"/>
        <v>2024</v>
      </c>
      <c r="C194" s="9">
        <v>810</v>
      </c>
      <c r="D194" s="9" t="s">
        <v>92</v>
      </c>
      <c r="E194" s="9">
        <v>175</v>
      </c>
      <c r="F194" s="9">
        <v>426</v>
      </c>
      <c r="G194" s="9">
        <v>479</v>
      </c>
      <c r="H194" s="9">
        <v>621</v>
      </c>
      <c r="I194" s="9">
        <v>619</v>
      </c>
      <c r="J194" s="9">
        <v>641</v>
      </c>
      <c r="K194" s="9">
        <f t="shared" si="10"/>
        <v>2961</v>
      </c>
      <c r="L194" s="9">
        <f t="shared" si="11"/>
        <v>1881</v>
      </c>
    </row>
    <row r="195" spans="1:12" x14ac:dyDescent="0.2">
      <c r="A195" s="10"/>
      <c r="B195" s="14" t="str">
        <f t="shared" si="12"/>
        <v>2024</v>
      </c>
      <c r="C195" s="9">
        <v>813</v>
      </c>
      <c r="D195" s="9" t="s">
        <v>93</v>
      </c>
      <c r="E195" s="9">
        <v>366</v>
      </c>
      <c r="F195" s="9">
        <v>761</v>
      </c>
      <c r="G195" s="9">
        <v>1286</v>
      </c>
      <c r="H195" s="9">
        <v>1337</v>
      </c>
      <c r="I195" s="9">
        <v>1540</v>
      </c>
      <c r="J195" s="9">
        <v>1651</v>
      </c>
      <c r="K195" s="9">
        <f t="shared" si="10"/>
        <v>6941</v>
      </c>
      <c r="L195" s="9">
        <f t="shared" si="11"/>
        <v>4528</v>
      </c>
    </row>
    <row r="196" spans="1:12" x14ac:dyDescent="0.2">
      <c r="A196" s="10"/>
      <c r="B196" s="14" t="str">
        <f t="shared" si="12"/>
        <v>2024</v>
      </c>
      <c r="C196" s="9">
        <v>820</v>
      </c>
      <c r="D196" s="9" t="s">
        <v>101</v>
      </c>
      <c r="E196" s="9">
        <v>110</v>
      </c>
      <c r="F196" s="9">
        <v>247</v>
      </c>
      <c r="G196" s="9">
        <v>270</v>
      </c>
      <c r="H196" s="9">
        <v>516</v>
      </c>
      <c r="I196" s="9">
        <v>577</v>
      </c>
      <c r="J196" s="9">
        <v>577</v>
      </c>
      <c r="K196" s="9">
        <f t="shared" si="10"/>
        <v>2297</v>
      </c>
      <c r="L196" s="9">
        <f t="shared" si="11"/>
        <v>1670</v>
      </c>
    </row>
    <row r="197" spans="1:12" x14ac:dyDescent="0.2">
      <c r="A197" s="10"/>
      <c r="B197" s="14" t="str">
        <f t="shared" si="12"/>
        <v>2024</v>
      </c>
      <c r="C197" s="9">
        <v>825</v>
      </c>
      <c r="D197" s="9" t="s">
        <v>96</v>
      </c>
      <c r="E197" s="9">
        <v>1</v>
      </c>
      <c r="F197" s="9">
        <v>25</v>
      </c>
      <c r="G197" s="9">
        <v>50</v>
      </c>
      <c r="H197" s="9">
        <v>35</v>
      </c>
      <c r="I197" s="9">
        <v>97</v>
      </c>
      <c r="J197" s="9">
        <v>106</v>
      </c>
      <c r="K197" s="9">
        <f t="shared" si="10"/>
        <v>314</v>
      </c>
      <c r="L197" s="9">
        <f t="shared" si="11"/>
        <v>238</v>
      </c>
    </row>
    <row r="198" spans="1:12" x14ac:dyDescent="0.2">
      <c r="A198" s="10"/>
      <c r="B198" s="14" t="str">
        <f t="shared" si="12"/>
        <v>2024</v>
      </c>
      <c r="C198" s="9">
        <v>840</v>
      </c>
      <c r="D198" s="9" t="s">
        <v>99</v>
      </c>
      <c r="E198" s="9">
        <v>65</v>
      </c>
      <c r="F198" s="9">
        <v>196</v>
      </c>
      <c r="G198" s="9">
        <v>332</v>
      </c>
      <c r="H198" s="9">
        <v>338</v>
      </c>
      <c r="I198" s="9">
        <v>302</v>
      </c>
      <c r="J198" s="9">
        <v>279</v>
      </c>
      <c r="K198" s="9">
        <f t="shared" si="10"/>
        <v>1512</v>
      </c>
      <c r="L198" s="9">
        <f t="shared" si="11"/>
        <v>919</v>
      </c>
    </row>
    <row r="199" spans="1:12" x14ac:dyDescent="0.2">
      <c r="A199" s="10"/>
      <c r="B199" s="14" t="str">
        <f t="shared" si="12"/>
        <v>2024</v>
      </c>
      <c r="C199" s="9">
        <v>846</v>
      </c>
      <c r="D199" s="9" t="s">
        <v>97</v>
      </c>
      <c r="E199" s="9">
        <v>133</v>
      </c>
      <c r="F199" s="9">
        <v>322</v>
      </c>
      <c r="G199" s="9">
        <v>436</v>
      </c>
      <c r="H199" s="9">
        <v>534</v>
      </c>
      <c r="I199" s="9">
        <v>535</v>
      </c>
      <c r="J199" s="9">
        <v>457</v>
      </c>
      <c r="K199" s="9">
        <f t="shared" si="10"/>
        <v>2417</v>
      </c>
      <c r="L199" s="9">
        <f t="shared" si="11"/>
        <v>1526</v>
      </c>
    </row>
    <row r="200" spans="1:12" x14ac:dyDescent="0.2">
      <c r="A200" s="10"/>
      <c r="B200" s="14" t="str">
        <f t="shared" si="12"/>
        <v>2024</v>
      </c>
      <c r="C200" s="9">
        <v>849</v>
      </c>
      <c r="D200" s="9" t="s">
        <v>95</v>
      </c>
      <c r="E200" s="9">
        <v>216</v>
      </c>
      <c r="F200" s="9">
        <v>332</v>
      </c>
      <c r="G200" s="9">
        <v>682</v>
      </c>
      <c r="H200" s="9">
        <v>945</v>
      </c>
      <c r="I200" s="9">
        <v>676</v>
      </c>
      <c r="J200" s="9">
        <v>670</v>
      </c>
      <c r="K200" s="9">
        <f t="shared" si="10"/>
        <v>3521</v>
      </c>
      <c r="L200" s="9">
        <f t="shared" si="11"/>
        <v>2291</v>
      </c>
    </row>
    <row r="201" spans="1:12" x14ac:dyDescent="0.2">
      <c r="A201" s="10"/>
      <c r="B201" s="14" t="str">
        <f t="shared" si="12"/>
        <v>2024</v>
      </c>
      <c r="C201" s="9">
        <v>851</v>
      </c>
      <c r="D201" s="9" t="s">
        <v>102</v>
      </c>
      <c r="E201" s="9">
        <v>870</v>
      </c>
      <c r="F201" s="9">
        <v>1487</v>
      </c>
      <c r="G201" s="9">
        <v>2457</v>
      </c>
      <c r="H201" s="9">
        <v>2702</v>
      </c>
      <c r="I201" s="9">
        <v>2724</v>
      </c>
      <c r="J201" s="9">
        <v>2410</v>
      </c>
      <c r="K201" s="9">
        <f t="shared" si="10"/>
        <v>12650</v>
      </c>
      <c r="L201" s="9">
        <f t="shared" si="11"/>
        <v>7836</v>
      </c>
    </row>
    <row r="202" spans="1:12" x14ac:dyDescent="0.2">
      <c r="A202" s="10"/>
      <c r="B202" s="14" t="str">
        <f t="shared" si="12"/>
        <v>2024</v>
      </c>
      <c r="C202" s="9">
        <v>860</v>
      </c>
      <c r="D202" s="9" t="s">
        <v>94</v>
      </c>
      <c r="E202" s="9">
        <v>394</v>
      </c>
      <c r="F202" s="9">
        <v>522</v>
      </c>
      <c r="G202" s="9">
        <v>939</v>
      </c>
      <c r="H202" s="9">
        <v>1018</v>
      </c>
      <c r="I202" s="9">
        <v>1218</v>
      </c>
      <c r="J202" s="9">
        <v>1416</v>
      </c>
      <c r="K202" s="9">
        <f t="shared" si="10"/>
        <v>5507</v>
      </c>
      <c r="L202" s="9">
        <f t="shared" si="11"/>
        <v>3652</v>
      </c>
    </row>
    <row r="203" spans="1:12" x14ac:dyDescent="0.2">
      <c r="A203" s="10"/>
    </row>
    <row r="204" spans="1:12" x14ac:dyDescent="0.2">
      <c r="E204" s="11" t="s">
        <v>121</v>
      </c>
      <c r="F204" s="11" t="s">
        <v>122</v>
      </c>
      <c r="G204" s="11" t="s">
        <v>123</v>
      </c>
      <c r="H204" s="11" t="s">
        <v>124</v>
      </c>
      <c r="I204" s="11" t="s">
        <v>125</v>
      </c>
      <c r="J204" s="11" t="s">
        <v>126</v>
      </c>
      <c r="K204" s="11" t="s">
        <v>2</v>
      </c>
      <c r="L204" s="11" t="s">
        <v>3</v>
      </c>
    </row>
    <row r="205" spans="1:12" x14ac:dyDescent="0.2">
      <c r="A205" s="11" t="s">
        <v>127</v>
      </c>
      <c r="B205" s="11" t="s">
        <v>128</v>
      </c>
      <c r="C205" s="2">
        <v>101</v>
      </c>
      <c r="D205" s="15" t="s">
        <v>4</v>
      </c>
      <c r="E205" s="12">
        <v>1672</v>
      </c>
      <c r="F205" s="12">
        <v>3734</v>
      </c>
      <c r="G205" s="12">
        <v>4492</v>
      </c>
      <c r="H205" s="12">
        <v>4339</v>
      </c>
      <c r="I205" s="12">
        <v>3835</v>
      </c>
      <c r="J205" s="12">
        <v>3750</v>
      </c>
      <c r="K205" s="9">
        <f>SUM(E205:J205)</f>
        <v>21822</v>
      </c>
      <c r="L205" s="9">
        <f>SUM(H205:J205)</f>
        <v>11924</v>
      </c>
    </row>
    <row r="206" spans="1:12" x14ac:dyDescent="0.2">
      <c r="B206" s="14" t="str">
        <f>B205</f>
        <v>2023</v>
      </c>
      <c r="C206" s="2">
        <v>147</v>
      </c>
      <c r="D206" s="15" t="s">
        <v>5</v>
      </c>
      <c r="E206" s="12">
        <v>230</v>
      </c>
      <c r="F206" s="12">
        <v>749</v>
      </c>
      <c r="G206" s="12">
        <v>1221</v>
      </c>
      <c r="H206" s="12">
        <v>1413</v>
      </c>
      <c r="I206" s="12">
        <v>1531</v>
      </c>
      <c r="J206" s="12">
        <v>1520</v>
      </c>
      <c r="K206" s="9">
        <f t="shared" ref="K206:K269" si="13">SUM(E206:J206)</f>
        <v>6664</v>
      </c>
      <c r="L206" s="9">
        <f t="shared" ref="L206:L269" si="14">SUM(H206:J206)</f>
        <v>4464</v>
      </c>
    </row>
    <row r="207" spans="1:12" x14ac:dyDescent="0.2">
      <c r="B207" s="14" t="str">
        <f t="shared" ref="B207:B270" si="15">B206</f>
        <v>2023</v>
      </c>
      <c r="C207" s="2">
        <v>151</v>
      </c>
      <c r="D207" s="15" t="s">
        <v>9</v>
      </c>
      <c r="E207" s="12">
        <v>190</v>
      </c>
      <c r="F207" s="12">
        <v>342</v>
      </c>
      <c r="G207" s="12">
        <v>916</v>
      </c>
      <c r="H207" s="12">
        <v>1106</v>
      </c>
      <c r="I207" s="12">
        <v>1493</v>
      </c>
      <c r="J207" s="12">
        <v>1015</v>
      </c>
      <c r="K207" s="9">
        <f t="shared" si="13"/>
        <v>5062</v>
      </c>
      <c r="L207" s="9">
        <f t="shared" si="14"/>
        <v>3614</v>
      </c>
    </row>
    <row r="208" spans="1:12" x14ac:dyDescent="0.2">
      <c r="B208" s="14" t="str">
        <f t="shared" si="15"/>
        <v>2023</v>
      </c>
      <c r="C208" s="2">
        <v>153</v>
      </c>
      <c r="D208" s="15" t="s">
        <v>10</v>
      </c>
      <c r="E208" s="12">
        <v>111</v>
      </c>
      <c r="F208" s="12">
        <v>181</v>
      </c>
      <c r="G208" s="12">
        <v>414</v>
      </c>
      <c r="H208" s="12">
        <v>434</v>
      </c>
      <c r="I208" s="12">
        <v>536</v>
      </c>
      <c r="J208" s="12">
        <v>537</v>
      </c>
      <c r="K208" s="9">
        <f t="shared" si="13"/>
        <v>2213</v>
      </c>
      <c r="L208" s="9">
        <f t="shared" si="14"/>
        <v>1507</v>
      </c>
    </row>
    <row r="209" spans="2:12" x14ac:dyDescent="0.2">
      <c r="B209" s="14" t="str">
        <f t="shared" si="15"/>
        <v>2023</v>
      </c>
      <c r="C209" s="2">
        <v>155</v>
      </c>
      <c r="D209" s="15" t="s">
        <v>6</v>
      </c>
      <c r="E209" s="12">
        <v>8</v>
      </c>
      <c r="F209" s="12">
        <v>142</v>
      </c>
      <c r="G209" s="12">
        <v>283</v>
      </c>
      <c r="H209" s="12">
        <v>298</v>
      </c>
      <c r="I209" s="12">
        <v>332</v>
      </c>
      <c r="J209" s="12">
        <v>363</v>
      </c>
      <c r="K209" s="9">
        <f t="shared" si="13"/>
        <v>1426</v>
      </c>
      <c r="L209" s="9">
        <f t="shared" si="14"/>
        <v>993</v>
      </c>
    </row>
    <row r="210" spans="2:12" x14ac:dyDescent="0.2">
      <c r="B210" s="14" t="str">
        <f t="shared" si="15"/>
        <v>2023</v>
      </c>
      <c r="C210" s="2">
        <v>157</v>
      </c>
      <c r="D210" s="15" t="s">
        <v>11</v>
      </c>
      <c r="E210" s="12">
        <v>161</v>
      </c>
      <c r="F210" s="12">
        <v>395</v>
      </c>
      <c r="G210" s="12">
        <v>549</v>
      </c>
      <c r="H210" s="12">
        <v>1376</v>
      </c>
      <c r="I210" s="12">
        <v>1051</v>
      </c>
      <c r="J210" s="12">
        <v>1321</v>
      </c>
      <c r="K210" s="9">
        <f t="shared" si="13"/>
        <v>4853</v>
      </c>
      <c r="L210" s="9">
        <f t="shared" si="14"/>
        <v>3748</v>
      </c>
    </row>
    <row r="211" spans="2:12" x14ac:dyDescent="0.2">
      <c r="B211" s="14" t="str">
        <f t="shared" si="15"/>
        <v>2023</v>
      </c>
      <c r="C211" s="2">
        <v>159</v>
      </c>
      <c r="D211" s="15" t="s">
        <v>12</v>
      </c>
      <c r="E211" s="12">
        <v>359</v>
      </c>
      <c r="F211" s="12">
        <v>581</v>
      </c>
      <c r="G211" s="12">
        <v>1042</v>
      </c>
      <c r="H211" s="12">
        <v>1084</v>
      </c>
      <c r="I211" s="12">
        <v>1175</v>
      </c>
      <c r="J211" s="12">
        <v>1444</v>
      </c>
      <c r="K211" s="9">
        <f t="shared" si="13"/>
        <v>5685</v>
      </c>
      <c r="L211" s="9">
        <f t="shared" si="14"/>
        <v>3703</v>
      </c>
    </row>
    <row r="212" spans="2:12" x14ac:dyDescent="0.2">
      <c r="B212" s="14" t="str">
        <f t="shared" si="15"/>
        <v>2023</v>
      </c>
      <c r="C212" s="2">
        <v>161</v>
      </c>
      <c r="D212" s="15" t="s">
        <v>13</v>
      </c>
      <c r="E212" s="12">
        <v>72</v>
      </c>
      <c r="F212" s="12">
        <v>114</v>
      </c>
      <c r="G212" s="12">
        <v>360</v>
      </c>
      <c r="H212" s="12">
        <v>254</v>
      </c>
      <c r="I212" s="12">
        <v>205</v>
      </c>
      <c r="J212" s="12">
        <v>343</v>
      </c>
      <c r="K212" s="9">
        <f t="shared" si="13"/>
        <v>1348</v>
      </c>
      <c r="L212" s="9">
        <f t="shared" si="14"/>
        <v>802</v>
      </c>
    </row>
    <row r="213" spans="2:12" x14ac:dyDescent="0.2">
      <c r="B213" s="14" t="str">
        <f t="shared" si="15"/>
        <v>2023</v>
      </c>
      <c r="C213" s="2">
        <v>163</v>
      </c>
      <c r="D213" s="15" t="s">
        <v>14</v>
      </c>
      <c r="E213" s="12">
        <v>107</v>
      </c>
      <c r="F213" s="12">
        <v>335</v>
      </c>
      <c r="G213" s="12">
        <v>388</v>
      </c>
      <c r="H213" s="12">
        <v>442</v>
      </c>
      <c r="I213" s="12">
        <v>499</v>
      </c>
      <c r="J213" s="12">
        <v>643</v>
      </c>
      <c r="K213" s="9">
        <f t="shared" si="13"/>
        <v>2414</v>
      </c>
      <c r="L213" s="9">
        <f t="shared" si="14"/>
        <v>1584</v>
      </c>
    </row>
    <row r="214" spans="2:12" x14ac:dyDescent="0.2">
      <c r="B214" s="14" t="str">
        <f t="shared" si="15"/>
        <v>2023</v>
      </c>
      <c r="C214" s="2">
        <v>165</v>
      </c>
      <c r="D214" s="15" t="s">
        <v>8</v>
      </c>
      <c r="E214" s="12">
        <v>202</v>
      </c>
      <c r="F214" s="12">
        <v>285</v>
      </c>
      <c r="G214" s="12">
        <v>595</v>
      </c>
      <c r="H214" s="12">
        <v>731</v>
      </c>
      <c r="I214" s="12">
        <v>436</v>
      </c>
      <c r="J214" s="12">
        <v>450</v>
      </c>
      <c r="K214" s="9">
        <f t="shared" si="13"/>
        <v>2699</v>
      </c>
      <c r="L214" s="9">
        <f t="shared" si="14"/>
        <v>1617</v>
      </c>
    </row>
    <row r="215" spans="2:12" x14ac:dyDescent="0.2">
      <c r="B215" s="14" t="str">
        <f t="shared" si="15"/>
        <v>2023</v>
      </c>
      <c r="C215" s="2">
        <v>167</v>
      </c>
      <c r="D215" s="15" t="s">
        <v>15</v>
      </c>
      <c r="E215" s="12">
        <v>237</v>
      </c>
      <c r="F215" s="12">
        <v>515</v>
      </c>
      <c r="G215" s="12">
        <v>708</v>
      </c>
      <c r="H215" s="12">
        <v>902</v>
      </c>
      <c r="I215" s="12">
        <v>737</v>
      </c>
      <c r="J215" s="12">
        <v>991</v>
      </c>
      <c r="K215" s="9">
        <f t="shared" si="13"/>
        <v>4090</v>
      </c>
      <c r="L215" s="9">
        <f t="shared" si="14"/>
        <v>2630</v>
      </c>
    </row>
    <row r="216" spans="2:12" x14ac:dyDescent="0.2">
      <c r="B216" s="14" t="str">
        <f t="shared" si="15"/>
        <v>2023</v>
      </c>
      <c r="C216" s="2">
        <v>169</v>
      </c>
      <c r="D216" s="15" t="s">
        <v>16</v>
      </c>
      <c r="E216" s="12">
        <v>180</v>
      </c>
      <c r="F216" s="12">
        <v>500</v>
      </c>
      <c r="G216" s="12">
        <v>905</v>
      </c>
      <c r="H216" s="12">
        <v>1028</v>
      </c>
      <c r="I216" s="12">
        <v>938</v>
      </c>
      <c r="J216" s="12">
        <v>909</v>
      </c>
      <c r="K216" s="9">
        <f t="shared" si="13"/>
        <v>4460</v>
      </c>
      <c r="L216" s="9">
        <f t="shared" si="14"/>
        <v>2875</v>
      </c>
    </row>
    <row r="217" spans="2:12" x14ac:dyDescent="0.2">
      <c r="B217" s="14" t="str">
        <f t="shared" si="15"/>
        <v>2023</v>
      </c>
      <c r="C217" s="2">
        <v>173</v>
      </c>
      <c r="D217" s="15" t="s">
        <v>18</v>
      </c>
      <c r="E217" s="13" t="s">
        <v>129</v>
      </c>
      <c r="F217" s="13" t="s">
        <v>129</v>
      </c>
      <c r="G217" s="13" t="s">
        <v>129</v>
      </c>
      <c r="H217" s="13" t="s">
        <v>129</v>
      </c>
      <c r="I217" s="13" t="s">
        <v>129</v>
      </c>
      <c r="J217" s="13" t="s">
        <v>129</v>
      </c>
      <c r="K217" s="13" t="s">
        <v>129</v>
      </c>
      <c r="L217" s="13" t="s">
        <v>129</v>
      </c>
    </row>
    <row r="218" spans="2:12" x14ac:dyDescent="0.2">
      <c r="B218" s="14" t="str">
        <f t="shared" si="15"/>
        <v>2023</v>
      </c>
      <c r="C218" s="2">
        <v>175</v>
      </c>
      <c r="D218" s="15" t="s">
        <v>19</v>
      </c>
      <c r="E218" s="12">
        <v>304</v>
      </c>
      <c r="F218" s="12">
        <v>754</v>
      </c>
      <c r="G218" s="12">
        <v>666</v>
      </c>
      <c r="H218" s="12">
        <v>850</v>
      </c>
      <c r="I218" s="12">
        <v>790</v>
      </c>
      <c r="J218" s="12">
        <v>991</v>
      </c>
      <c r="K218" s="9">
        <f t="shared" si="13"/>
        <v>4355</v>
      </c>
      <c r="L218" s="9">
        <f t="shared" si="14"/>
        <v>2631</v>
      </c>
    </row>
    <row r="219" spans="2:12" x14ac:dyDescent="0.2">
      <c r="B219" s="14" t="str">
        <f t="shared" si="15"/>
        <v>2023</v>
      </c>
      <c r="C219" s="2">
        <v>183</v>
      </c>
      <c r="D219" s="15" t="s">
        <v>17</v>
      </c>
      <c r="E219" s="12">
        <v>103</v>
      </c>
      <c r="F219" s="12">
        <v>168</v>
      </c>
      <c r="G219" s="12">
        <v>323</v>
      </c>
      <c r="H219" s="12">
        <v>375</v>
      </c>
      <c r="I219" s="12">
        <v>205</v>
      </c>
      <c r="J219" s="12">
        <v>149</v>
      </c>
      <c r="K219" s="9">
        <f t="shared" si="13"/>
        <v>1323</v>
      </c>
      <c r="L219" s="9">
        <f t="shared" si="14"/>
        <v>729</v>
      </c>
    </row>
    <row r="220" spans="2:12" x14ac:dyDescent="0.2">
      <c r="B220" s="14" t="str">
        <f t="shared" si="15"/>
        <v>2023</v>
      </c>
      <c r="C220" s="2">
        <v>185</v>
      </c>
      <c r="D220" s="15" t="s">
        <v>7</v>
      </c>
      <c r="E220" s="12">
        <v>119</v>
      </c>
      <c r="F220" s="12">
        <v>342</v>
      </c>
      <c r="G220" s="12">
        <v>594</v>
      </c>
      <c r="H220" s="12">
        <v>478</v>
      </c>
      <c r="I220" s="12">
        <v>531</v>
      </c>
      <c r="J220" s="12">
        <v>617</v>
      </c>
      <c r="K220" s="9">
        <f t="shared" si="13"/>
        <v>2681</v>
      </c>
      <c r="L220" s="9">
        <f t="shared" si="14"/>
        <v>1626</v>
      </c>
    </row>
    <row r="221" spans="2:12" x14ac:dyDescent="0.2">
      <c r="B221" s="14" t="str">
        <f t="shared" si="15"/>
        <v>2023</v>
      </c>
      <c r="C221" s="2">
        <v>187</v>
      </c>
      <c r="D221" s="15" t="s">
        <v>20</v>
      </c>
      <c r="E221" s="12">
        <v>124</v>
      </c>
      <c r="F221" s="12">
        <v>193</v>
      </c>
      <c r="G221" s="12">
        <v>385</v>
      </c>
      <c r="H221" s="12">
        <v>316</v>
      </c>
      <c r="I221" s="12">
        <v>295</v>
      </c>
      <c r="J221" s="12">
        <v>259</v>
      </c>
      <c r="K221" s="9">
        <f t="shared" si="13"/>
        <v>1572</v>
      </c>
      <c r="L221" s="9">
        <f t="shared" si="14"/>
        <v>870</v>
      </c>
    </row>
    <row r="222" spans="2:12" x14ac:dyDescent="0.2">
      <c r="B222" s="14" t="str">
        <f t="shared" si="15"/>
        <v>2023</v>
      </c>
      <c r="C222" s="2">
        <v>190</v>
      </c>
      <c r="D222" s="15" t="s">
        <v>25</v>
      </c>
      <c r="E222" s="12">
        <v>133</v>
      </c>
      <c r="F222" s="12">
        <v>279</v>
      </c>
      <c r="G222" s="12">
        <v>479</v>
      </c>
      <c r="H222" s="12">
        <v>768</v>
      </c>
      <c r="I222" s="12">
        <v>863</v>
      </c>
      <c r="J222" s="12">
        <v>1060</v>
      </c>
      <c r="K222" s="9">
        <f t="shared" si="13"/>
        <v>3582</v>
      </c>
      <c r="L222" s="9">
        <f t="shared" si="14"/>
        <v>2691</v>
      </c>
    </row>
    <row r="223" spans="2:12" x14ac:dyDescent="0.2">
      <c r="B223" s="14" t="str">
        <f t="shared" si="15"/>
        <v>2023</v>
      </c>
      <c r="C223" s="2">
        <v>201</v>
      </c>
      <c r="D223" s="15" t="s">
        <v>21</v>
      </c>
      <c r="E223" s="12">
        <v>33</v>
      </c>
      <c r="F223" s="12">
        <v>169</v>
      </c>
      <c r="G223" s="12">
        <v>348</v>
      </c>
      <c r="H223" s="12">
        <v>392</v>
      </c>
      <c r="I223" s="12">
        <v>353</v>
      </c>
      <c r="J223" s="12">
        <v>387</v>
      </c>
      <c r="K223" s="9">
        <f t="shared" si="13"/>
        <v>1682</v>
      </c>
      <c r="L223" s="9">
        <f t="shared" si="14"/>
        <v>1132</v>
      </c>
    </row>
    <row r="224" spans="2:12" x14ac:dyDescent="0.2">
      <c r="B224" s="14" t="str">
        <f t="shared" si="15"/>
        <v>2023</v>
      </c>
      <c r="C224" s="2">
        <v>210</v>
      </c>
      <c r="D224" s="15" t="s">
        <v>23</v>
      </c>
      <c r="E224" s="12">
        <v>61</v>
      </c>
      <c r="F224" s="12">
        <v>294</v>
      </c>
      <c r="G224" s="12">
        <v>512</v>
      </c>
      <c r="H224" s="12">
        <v>659</v>
      </c>
      <c r="I224" s="12">
        <v>506</v>
      </c>
      <c r="J224" s="12">
        <v>571</v>
      </c>
      <c r="K224" s="9">
        <f t="shared" si="13"/>
        <v>2603</v>
      </c>
      <c r="L224" s="9">
        <f t="shared" si="14"/>
        <v>1736</v>
      </c>
    </row>
    <row r="225" spans="2:12" x14ac:dyDescent="0.2">
      <c r="B225" s="14" t="str">
        <f t="shared" si="15"/>
        <v>2023</v>
      </c>
      <c r="C225" s="2">
        <v>217</v>
      </c>
      <c r="D225" s="15" t="s">
        <v>28</v>
      </c>
      <c r="E225" s="12">
        <v>182</v>
      </c>
      <c r="F225" s="12">
        <v>463</v>
      </c>
      <c r="G225" s="12">
        <v>980</v>
      </c>
      <c r="H225" s="12">
        <v>1068</v>
      </c>
      <c r="I225" s="12">
        <v>1326</v>
      </c>
      <c r="J225" s="12">
        <v>1190</v>
      </c>
      <c r="K225" s="9">
        <f t="shared" si="13"/>
        <v>5209</v>
      </c>
      <c r="L225" s="9">
        <f t="shared" si="14"/>
        <v>3584</v>
      </c>
    </row>
    <row r="226" spans="2:12" x14ac:dyDescent="0.2">
      <c r="B226" s="14" t="str">
        <f t="shared" si="15"/>
        <v>2023</v>
      </c>
      <c r="C226" s="2">
        <v>219</v>
      </c>
      <c r="D226" s="15" t="s">
        <v>29</v>
      </c>
      <c r="E226" s="12">
        <v>81</v>
      </c>
      <c r="F226" s="12">
        <v>221</v>
      </c>
      <c r="G226" s="12">
        <v>491</v>
      </c>
      <c r="H226" s="12">
        <v>443</v>
      </c>
      <c r="I226" s="12">
        <v>640</v>
      </c>
      <c r="J226" s="12">
        <v>415</v>
      </c>
      <c r="K226" s="9">
        <f t="shared" si="13"/>
        <v>2291</v>
      </c>
      <c r="L226" s="9">
        <f t="shared" si="14"/>
        <v>1498</v>
      </c>
    </row>
    <row r="227" spans="2:12" x14ac:dyDescent="0.2">
      <c r="B227" s="14" t="str">
        <f t="shared" si="15"/>
        <v>2023</v>
      </c>
      <c r="C227" s="2">
        <v>223</v>
      </c>
      <c r="D227" s="15" t="s">
        <v>30</v>
      </c>
      <c r="E227" s="12">
        <v>42</v>
      </c>
      <c r="F227" s="12">
        <v>165</v>
      </c>
      <c r="G227" s="12">
        <v>233</v>
      </c>
      <c r="H227" s="12">
        <v>477</v>
      </c>
      <c r="I227" s="12">
        <v>438</v>
      </c>
      <c r="J227" s="12">
        <v>784</v>
      </c>
      <c r="K227" s="9">
        <f t="shared" si="13"/>
        <v>2139</v>
      </c>
      <c r="L227" s="9">
        <f t="shared" si="14"/>
        <v>1699</v>
      </c>
    </row>
    <row r="228" spans="2:12" x14ac:dyDescent="0.2">
      <c r="B228" s="14" t="str">
        <f t="shared" si="15"/>
        <v>2023</v>
      </c>
      <c r="C228" s="2">
        <v>230</v>
      </c>
      <c r="D228" s="15" t="s">
        <v>31</v>
      </c>
      <c r="E228" s="12">
        <v>182</v>
      </c>
      <c r="F228" s="12">
        <v>255</v>
      </c>
      <c r="G228" s="12">
        <v>783</v>
      </c>
      <c r="H228" s="12">
        <v>1015</v>
      </c>
      <c r="I228" s="12">
        <v>1052</v>
      </c>
      <c r="J228" s="12">
        <v>1848</v>
      </c>
      <c r="K228" s="9">
        <f t="shared" si="13"/>
        <v>5135</v>
      </c>
      <c r="L228" s="9">
        <f t="shared" si="14"/>
        <v>3915</v>
      </c>
    </row>
    <row r="229" spans="2:12" x14ac:dyDescent="0.2">
      <c r="B229" s="14" t="str">
        <f t="shared" si="15"/>
        <v>2023</v>
      </c>
      <c r="C229" s="2">
        <v>240</v>
      </c>
      <c r="D229" s="15" t="s">
        <v>22</v>
      </c>
      <c r="E229" s="12">
        <v>310</v>
      </c>
      <c r="F229" s="12">
        <v>277</v>
      </c>
      <c r="G229" s="12">
        <v>515</v>
      </c>
      <c r="H229" s="12">
        <v>655</v>
      </c>
      <c r="I229" s="12">
        <v>484</v>
      </c>
      <c r="J229" s="12">
        <v>448</v>
      </c>
      <c r="K229" s="9">
        <f t="shared" si="13"/>
        <v>2689</v>
      </c>
      <c r="L229" s="9">
        <f t="shared" si="14"/>
        <v>1587</v>
      </c>
    </row>
    <row r="230" spans="2:12" x14ac:dyDescent="0.2">
      <c r="B230" s="14" t="str">
        <f t="shared" si="15"/>
        <v>2023</v>
      </c>
      <c r="C230" s="2">
        <v>250</v>
      </c>
      <c r="D230" s="15" t="s">
        <v>24</v>
      </c>
      <c r="E230" s="12">
        <v>187</v>
      </c>
      <c r="F230" s="12">
        <v>306</v>
      </c>
      <c r="G230" s="12">
        <v>725</v>
      </c>
      <c r="H230" s="12">
        <v>916</v>
      </c>
      <c r="I230" s="12">
        <v>774</v>
      </c>
      <c r="J230" s="12">
        <v>643</v>
      </c>
      <c r="K230" s="9">
        <f t="shared" si="13"/>
        <v>3551</v>
      </c>
      <c r="L230" s="9">
        <f t="shared" si="14"/>
        <v>2333</v>
      </c>
    </row>
    <row r="231" spans="2:12" x14ac:dyDescent="0.2">
      <c r="B231" s="14" t="str">
        <f t="shared" si="15"/>
        <v>2023</v>
      </c>
      <c r="C231" s="2">
        <v>253</v>
      </c>
      <c r="D231" s="15" t="s">
        <v>34</v>
      </c>
      <c r="E231" s="12">
        <v>222</v>
      </c>
      <c r="F231" s="12">
        <v>442</v>
      </c>
      <c r="G231" s="12">
        <v>951</v>
      </c>
      <c r="H231" s="12">
        <v>1037</v>
      </c>
      <c r="I231" s="12">
        <v>989</v>
      </c>
      <c r="J231" s="12">
        <v>686</v>
      </c>
      <c r="K231" s="9">
        <f t="shared" si="13"/>
        <v>4327</v>
      </c>
      <c r="L231" s="9">
        <f t="shared" si="14"/>
        <v>2712</v>
      </c>
    </row>
    <row r="232" spans="2:12" x14ac:dyDescent="0.2">
      <c r="B232" s="14" t="str">
        <f t="shared" si="15"/>
        <v>2023</v>
      </c>
      <c r="C232" s="2">
        <v>259</v>
      </c>
      <c r="D232" s="15" t="s">
        <v>35</v>
      </c>
      <c r="E232" s="12">
        <v>244</v>
      </c>
      <c r="F232" s="12">
        <v>463</v>
      </c>
      <c r="G232" s="12">
        <v>1024</v>
      </c>
      <c r="H232" s="12">
        <v>1363</v>
      </c>
      <c r="I232" s="12">
        <v>1139</v>
      </c>
      <c r="J232" s="12">
        <v>1364</v>
      </c>
      <c r="K232" s="9">
        <f t="shared" si="13"/>
        <v>5597</v>
      </c>
      <c r="L232" s="9">
        <f t="shared" si="14"/>
        <v>3866</v>
      </c>
    </row>
    <row r="233" spans="2:12" x14ac:dyDescent="0.2">
      <c r="B233" s="14" t="str">
        <f t="shared" si="15"/>
        <v>2023</v>
      </c>
      <c r="C233" s="2">
        <v>260</v>
      </c>
      <c r="D233" s="15" t="s">
        <v>27</v>
      </c>
      <c r="E233" s="12">
        <v>194</v>
      </c>
      <c r="F233" s="12">
        <v>239</v>
      </c>
      <c r="G233" s="12">
        <v>552</v>
      </c>
      <c r="H233" s="12">
        <v>612</v>
      </c>
      <c r="I233" s="12">
        <v>675</v>
      </c>
      <c r="J233" s="12">
        <v>562</v>
      </c>
      <c r="K233" s="9">
        <f t="shared" si="13"/>
        <v>2834</v>
      </c>
      <c r="L233" s="9">
        <f t="shared" si="14"/>
        <v>1849</v>
      </c>
    </row>
    <row r="234" spans="2:12" x14ac:dyDescent="0.2">
      <c r="B234" s="14" t="str">
        <f t="shared" si="15"/>
        <v>2023</v>
      </c>
      <c r="C234" s="2">
        <v>265</v>
      </c>
      <c r="D234" s="15" t="s">
        <v>37</v>
      </c>
      <c r="E234" s="12">
        <v>289</v>
      </c>
      <c r="F234" s="12">
        <v>586</v>
      </c>
      <c r="G234" s="12">
        <v>1131</v>
      </c>
      <c r="H234" s="12">
        <v>1249</v>
      </c>
      <c r="I234" s="12">
        <v>1510</v>
      </c>
      <c r="J234" s="12">
        <v>1558</v>
      </c>
      <c r="K234" s="9">
        <f t="shared" si="13"/>
        <v>6323</v>
      </c>
      <c r="L234" s="9">
        <f t="shared" si="14"/>
        <v>4317</v>
      </c>
    </row>
    <row r="235" spans="2:12" x14ac:dyDescent="0.2">
      <c r="B235" s="14" t="str">
        <f t="shared" si="15"/>
        <v>2023</v>
      </c>
      <c r="C235" s="2">
        <v>269</v>
      </c>
      <c r="D235" s="15" t="s">
        <v>38</v>
      </c>
      <c r="E235" s="12">
        <v>88</v>
      </c>
      <c r="F235" s="12">
        <v>253</v>
      </c>
      <c r="G235" s="12">
        <v>237</v>
      </c>
      <c r="H235" s="12">
        <v>337</v>
      </c>
      <c r="I235" s="12">
        <v>219</v>
      </c>
      <c r="J235" s="12">
        <v>228</v>
      </c>
      <c r="K235" s="9">
        <f t="shared" si="13"/>
        <v>1362</v>
      </c>
      <c r="L235" s="9">
        <f t="shared" si="14"/>
        <v>784</v>
      </c>
    </row>
    <row r="236" spans="2:12" x14ac:dyDescent="0.2">
      <c r="B236" s="14" t="str">
        <f t="shared" si="15"/>
        <v>2023</v>
      </c>
      <c r="C236" s="2">
        <v>270</v>
      </c>
      <c r="D236" s="15" t="s">
        <v>26</v>
      </c>
      <c r="E236" s="12">
        <v>79</v>
      </c>
      <c r="F236" s="12">
        <v>198</v>
      </c>
      <c r="G236" s="12">
        <v>462</v>
      </c>
      <c r="H236" s="12">
        <v>601</v>
      </c>
      <c r="I236" s="12">
        <v>528</v>
      </c>
      <c r="J236" s="12">
        <v>576</v>
      </c>
      <c r="K236" s="9">
        <f t="shared" si="13"/>
        <v>2444</v>
      </c>
      <c r="L236" s="9">
        <f t="shared" si="14"/>
        <v>1705</v>
      </c>
    </row>
    <row r="237" spans="2:12" x14ac:dyDescent="0.2">
      <c r="B237" s="14" t="str">
        <f t="shared" si="15"/>
        <v>2023</v>
      </c>
      <c r="C237" s="2">
        <v>306</v>
      </c>
      <c r="D237" s="15" t="s">
        <v>45</v>
      </c>
      <c r="E237" s="12">
        <v>85</v>
      </c>
      <c r="F237" s="12">
        <v>275</v>
      </c>
      <c r="G237" s="12">
        <v>484</v>
      </c>
      <c r="H237" s="12">
        <v>425</v>
      </c>
      <c r="I237" s="12">
        <v>496</v>
      </c>
      <c r="J237" s="12">
        <v>430</v>
      </c>
      <c r="K237" s="9">
        <f t="shared" si="13"/>
        <v>2195</v>
      </c>
      <c r="L237" s="9">
        <f t="shared" si="14"/>
        <v>1351</v>
      </c>
    </row>
    <row r="238" spans="2:12" x14ac:dyDescent="0.2">
      <c r="B238" s="14" t="str">
        <f t="shared" si="15"/>
        <v>2023</v>
      </c>
      <c r="C238" s="2">
        <v>316</v>
      </c>
      <c r="D238" s="15" t="s">
        <v>41</v>
      </c>
      <c r="E238" s="12">
        <v>343</v>
      </c>
      <c r="F238" s="12">
        <v>820</v>
      </c>
      <c r="G238" s="12">
        <v>1050</v>
      </c>
      <c r="H238" s="12">
        <v>1438</v>
      </c>
      <c r="I238" s="12">
        <v>1271</v>
      </c>
      <c r="J238" s="12">
        <v>1615</v>
      </c>
      <c r="K238" s="9">
        <f t="shared" si="13"/>
        <v>6537</v>
      </c>
      <c r="L238" s="9">
        <f t="shared" si="14"/>
        <v>4324</v>
      </c>
    </row>
    <row r="239" spans="2:12" x14ac:dyDescent="0.2">
      <c r="B239" s="14" t="str">
        <f t="shared" si="15"/>
        <v>2023</v>
      </c>
      <c r="C239" s="2">
        <v>320</v>
      </c>
      <c r="D239" s="15" t="s">
        <v>39</v>
      </c>
      <c r="E239" s="12">
        <v>113</v>
      </c>
      <c r="F239" s="12">
        <v>218</v>
      </c>
      <c r="G239" s="12">
        <v>377</v>
      </c>
      <c r="H239" s="12">
        <v>487</v>
      </c>
      <c r="I239" s="12">
        <v>545</v>
      </c>
      <c r="J239" s="12">
        <v>621</v>
      </c>
      <c r="K239" s="9">
        <f t="shared" si="13"/>
        <v>2361</v>
      </c>
      <c r="L239" s="9">
        <f t="shared" si="14"/>
        <v>1653</v>
      </c>
    </row>
    <row r="240" spans="2:12" x14ac:dyDescent="0.2">
      <c r="B240" s="14" t="str">
        <f t="shared" si="15"/>
        <v>2023</v>
      </c>
      <c r="C240" s="2">
        <v>326</v>
      </c>
      <c r="D240" s="15" t="s">
        <v>42</v>
      </c>
      <c r="E240" s="12">
        <v>164</v>
      </c>
      <c r="F240" s="12">
        <v>415</v>
      </c>
      <c r="G240" s="12">
        <v>966</v>
      </c>
      <c r="H240" s="12">
        <v>884</v>
      </c>
      <c r="I240" s="12">
        <v>773</v>
      </c>
      <c r="J240" s="12">
        <v>974</v>
      </c>
      <c r="K240" s="9">
        <f t="shared" si="13"/>
        <v>4176</v>
      </c>
      <c r="L240" s="9">
        <f t="shared" si="14"/>
        <v>2631</v>
      </c>
    </row>
    <row r="241" spans="2:12" x14ac:dyDescent="0.2">
      <c r="B241" s="14" t="str">
        <f t="shared" si="15"/>
        <v>2023</v>
      </c>
      <c r="C241" s="2">
        <v>329</v>
      </c>
      <c r="D241" s="15" t="s">
        <v>46</v>
      </c>
      <c r="E241" s="12">
        <v>81</v>
      </c>
      <c r="F241" s="12">
        <v>216</v>
      </c>
      <c r="G241" s="12">
        <v>350</v>
      </c>
      <c r="H241" s="12">
        <v>476</v>
      </c>
      <c r="I241" s="12">
        <v>456</v>
      </c>
      <c r="J241" s="12">
        <v>404</v>
      </c>
      <c r="K241" s="9">
        <f t="shared" si="13"/>
        <v>1983</v>
      </c>
      <c r="L241" s="9">
        <f t="shared" si="14"/>
        <v>1336</v>
      </c>
    </row>
    <row r="242" spans="2:12" x14ac:dyDescent="0.2">
      <c r="B242" s="14" t="str">
        <f t="shared" si="15"/>
        <v>2023</v>
      </c>
      <c r="C242" s="2">
        <v>330</v>
      </c>
      <c r="D242" s="15" t="s">
        <v>47</v>
      </c>
      <c r="E242" s="12">
        <v>380</v>
      </c>
      <c r="F242" s="12">
        <v>952</v>
      </c>
      <c r="G242" s="12">
        <v>1848</v>
      </c>
      <c r="H242" s="12">
        <v>1758</v>
      </c>
      <c r="I242" s="12">
        <v>1938</v>
      </c>
      <c r="J242" s="12">
        <v>2148</v>
      </c>
      <c r="K242" s="9">
        <f t="shared" si="13"/>
        <v>9024</v>
      </c>
      <c r="L242" s="9">
        <f t="shared" si="14"/>
        <v>5844</v>
      </c>
    </row>
    <row r="243" spans="2:12" x14ac:dyDescent="0.2">
      <c r="B243" s="14" t="str">
        <f t="shared" si="15"/>
        <v>2023</v>
      </c>
      <c r="C243" s="2">
        <v>336</v>
      </c>
      <c r="D243" s="15" t="s">
        <v>49</v>
      </c>
      <c r="E243" s="12">
        <v>101</v>
      </c>
      <c r="F243" s="12">
        <v>326</v>
      </c>
      <c r="G243" s="12">
        <v>478</v>
      </c>
      <c r="H243" s="12">
        <v>438</v>
      </c>
      <c r="I243" s="12">
        <v>482</v>
      </c>
      <c r="J243" s="12">
        <v>616</v>
      </c>
      <c r="K243" s="9">
        <f t="shared" si="13"/>
        <v>2441</v>
      </c>
      <c r="L243" s="9">
        <f t="shared" si="14"/>
        <v>1536</v>
      </c>
    </row>
    <row r="244" spans="2:12" x14ac:dyDescent="0.2">
      <c r="B244" s="14" t="str">
        <f t="shared" si="15"/>
        <v>2023</v>
      </c>
      <c r="C244" s="2">
        <v>340</v>
      </c>
      <c r="D244" s="15" t="s">
        <v>48</v>
      </c>
      <c r="E244" s="12">
        <v>161</v>
      </c>
      <c r="F244" s="12">
        <v>265</v>
      </c>
      <c r="G244" s="12">
        <v>447</v>
      </c>
      <c r="H244" s="12">
        <v>555</v>
      </c>
      <c r="I244" s="12">
        <v>485</v>
      </c>
      <c r="J244" s="12">
        <v>536</v>
      </c>
      <c r="K244" s="9">
        <f t="shared" si="13"/>
        <v>2449</v>
      </c>
      <c r="L244" s="9">
        <f t="shared" si="14"/>
        <v>1576</v>
      </c>
    </row>
    <row r="245" spans="2:12" x14ac:dyDescent="0.2">
      <c r="B245" s="14" t="str">
        <f t="shared" si="15"/>
        <v>2023</v>
      </c>
      <c r="C245" s="2">
        <v>350</v>
      </c>
      <c r="D245" s="15" t="s">
        <v>36</v>
      </c>
      <c r="E245" s="12">
        <v>75</v>
      </c>
      <c r="F245" s="12">
        <v>290</v>
      </c>
      <c r="G245" s="12">
        <v>345</v>
      </c>
      <c r="H245" s="12">
        <v>446</v>
      </c>
      <c r="I245" s="12">
        <v>463</v>
      </c>
      <c r="J245" s="12">
        <v>412</v>
      </c>
      <c r="K245" s="9">
        <f t="shared" si="13"/>
        <v>2031</v>
      </c>
      <c r="L245" s="9">
        <f t="shared" si="14"/>
        <v>1321</v>
      </c>
    </row>
    <row r="246" spans="2:12" x14ac:dyDescent="0.2">
      <c r="B246" s="14" t="str">
        <f t="shared" si="15"/>
        <v>2023</v>
      </c>
      <c r="C246" s="2">
        <v>360</v>
      </c>
      <c r="D246" s="15" t="s">
        <v>43</v>
      </c>
      <c r="E246" s="12">
        <v>111</v>
      </c>
      <c r="F246" s="12">
        <v>345</v>
      </c>
      <c r="G246" s="12">
        <v>545</v>
      </c>
      <c r="H246" s="12">
        <v>749</v>
      </c>
      <c r="I246" s="12">
        <v>652</v>
      </c>
      <c r="J246" s="12">
        <v>844</v>
      </c>
      <c r="K246" s="9">
        <f t="shared" si="13"/>
        <v>3246</v>
      </c>
      <c r="L246" s="9">
        <f t="shared" si="14"/>
        <v>2245</v>
      </c>
    </row>
    <row r="247" spans="2:12" x14ac:dyDescent="0.2">
      <c r="B247" s="14" t="str">
        <f t="shared" si="15"/>
        <v>2023</v>
      </c>
      <c r="C247" s="2">
        <v>370</v>
      </c>
      <c r="D247" s="15" t="s">
        <v>44</v>
      </c>
      <c r="E247" s="12">
        <v>346</v>
      </c>
      <c r="F247" s="12">
        <v>772</v>
      </c>
      <c r="G247" s="12">
        <v>1266</v>
      </c>
      <c r="H247" s="12">
        <v>1398</v>
      </c>
      <c r="I247" s="12">
        <v>1222</v>
      </c>
      <c r="J247" s="12">
        <v>1343</v>
      </c>
      <c r="K247" s="9">
        <f t="shared" si="13"/>
        <v>6347</v>
      </c>
      <c r="L247" s="9">
        <f t="shared" si="14"/>
        <v>3963</v>
      </c>
    </row>
    <row r="248" spans="2:12" x14ac:dyDescent="0.2">
      <c r="B248" s="14" t="str">
        <f t="shared" si="15"/>
        <v>2023</v>
      </c>
      <c r="C248" s="2">
        <v>376</v>
      </c>
      <c r="D248" s="15" t="s">
        <v>40</v>
      </c>
      <c r="E248" s="12">
        <v>299</v>
      </c>
      <c r="F248" s="12">
        <v>454</v>
      </c>
      <c r="G248" s="12">
        <v>905</v>
      </c>
      <c r="H248" s="12">
        <v>1087</v>
      </c>
      <c r="I248" s="12">
        <v>979</v>
      </c>
      <c r="J248" s="12">
        <v>1039</v>
      </c>
      <c r="K248" s="9">
        <f t="shared" si="13"/>
        <v>4763</v>
      </c>
      <c r="L248" s="9">
        <f t="shared" si="14"/>
        <v>3105</v>
      </c>
    </row>
    <row r="249" spans="2:12" x14ac:dyDescent="0.2">
      <c r="B249" s="14" t="str">
        <f t="shared" si="15"/>
        <v>2023</v>
      </c>
      <c r="C249" s="2">
        <v>390</v>
      </c>
      <c r="D249" s="15" t="s">
        <v>50</v>
      </c>
      <c r="E249" s="12">
        <v>140</v>
      </c>
      <c r="F249" s="12">
        <v>311</v>
      </c>
      <c r="G249" s="12">
        <v>571</v>
      </c>
      <c r="H249" s="12">
        <v>527</v>
      </c>
      <c r="I249" s="12">
        <v>561</v>
      </c>
      <c r="J249" s="12">
        <v>625</v>
      </c>
      <c r="K249" s="9">
        <f t="shared" si="13"/>
        <v>2735</v>
      </c>
      <c r="L249" s="9">
        <f t="shared" si="14"/>
        <v>1713</v>
      </c>
    </row>
    <row r="250" spans="2:12" x14ac:dyDescent="0.2">
      <c r="B250" s="14" t="str">
        <f t="shared" si="15"/>
        <v>2023</v>
      </c>
      <c r="C250" s="2">
        <v>400</v>
      </c>
      <c r="D250" s="15" t="s">
        <v>32</v>
      </c>
      <c r="E250" s="12">
        <v>110</v>
      </c>
      <c r="F250" s="12">
        <v>314</v>
      </c>
      <c r="G250" s="12">
        <v>470</v>
      </c>
      <c r="H250" s="12">
        <v>486</v>
      </c>
      <c r="I250" s="12">
        <v>565</v>
      </c>
      <c r="J250" s="12">
        <v>592</v>
      </c>
      <c r="K250" s="9">
        <f t="shared" si="13"/>
        <v>2537</v>
      </c>
      <c r="L250" s="9">
        <f t="shared" si="14"/>
        <v>1643</v>
      </c>
    </row>
    <row r="251" spans="2:12" x14ac:dyDescent="0.2">
      <c r="B251" s="14" t="str">
        <f t="shared" si="15"/>
        <v>2023</v>
      </c>
      <c r="C251" s="2">
        <v>410</v>
      </c>
      <c r="D251" s="15" t="s">
        <v>55</v>
      </c>
      <c r="E251" s="12">
        <v>117</v>
      </c>
      <c r="F251" s="12">
        <v>193</v>
      </c>
      <c r="G251" s="12">
        <v>422</v>
      </c>
      <c r="H251" s="12">
        <v>502</v>
      </c>
      <c r="I251" s="12">
        <v>627</v>
      </c>
      <c r="J251" s="12">
        <v>574</v>
      </c>
      <c r="K251" s="9">
        <f t="shared" si="13"/>
        <v>2435</v>
      </c>
      <c r="L251" s="9">
        <f t="shared" si="14"/>
        <v>1703</v>
      </c>
    </row>
    <row r="252" spans="2:12" x14ac:dyDescent="0.2">
      <c r="B252" s="14" t="str">
        <f t="shared" si="15"/>
        <v>2023</v>
      </c>
      <c r="C252" s="2">
        <v>420</v>
      </c>
      <c r="D252" s="15" t="s">
        <v>51</v>
      </c>
      <c r="E252" s="12">
        <v>157</v>
      </c>
      <c r="F252" s="12">
        <v>234</v>
      </c>
      <c r="G252" s="12">
        <v>314</v>
      </c>
      <c r="H252" s="12">
        <v>373</v>
      </c>
      <c r="I252" s="12">
        <v>422</v>
      </c>
      <c r="J252" s="12">
        <v>480</v>
      </c>
      <c r="K252" s="9">
        <f t="shared" si="13"/>
        <v>1980</v>
      </c>
      <c r="L252" s="9">
        <f t="shared" si="14"/>
        <v>1275</v>
      </c>
    </row>
    <row r="253" spans="2:12" x14ac:dyDescent="0.2">
      <c r="B253" s="14" t="str">
        <f t="shared" si="15"/>
        <v>2023</v>
      </c>
      <c r="C253" s="2">
        <v>430</v>
      </c>
      <c r="D253" s="15" t="s">
        <v>52</v>
      </c>
      <c r="E253" s="12">
        <v>180</v>
      </c>
      <c r="F253" s="12">
        <v>328</v>
      </c>
      <c r="G253" s="12">
        <v>463</v>
      </c>
      <c r="H253" s="12">
        <v>629</v>
      </c>
      <c r="I253" s="12">
        <v>725</v>
      </c>
      <c r="J253" s="12">
        <v>997</v>
      </c>
      <c r="K253" s="9">
        <f t="shared" si="13"/>
        <v>3322</v>
      </c>
      <c r="L253" s="9">
        <f t="shared" si="14"/>
        <v>2351</v>
      </c>
    </row>
    <row r="254" spans="2:12" x14ac:dyDescent="0.2">
      <c r="B254" s="14" t="str">
        <f t="shared" si="15"/>
        <v>2023</v>
      </c>
      <c r="C254" s="2">
        <v>440</v>
      </c>
      <c r="D254" s="15" t="s">
        <v>53</v>
      </c>
      <c r="E254" s="12">
        <v>45</v>
      </c>
      <c r="F254" s="12">
        <v>135</v>
      </c>
      <c r="G254" s="12">
        <v>231</v>
      </c>
      <c r="H254" s="12">
        <v>357</v>
      </c>
      <c r="I254" s="12">
        <v>290</v>
      </c>
      <c r="J254" s="12">
        <v>256</v>
      </c>
      <c r="K254" s="9">
        <f t="shared" si="13"/>
        <v>1314</v>
      </c>
      <c r="L254" s="9">
        <f t="shared" si="14"/>
        <v>903</v>
      </c>
    </row>
    <row r="255" spans="2:12" x14ac:dyDescent="0.2">
      <c r="B255" s="14" t="str">
        <f t="shared" si="15"/>
        <v>2023</v>
      </c>
      <c r="C255" s="2">
        <v>450</v>
      </c>
      <c r="D255" s="15" t="s">
        <v>57</v>
      </c>
      <c r="E255" s="12">
        <v>203</v>
      </c>
      <c r="F255" s="12">
        <v>228</v>
      </c>
      <c r="G255" s="12">
        <v>706</v>
      </c>
      <c r="H255" s="12">
        <v>582</v>
      </c>
      <c r="I255" s="12">
        <v>528</v>
      </c>
      <c r="J255" s="12">
        <v>726</v>
      </c>
      <c r="K255" s="9">
        <f t="shared" si="13"/>
        <v>2973</v>
      </c>
      <c r="L255" s="9">
        <f t="shared" si="14"/>
        <v>1836</v>
      </c>
    </row>
    <row r="256" spans="2:12" x14ac:dyDescent="0.2">
      <c r="B256" s="14" t="str">
        <f t="shared" si="15"/>
        <v>2023</v>
      </c>
      <c r="C256" s="2">
        <v>461</v>
      </c>
      <c r="D256" s="15" t="s">
        <v>58</v>
      </c>
      <c r="E256" s="12">
        <v>640</v>
      </c>
      <c r="F256" s="12">
        <v>1270</v>
      </c>
      <c r="G256" s="12">
        <v>1909</v>
      </c>
      <c r="H256" s="12">
        <v>2318</v>
      </c>
      <c r="I256" s="12">
        <v>2474</v>
      </c>
      <c r="J256" s="12">
        <v>2635</v>
      </c>
      <c r="K256" s="9">
        <f t="shared" si="13"/>
        <v>11246</v>
      </c>
      <c r="L256" s="9">
        <f t="shared" si="14"/>
        <v>7427</v>
      </c>
    </row>
    <row r="257" spans="2:12" x14ac:dyDescent="0.2">
      <c r="B257" s="14" t="str">
        <f t="shared" si="15"/>
        <v>2023</v>
      </c>
      <c r="C257" s="2">
        <v>479</v>
      </c>
      <c r="D257" s="15" t="s">
        <v>59</v>
      </c>
      <c r="E257" s="12">
        <v>338</v>
      </c>
      <c r="F257" s="12">
        <v>422</v>
      </c>
      <c r="G257" s="12">
        <v>1029</v>
      </c>
      <c r="H257" s="12">
        <v>931</v>
      </c>
      <c r="I257" s="12">
        <v>944</v>
      </c>
      <c r="J257" s="12">
        <v>1308</v>
      </c>
      <c r="K257" s="9">
        <f t="shared" si="13"/>
        <v>4972</v>
      </c>
      <c r="L257" s="9">
        <f t="shared" si="14"/>
        <v>3183</v>
      </c>
    </row>
    <row r="258" spans="2:12" x14ac:dyDescent="0.2">
      <c r="B258" s="14" t="str">
        <f t="shared" si="15"/>
        <v>2023</v>
      </c>
      <c r="C258" s="2">
        <v>480</v>
      </c>
      <c r="D258" s="15" t="s">
        <v>56</v>
      </c>
      <c r="E258" s="12">
        <v>128</v>
      </c>
      <c r="F258" s="12">
        <v>243</v>
      </c>
      <c r="G258" s="12">
        <v>481</v>
      </c>
      <c r="H258" s="12">
        <v>494</v>
      </c>
      <c r="I258" s="12">
        <v>495</v>
      </c>
      <c r="J258" s="12">
        <v>526</v>
      </c>
      <c r="K258" s="9">
        <f t="shared" si="13"/>
        <v>2367</v>
      </c>
      <c r="L258" s="9">
        <f t="shared" si="14"/>
        <v>1515</v>
      </c>
    </row>
    <row r="259" spans="2:12" x14ac:dyDescent="0.2">
      <c r="B259" s="14" t="str">
        <f t="shared" si="15"/>
        <v>2023</v>
      </c>
      <c r="C259" s="2">
        <v>482</v>
      </c>
      <c r="D259" s="15" t="s">
        <v>54</v>
      </c>
      <c r="E259" s="12">
        <v>20</v>
      </c>
      <c r="F259" s="12">
        <v>102</v>
      </c>
      <c r="G259" s="12">
        <v>230</v>
      </c>
      <c r="H259" s="12">
        <v>294</v>
      </c>
      <c r="I259" s="12">
        <v>225</v>
      </c>
      <c r="J259" s="12">
        <v>272</v>
      </c>
      <c r="K259" s="9">
        <f t="shared" si="13"/>
        <v>1143</v>
      </c>
      <c r="L259" s="9">
        <f t="shared" si="14"/>
        <v>791</v>
      </c>
    </row>
    <row r="260" spans="2:12" x14ac:dyDescent="0.2">
      <c r="B260" s="14" t="str">
        <f t="shared" si="15"/>
        <v>2023</v>
      </c>
      <c r="C260" s="2">
        <v>492</v>
      </c>
      <c r="D260" s="15" t="s">
        <v>60</v>
      </c>
      <c r="E260" s="12">
        <v>35</v>
      </c>
      <c r="F260" s="12">
        <v>80</v>
      </c>
      <c r="G260" s="12">
        <v>64</v>
      </c>
      <c r="H260" s="12">
        <v>109</v>
      </c>
      <c r="I260" s="12">
        <v>194</v>
      </c>
      <c r="J260" s="12">
        <v>120</v>
      </c>
      <c r="K260" s="9">
        <f t="shared" si="13"/>
        <v>602</v>
      </c>
      <c r="L260" s="9">
        <f t="shared" si="14"/>
        <v>423</v>
      </c>
    </row>
    <row r="261" spans="2:12" x14ac:dyDescent="0.2">
      <c r="B261" s="14" t="str">
        <f t="shared" si="15"/>
        <v>2023</v>
      </c>
      <c r="C261" s="2">
        <v>510</v>
      </c>
      <c r="D261" s="15" t="s">
        <v>65</v>
      </c>
      <c r="E261" s="12">
        <v>202</v>
      </c>
      <c r="F261" s="12">
        <v>345</v>
      </c>
      <c r="G261" s="12">
        <v>497</v>
      </c>
      <c r="H261" s="12">
        <v>726</v>
      </c>
      <c r="I261" s="12">
        <v>829</v>
      </c>
      <c r="J261" s="12">
        <v>838</v>
      </c>
      <c r="K261" s="9">
        <f t="shared" si="13"/>
        <v>3437</v>
      </c>
      <c r="L261" s="9">
        <f t="shared" si="14"/>
        <v>2393</v>
      </c>
    </row>
    <row r="262" spans="2:12" x14ac:dyDescent="0.2">
      <c r="B262" s="14" t="str">
        <f t="shared" si="15"/>
        <v>2023</v>
      </c>
      <c r="C262" s="2">
        <v>530</v>
      </c>
      <c r="D262" s="15" t="s">
        <v>61</v>
      </c>
      <c r="E262" s="12">
        <v>35</v>
      </c>
      <c r="F262" s="12">
        <v>206</v>
      </c>
      <c r="G262" s="12">
        <v>306</v>
      </c>
      <c r="H262" s="12">
        <v>358</v>
      </c>
      <c r="I262" s="12">
        <v>367</v>
      </c>
      <c r="J262" s="12">
        <v>258</v>
      </c>
      <c r="K262" s="9">
        <f t="shared" si="13"/>
        <v>1530</v>
      </c>
      <c r="L262" s="9">
        <f t="shared" si="14"/>
        <v>983</v>
      </c>
    </row>
    <row r="263" spans="2:12" x14ac:dyDescent="0.2">
      <c r="B263" s="14" t="str">
        <f t="shared" si="15"/>
        <v>2023</v>
      </c>
      <c r="C263" s="2">
        <v>540</v>
      </c>
      <c r="D263" s="15" t="s">
        <v>67</v>
      </c>
      <c r="E263" s="12">
        <v>214</v>
      </c>
      <c r="F263" s="12">
        <v>452</v>
      </c>
      <c r="G263" s="12">
        <v>891</v>
      </c>
      <c r="H263" s="12">
        <v>1187</v>
      </c>
      <c r="I263" s="12">
        <v>1424</v>
      </c>
      <c r="J263" s="12">
        <v>1328</v>
      </c>
      <c r="K263" s="9">
        <f t="shared" si="13"/>
        <v>5496</v>
      </c>
      <c r="L263" s="9">
        <f t="shared" si="14"/>
        <v>3939</v>
      </c>
    </row>
    <row r="264" spans="2:12" x14ac:dyDescent="0.2">
      <c r="B264" s="14" t="str">
        <f t="shared" si="15"/>
        <v>2023</v>
      </c>
      <c r="C264" s="2">
        <v>550</v>
      </c>
      <c r="D264" s="15" t="s">
        <v>68</v>
      </c>
      <c r="E264" s="12">
        <v>127</v>
      </c>
      <c r="F264" s="12">
        <v>249</v>
      </c>
      <c r="G264" s="12">
        <v>413</v>
      </c>
      <c r="H264" s="12">
        <v>537</v>
      </c>
      <c r="I264" s="12">
        <v>559</v>
      </c>
      <c r="J264" s="12">
        <v>593</v>
      </c>
      <c r="K264" s="9">
        <f t="shared" si="13"/>
        <v>2478</v>
      </c>
      <c r="L264" s="9">
        <f t="shared" si="14"/>
        <v>1689</v>
      </c>
    </row>
    <row r="265" spans="2:12" x14ac:dyDescent="0.2">
      <c r="B265" s="14" t="str">
        <f t="shared" si="15"/>
        <v>2023</v>
      </c>
      <c r="C265" s="2">
        <v>561</v>
      </c>
      <c r="D265" s="15" t="s">
        <v>62</v>
      </c>
      <c r="E265" s="12">
        <v>571</v>
      </c>
      <c r="F265" s="12">
        <v>1079</v>
      </c>
      <c r="G265" s="12">
        <v>1556</v>
      </c>
      <c r="H265" s="12">
        <v>1748</v>
      </c>
      <c r="I265" s="12">
        <v>2149</v>
      </c>
      <c r="J265" s="12">
        <v>2108</v>
      </c>
      <c r="K265" s="9">
        <f t="shared" si="13"/>
        <v>9211</v>
      </c>
      <c r="L265" s="9">
        <f t="shared" si="14"/>
        <v>6005</v>
      </c>
    </row>
    <row r="266" spans="2:12" x14ac:dyDescent="0.2">
      <c r="B266" s="14" t="str">
        <f t="shared" si="15"/>
        <v>2023</v>
      </c>
      <c r="C266" s="2">
        <v>563</v>
      </c>
      <c r="D266" s="15" t="s">
        <v>63</v>
      </c>
      <c r="E266" s="12">
        <v>5</v>
      </c>
      <c r="F266" s="12">
        <v>56</v>
      </c>
      <c r="G266" s="12">
        <v>48</v>
      </c>
      <c r="H266" s="12">
        <v>67</v>
      </c>
      <c r="I266" s="12">
        <v>43</v>
      </c>
      <c r="J266" s="12">
        <v>51</v>
      </c>
      <c r="K266" s="9">
        <f t="shared" si="13"/>
        <v>270</v>
      </c>
      <c r="L266" s="9">
        <f t="shared" si="14"/>
        <v>161</v>
      </c>
    </row>
    <row r="267" spans="2:12" x14ac:dyDescent="0.2">
      <c r="B267" s="14" t="str">
        <f t="shared" si="15"/>
        <v>2023</v>
      </c>
      <c r="C267" s="2">
        <v>573</v>
      </c>
      <c r="D267" s="15" t="s">
        <v>69</v>
      </c>
      <c r="E267" s="12">
        <v>143</v>
      </c>
      <c r="F267" s="12">
        <v>227</v>
      </c>
      <c r="G267" s="12">
        <v>363</v>
      </c>
      <c r="H267" s="12">
        <v>506</v>
      </c>
      <c r="I267" s="12">
        <v>762</v>
      </c>
      <c r="J267" s="12">
        <v>775</v>
      </c>
      <c r="K267" s="9">
        <f t="shared" si="13"/>
        <v>2776</v>
      </c>
      <c r="L267" s="9">
        <f t="shared" si="14"/>
        <v>2043</v>
      </c>
    </row>
    <row r="268" spans="2:12" x14ac:dyDescent="0.2">
      <c r="B268" s="14" t="str">
        <f t="shared" si="15"/>
        <v>2023</v>
      </c>
      <c r="C268" s="2">
        <v>575</v>
      </c>
      <c r="D268" s="15" t="s">
        <v>70</v>
      </c>
      <c r="E268" s="12">
        <v>102</v>
      </c>
      <c r="F268" s="12">
        <v>265</v>
      </c>
      <c r="G268" s="12">
        <v>323</v>
      </c>
      <c r="H268" s="12">
        <v>431</v>
      </c>
      <c r="I268" s="12">
        <v>507</v>
      </c>
      <c r="J268" s="12">
        <v>637</v>
      </c>
      <c r="K268" s="9">
        <f t="shared" si="13"/>
        <v>2265</v>
      </c>
      <c r="L268" s="9">
        <f t="shared" si="14"/>
        <v>1575</v>
      </c>
    </row>
    <row r="269" spans="2:12" x14ac:dyDescent="0.2">
      <c r="B269" s="14" t="str">
        <f t="shared" si="15"/>
        <v>2023</v>
      </c>
      <c r="C269" s="2">
        <v>580</v>
      </c>
      <c r="D269" s="15" t="s">
        <v>72</v>
      </c>
      <c r="E269" s="12">
        <v>193</v>
      </c>
      <c r="F269" s="12">
        <v>383</v>
      </c>
      <c r="G269" s="12">
        <v>609</v>
      </c>
      <c r="H269" s="12">
        <v>947</v>
      </c>
      <c r="I269" s="12">
        <v>871</v>
      </c>
      <c r="J269" s="12">
        <v>845</v>
      </c>
      <c r="K269" s="9">
        <f t="shared" si="13"/>
        <v>3848</v>
      </c>
      <c r="L269" s="9">
        <f t="shared" si="14"/>
        <v>2663</v>
      </c>
    </row>
    <row r="270" spans="2:12" x14ac:dyDescent="0.2">
      <c r="B270" s="14" t="str">
        <f t="shared" si="15"/>
        <v>2023</v>
      </c>
      <c r="C270" s="2">
        <v>607</v>
      </c>
      <c r="D270" s="15" t="s">
        <v>64</v>
      </c>
      <c r="E270" s="12">
        <v>164</v>
      </c>
      <c r="F270" s="12">
        <v>441</v>
      </c>
      <c r="G270" s="12">
        <v>821</v>
      </c>
      <c r="H270" s="12">
        <v>838</v>
      </c>
      <c r="I270" s="12">
        <v>946</v>
      </c>
      <c r="J270" s="12">
        <v>1082</v>
      </c>
      <c r="K270" s="9">
        <f t="shared" ref="K270:K302" si="16">SUM(E270:J270)</f>
        <v>4292</v>
      </c>
      <c r="L270" s="9">
        <f t="shared" ref="L270:L302" si="17">SUM(H270:J270)</f>
        <v>2866</v>
      </c>
    </row>
    <row r="271" spans="2:12" x14ac:dyDescent="0.2">
      <c r="B271" s="14" t="str">
        <f t="shared" ref="B271:B302" si="18">B270</f>
        <v>2023</v>
      </c>
      <c r="C271" s="2">
        <v>615</v>
      </c>
      <c r="D271" s="15" t="s">
        <v>75</v>
      </c>
      <c r="E271" s="12">
        <v>397</v>
      </c>
      <c r="F271" s="12">
        <v>848</v>
      </c>
      <c r="G271" s="12">
        <v>1399</v>
      </c>
      <c r="H271" s="12">
        <v>1352</v>
      </c>
      <c r="I271" s="12">
        <v>1422</v>
      </c>
      <c r="J271" s="12">
        <v>1598</v>
      </c>
      <c r="K271" s="9">
        <f t="shared" si="16"/>
        <v>7016</v>
      </c>
      <c r="L271" s="9">
        <f t="shared" si="17"/>
        <v>4372</v>
      </c>
    </row>
    <row r="272" spans="2:12" x14ac:dyDescent="0.2">
      <c r="B272" s="14" t="str">
        <f t="shared" si="18"/>
        <v>2023</v>
      </c>
      <c r="C272" s="2">
        <v>621</v>
      </c>
      <c r="D272" s="15" t="s">
        <v>66</v>
      </c>
      <c r="E272" s="12">
        <v>392</v>
      </c>
      <c r="F272" s="12">
        <v>690</v>
      </c>
      <c r="G272" s="12">
        <v>1058</v>
      </c>
      <c r="H272" s="12">
        <v>1294</v>
      </c>
      <c r="I272" s="12">
        <v>1274</v>
      </c>
      <c r="J272" s="12">
        <v>1345</v>
      </c>
      <c r="K272" s="9">
        <f t="shared" si="16"/>
        <v>6053</v>
      </c>
      <c r="L272" s="9">
        <f t="shared" si="17"/>
        <v>3913</v>
      </c>
    </row>
    <row r="273" spans="2:12" x14ac:dyDescent="0.2">
      <c r="B273" s="14" t="str">
        <f t="shared" si="18"/>
        <v>2023</v>
      </c>
      <c r="C273" s="2">
        <v>630</v>
      </c>
      <c r="D273" s="15" t="s">
        <v>71</v>
      </c>
      <c r="E273" s="12">
        <v>363</v>
      </c>
      <c r="F273" s="12">
        <v>688</v>
      </c>
      <c r="G273" s="12">
        <v>969</v>
      </c>
      <c r="H273" s="12">
        <v>1278</v>
      </c>
      <c r="I273" s="12">
        <v>1128</v>
      </c>
      <c r="J273" s="12">
        <v>1270</v>
      </c>
      <c r="K273" s="9">
        <f t="shared" si="16"/>
        <v>5696</v>
      </c>
      <c r="L273" s="9">
        <f t="shared" si="17"/>
        <v>3676</v>
      </c>
    </row>
    <row r="274" spans="2:12" x14ac:dyDescent="0.2">
      <c r="B274" s="14" t="str">
        <f t="shared" si="18"/>
        <v>2023</v>
      </c>
      <c r="C274" s="2">
        <v>657</v>
      </c>
      <c r="D274" s="15" t="s">
        <v>84</v>
      </c>
      <c r="E274" s="12">
        <v>402</v>
      </c>
      <c r="F274" s="12">
        <v>641</v>
      </c>
      <c r="G274" s="12">
        <v>970</v>
      </c>
      <c r="H274" s="12">
        <v>1114</v>
      </c>
      <c r="I274" s="12">
        <v>1145</v>
      </c>
      <c r="J274" s="12">
        <v>1237</v>
      </c>
      <c r="K274" s="9">
        <f t="shared" si="16"/>
        <v>5509</v>
      </c>
      <c r="L274" s="9">
        <f t="shared" si="17"/>
        <v>3496</v>
      </c>
    </row>
    <row r="275" spans="2:12" x14ac:dyDescent="0.2">
      <c r="B275" s="14" t="str">
        <f t="shared" si="18"/>
        <v>2023</v>
      </c>
      <c r="C275" s="2">
        <v>661</v>
      </c>
      <c r="D275" s="15" t="s">
        <v>85</v>
      </c>
      <c r="E275" s="12">
        <v>139</v>
      </c>
      <c r="F275" s="12">
        <v>299</v>
      </c>
      <c r="G275" s="12">
        <v>447</v>
      </c>
      <c r="H275" s="12">
        <v>647</v>
      </c>
      <c r="I275" s="12">
        <v>626</v>
      </c>
      <c r="J275" s="12">
        <v>599</v>
      </c>
      <c r="K275" s="9">
        <f t="shared" si="16"/>
        <v>2757</v>
      </c>
      <c r="L275" s="9">
        <f t="shared" si="17"/>
        <v>1872</v>
      </c>
    </row>
    <row r="276" spans="2:12" x14ac:dyDescent="0.2">
      <c r="B276" s="14" t="str">
        <f t="shared" si="18"/>
        <v>2023</v>
      </c>
      <c r="C276" s="2">
        <v>665</v>
      </c>
      <c r="D276" s="15" t="s">
        <v>87</v>
      </c>
      <c r="E276" s="12">
        <v>132</v>
      </c>
      <c r="F276" s="12">
        <v>191</v>
      </c>
      <c r="G276" s="12">
        <v>219</v>
      </c>
      <c r="H276" s="12">
        <v>337</v>
      </c>
      <c r="I276" s="12">
        <v>333</v>
      </c>
      <c r="J276" s="12">
        <v>253</v>
      </c>
      <c r="K276" s="9">
        <f t="shared" si="16"/>
        <v>1465</v>
      </c>
      <c r="L276" s="9">
        <f t="shared" si="17"/>
        <v>923</v>
      </c>
    </row>
    <row r="277" spans="2:12" x14ac:dyDescent="0.2">
      <c r="B277" s="14" t="str">
        <f t="shared" si="18"/>
        <v>2023</v>
      </c>
      <c r="C277" s="2">
        <v>671</v>
      </c>
      <c r="D277" s="15" t="s">
        <v>90</v>
      </c>
      <c r="E277" s="12">
        <v>56</v>
      </c>
      <c r="F277" s="12">
        <v>210</v>
      </c>
      <c r="G277" s="12">
        <v>337</v>
      </c>
      <c r="H277" s="12">
        <v>375</v>
      </c>
      <c r="I277" s="12">
        <v>326</v>
      </c>
      <c r="J277" s="12">
        <v>324</v>
      </c>
      <c r="K277" s="9">
        <f t="shared" si="16"/>
        <v>1628</v>
      </c>
      <c r="L277" s="9">
        <f t="shared" si="17"/>
        <v>1025</v>
      </c>
    </row>
    <row r="278" spans="2:12" x14ac:dyDescent="0.2">
      <c r="B278" s="14" t="str">
        <f t="shared" si="18"/>
        <v>2023</v>
      </c>
      <c r="C278" s="2">
        <v>706</v>
      </c>
      <c r="D278" s="15" t="s">
        <v>82</v>
      </c>
      <c r="E278" s="12">
        <v>112</v>
      </c>
      <c r="F278" s="12">
        <v>282</v>
      </c>
      <c r="G278" s="12">
        <v>719</v>
      </c>
      <c r="H278" s="12">
        <v>839</v>
      </c>
      <c r="I278" s="12">
        <v>848</v>
      </c>
      <c r="J278" s="12">
        <v>914</v>
      </c>
      <c r="K278" s="9">
        <f t="shared" si="16"/>
        <v>3714</v>
      </c>
      <c r="L278" s="9">
        <f t="shared" si="17"/>
        <v>2601</v>
      </c>
    </row>
    <row r="279" spans="2:12" x14ac:dyDescent="0.2">
      <c r="B279" s="14" t="str">
        <f t="shared" si="18"/>
        <v>2023</v>
      </c>
      <c r="C279" s="2">
        <v>707</v>
      </c>
      <c r="D279" s="15" t="s">
        <v>76</v>
      </c>
      <c r="E279" s="12">
        <v>107</v>
      </c>
      <c r="F279" s="12">
        <v>306</v>
      </c>
      <c r="G279" s="12">
        <v>488</v>
      </c>
      <c r="H279" s="12">
        <v>552</v>
      </c>
      <c r="I279" s="12">
        <v>545</v>
      </c>
      <c r="J279" s="12">
        <v>670</v>
      </c>
      <c r="K279" s="9">
        <f t="shared" si="16"/>
        <v>2668</v>
      </c>
      <c r="L279" s="9">
        <f t="shared" si="17"/>
        <v>1767</v>
      </c>
    </row>
    <row r="280" spans="2:12" x14ac:dyDescent="0.2">
      <c r="B280" s="14" t="str">
        <f t="shared" si="18"/>
        <v>2023</v>
      </c>
      <c r="C280" s="2">
        <v>710</v>
      </c>
      <c r="D280" s="15" t="s">
        <v>73</v>
      </c>
      <c r="E280" s="12">
        <v>68</v>
      </c>
      <c r="F280" s="12">
        <v>248</v>
      </c>
      <c r="G280" s="12">
        <v>478</v>
      </c>
      <c r="H280" s="12">
        <v>475</v>
      </c>
      <c r="I280" s="12">
        <v>495</v>
      </c>
      <c r="J280" s="12">
        <v>384</v>
      </c>
      <c r="K280" s="9">
        <f t="shared" si="16"/>
        <v>2148</v>
      </c>
      <c r="L280" s="9">
        <f t="shared" si="17"/>
        <v>1354</v>
      </c>
    </row>
    <row r="281" spans="2:12" x14ac:dyDescent="0.2">
      <c r="B281" s="14" t="str">
        <f t="shared" si="18"/>
        <v>2023</v>
      </c>
      <c r="C281" s="2">
        <v>727</v>
      </c>
      <c r="D281" s="15" t="s">
        <v>77</v>
      </c>
      <c r="E281" s="12">
        <v>33</v>
      </c>
      <c r="F281" s="12">
        <v>140</v>
      </c>
      <c r="G281" s="12">
        <v>280</v>
      </c>
      <c r="H281" s="12">
        <v>436</v>
      </c>
      <c r="I281" s="12">
        <v>319</v>
      </c>
      <c r="J281" s="12">
        <v>472</v>
      </c>
      <c r="K281" s="9">
        <f t="shared" si="16"/>
        <v>1680</v>
      </c>
      <c r="L281" s="9">
        <f t="shared" si="17"/>
        <v>1227</v>
      </c>
    </row>
    <row r="282" spans="2:12" x14ac:dyDescent="0.2">
      <c r="B282" s="14" t="str">
        <f t="shared" si="18"/>
        <v>2023</v>
      </c>
      <c r="C282" s="2">
        <v>730</v>
      </c>
      <c r="D282" s="15" t="s">
        <v>78</v>
      </c>
      <c r="E282" s="12">
        <v>271</v>
      </c>
      <c r="F282" s="12">
        <v>670</v>
      </c>
      <c r="G282" s="12">
        <v>1190</v>
      </c>
      <c r="H282" s="12">
        <v>1355</v>
      </c>
      <c r="I282" s="12">
        <v>1417</v>
      </c>
      <c r="J282" s="12">
        <v>1249</v>
      </c>
      <c r="K282" s="9">
        <f t="shared" si="16"/>
        <v>6152</v>
      </c>
      <c r="L282" s="9">
        <f t="shared" si="17"/>
        <v>4021</v>
      </c>
    </row>
    <row r="283" spans="2:12" x14ac:dyDescent="0.2">
      <c r="B283" s="14" t="str">
        <f t="shared" si="18"/>
        <v>2023</v>
      </c>
      <c r="C283" s="2">
        <v>740</v>
      </c>
      <c r="D283" s="15" t="s">
        <v>80</v>
      </c>
      <c r="E283" s="12">
        <v>248</v>
      </c>
      <c r="F283" s="12">
        <v>592</v>
      </c>
      <c r="G283" s="12">
        <v>831</v>
      </c>
      <c r="H283" s="12">
        <v>1090</v>
      </c>
      <c r="I283" s="12">
        <v>1362</v>
      </c>
      <c r="J283" s="12">
        <v>1254</v>
      </c>
      <c r="K283" s="9">
        <f t="shared" si="16"/>
        <v>5377</v>
      </c>
      <c r="L283" s="9">
        <f t="shared" si="17"/>
        <v>3706</v>
      </c>
    </row>
    <row r="284" spans="2:12" x14ac:dyDescent="0.2">
      <c r="B284" s="14" t="str">
        <f t="shared" si="18"/>
        <v>2023</v>
      </c>
      <c r="C284" s="2">
        <v>741</v>
      </c>
      <c r="D284" s="15" t="s">
        <v>79</v>
      </c>
      <c r="E284" s="12">
        <v>8</v>
      </c>
      <c r="F284" s="12">
        <v>25</v>
      </c>
      <c r="G284" s="12">
        <v>58</v>
      </c>
      <c r="H284" s="12">
        <v>58</v>
      </c>
      <c r="I284" s="12">
        <v>114</v>
      </c>
      <c r="J284" s="12">
        <v>194</v>
      </c>
      <c r="K284" s="9">
        <f t="shared" si="16"/>
        <v>457</v>
      </c>
      <c r="L284" s="9">
        <f t="shared" si="17"/>
        <v>366</v>
      </c>
    </row>
    <row r="285" spans="2:12" x14ac:dyDescent="0.2">
      <c r="B285" s="14" t="str">
        <f t="shared" si="18"/>
        <v>2023</v>
      </c>
      <c r="C285" s="2">
        <v>746</v>
      </c>
      <c r="D285" s="15" t="s">
        <v>81</v>
      </c>
      <c r="E285" s="12">
        <v>175</v>
      </c>
      <c r="F285" s="12">
        <v>621</v>
      </c>
      <c r="G285" s="12">
        <v>717</v>
      </c>
      <c r="H285" s="12">
        <v>867</v>
      </c>
      <c r="I285" s="12">
        <v>1019</v>
      </c>
      <c r="J285" s="12">
        <v>827</v>
      </c>
      <c r="K285" s="9">
        <f t="shared" si="16"/>
        <v>4226</v>
      </c>
      <c r="L285" s="9">
        <f t="shared" si="17"/>
        <v>2713</v>
      </c>
    </row>
    <row r="286" spans="2:12" x14ac:dyDescent="0.2">
      <c r="B286" s="14" t="str">
        <f t="shared" si="18"/>
        <v>2023</v>
      </c>
      <c r="C286" s="2">
        <v>751</v>
      </c>
      <c r="D286" s="15" t="s">
        <v>83</v>
      </c>
      <c r="E286" s="12">
        <v>904</v>
      </c>
      <c r="F286" s="12">
        <v>2108</v>
      </c>
      <c r="G286" s="12">
        <v>3240</v>
      </c>
      <c r="H286" s="12">
        <v>2974</v>
      </c>
      <c r="I286" s="12">
        <v>3576</v>
      </c>
      <c r="J286" s="12">
        <v>4072</v>
      </c>
      <c r="K286" s="9">
        <f t="shared" si="16"/>
        <v>16874</v>
      </c>
      <c r="L286" s="9">
        <f t="shared" si="17"/>
        <v>10622</v>
      </c>
    </row>
    <row r="287" spans="2:12" x14ac:dyDescent="0.2">
      <c r="B287" s="14" t="str">
        <f t="shared" si="18"/>
        <v>2023</v>
      </c>
      <c r="C287" s="2">
        <v>756</v>
      </c>
      <c r="D287" s="15" t="s">
        <v>86</v>
      </c>
      <c r="E287" s="12">
        <v>131</v>
      </c>
      <c r="F287" s="12">
        <v>304</v>
      </c>
      <c r="G287" s="12">
        <v>509</v>
      </c>
      <c r="H287" s="12">
        <v>596</v>
      </c>
      <c r="I287" s="12">
        <v>470</v>
      </c>
      <c r="J287" s="12">
        <v>749</v>
      </c>
      <c r="K287" s="9">
        <f t="shared" si="16"/>
        <v>2759</v>
      </c>
      <c r="L287" s="9">
        <f t="shared" si="17"/>
        <v>1815</v>
      </c>
    </row>
    <row r="288" spans="2:12" x14ac:dyDescent="0.2">
      <c r="B288" s="14" t="str">
        <f t="shared" si="18"/>
        <v>2023</v>
      </c>
      <c r="C288" s="2">
        <v>760</v>
      </c>
      <c r="D288" s="15" t="s">
        <v>88</v>
      </c>
      <c r="E288" s="12">
        <v>296</v>
      </c>
      <c r="F288" s="12">
        <v>405</v>
      </c>
      <c r="G288" s="12">
        <v>722</v>
      </c>
      <c r="H288" s="12">
        <v>981</v>
      </c>
      <c r="I288" s="12">
        <v>1384</v>
      </c>
      <c r="J288" s="12">
        <v>1106</v>
      </c>
      <c r="K288" s="9">
        <f t="shared" si="16"/>
        <v>4894</v>
      </c>
      <c r="L288" s="9">
        <f t="shared" si="17"/>
        <v>3471</v>
      </c>
    </row>
    <row r="289" spans="2:12" x14ac:dyDescent="0.2">
      <c r="B289" s="14" t="str">
        <f t="shared" si="18"/>
        <v>2023</v>
      </c>
      <c r="C289" s="2">
        <v>766</v>
      </c>
      <c r="D289" s="15" t="s">
        <v>74</v>
      </c>
      <c r="E289" s="12">
        <v>49</v>
      </c>
      <c r="F289" s="12">
        <v>166</v>
      </c>
      <c r="G289" s="12">
        <v>271</v>
      </c>
      <c r="H289" s="12">
        <v>281</v>
      </c>
      <c r="I289" s="12">
        <v>292</v>
      </c>
      <c r="J289" s="12">
        <v>410</v>
      </c>
      <c r="K289" s="9">
        <f t="shared" si="16"/>
        <v>1469</v>
      </c>
      <c r="L289" s="9">
        <f t="shared" si="17"/>
        <v>983</v>
      </c>
    </row>
    <row r="290" spans="2:12" x14ac:dyDescent="0.2">
      <c r="B290" s="14" t="str">
        <f t="shared" si="18"/>
        <v>2023</v>
      </c>
      <c r="C290" s="2">
        <v>773</v>
      </c>
      <c r="D290" s="15" t="s">
        <v>98</v>
      </c>
      <c r="E290" s="12">
        <v>30</v>
      </c>
      <c r="F290" s="12">
        <v>124</v>
      </c>
      <c r="G290" s="12">
        <v>216</v>
      </c>
      <c r="H290" s="12">
        <v>237</v>
      </c>
      <c r="I290" s="12">
        <v>232</v>
      </c>
      <c r="J290" s="12">
        <v>242</v>
      </c>
      <c r="K290" s="9">
        <f t="shared" si="16"/>
        <v>1081</v>
      </c>
      <c r="L290" s="9">
        <f t="shared" si="17"/>
        <v>711</v>
      </c>
    </row>
    <row r="291" spans="2:12" x14ac:dyDescent="0.2">
      <c r="B291" s="14" t="str">
        <f t="shared" si="18"/>
        <v>2023</v>
      </c>
      <c r="C291" s="2">
        <v>779</v>
      </c>
      <c r="D291" s="15" t="s">
        <v>89</v>
      </c>
      <c r="E291" s="12">
        <v>241</v>
      </c>
      <c r="F291" s="12">
        <v>361</v>
      </c>
      <c r="G291" s="12">
        <v>570</v>
      </c>
      <c r="H291" s="12">
        <v>735</v>
      </c>
      <c r="I291" s="12">
        <v>702</v>
      </c>
      <c r="J291" s="12">
        <v>796</v>
      </c>
      <c r="K291" s="9">
        <f t="shared" si="16"/>
        <v>3405</v>
      </c>
      <c r="L291" s="9">
        <f t="shared" si="17"/>
        <v>2233</v>
      </c>
    </row>
    <row r="292" spans="2:12" x14ac:dyDescent="0.2">
      <c r="B292" s="14" t="str">
        <f t="shared" si="18"/>
        <v>2023</v>
      </c>
      <c r="C292" s="2">
        <v>787</v>
      </c>
      <c r="D292" s="15" t="s">
        <v>100</v>
      </c>
      <c r="E292" s="12">
        <v>148</v>
      </c>
      <c r="F292" s="12">
        <v>309</v>
      </c>
      <c r="G292" s="12">
        <v>483</v>
      </c>
      <c r="H292" s="12">
        <v>501</v>
      </c>
      <c r="I292" s="12">
        <v>512</v>
      </c>
      <c r="J292" s="12">
        <v>578</v>
      </c>
      <c r="K292" s="9">
        <f t="shared" si="16"/>
        <v>2531</v>
      </c>
      <c r="L292" s="9">
        <f t="shared" si="17"/>
        <v>1591</v>
      </c>
    </row>
    <row r="293" spans="2:12" x14ac:dyDescent="0.2">
      <c r="B293" s="14" t="str">
        <f t="shared" si="18"/>
        <v>2023</v>
      </c>
      <c r="C293" s="2">
        <v>791</v>
      </c>
      <c r="D293" s="15" t="s">
        <v>91</v>
      </c>
      <c r="E293" s="12">
        <v>386</v>
      </c>
      <c r="F293" s="12">
        <v>596</v>
      </c>
      <c r="G293" s="12">
        <v>930</v>
      </c>
      <c r="H293" s="12">
        <v>1069</v>
      </c>
      <c r="I293" s="12">
        <v>1134</v>
      </c>
      <c r="J293" s="12">
        <v>1223</v>
      </c>
      <c r="K293" s="9">
        <f t="shared" si="16"/>
        <v>5338</v>
      </c>
      <c r="L293" s="9">
        <f t="shared" si="17"/>
        <v>3426</v>
      </c>
    </row>
    <row r="294" spans="2:12" x14ac:dyDescent="0.2">
      <c r="B294" s="14" t="str">
        <f t="shared" si="18"/>
        <v>2023</v>
      </c>
      <c r="C294" s="2">
        <v>810</v>
      </c>
      <c r="D294" s="15" t="s">
        <v>92</v>
      </c>
      <c r="E294" s="12">
        <v>145</v>
      </c>
      <c r="F294" s="12">
        <v>364</v>
      </c>
      <c r="G294" s="12">
        <v>487</v>
      </c>
      <c r="H294" s="12">
        <v>554</v>
      </c>
      <c r="I294" s="12">
        <v>581</v>
      </c>
      <c r="J294" s="12">
        <v>681</v>
      </c>
      <c r="K294" s="9">
        <f t="shared" si="16"/>
        <v>2812</v>
      </c>
      <c r="L294" s="9">
        <f t="shared" si="17"/>
        <v>1816</v>
      </c>
    </row>
    <row r="295" spans="2:12" x14ac:dyDescent="0.2">
      <c r="B295" s="14" t="str">
        <f t="shared" si="18"/>
        <v>2023</v>
      </c>
      <c r="C295" s="2">
        <v>813</v>
      </c>
      <c r="D295" s="15" t="s">
        <v>93</v>
      </c>
      <c r="E295" s="12">
        <v>368</v>
      </c>
      <c r="F295" s="12">
        <v>836</v>
      </c>
      <c r="G295" s="12">
        <v>1240</v>
      </c>
      <c r="H295" s="12">
        <v>1340</v>
      </c>
      <c r="I295" s="12">
        <v>1580</v>
      </c>
      <c r="J295" s="12">
        <v>1761</v>
      </c>
      <c r="K295" s="9">
        <f t="shared" si="16"/>
        <v>7125</v>
      </c>
      <c r="L295" s="9">
        <f t="shared" si="17"/>
        <v>4681</v>
      </c>
    </row>
    <row r="296" spans="2:12" x14ac:dyDescent="0.2">
      <c r="B296" s="14" t="str">
        <f t="shared" si="18"/>
        <v>2023</v>
      </c>
      <c r="C296" s="2">
        <v>820</v>
      </c>
      <c r="D296" s="15" t="s">
        <v>101</v>
      </c>
      <c r="E296" s="12">
        <v>95</v>
      </c>
      <c r="F296" s="12">
        <v>213</v>
      </c>
      <c r="G296" s="12">
        <v>284</v>
      </c>
      <c r="H296" s="12">
        <v>493</v>
      </c>
      <c r="I296" s="12">
        <v>473</v>
      </c>
      <c r="J296" s="12">
        <v>540</v>
      </c>
      <c r="K296" s="9">
        <f t="shared" si="16"/>
        <v>2098</v>
      </c>
      <c r="L296" s="9">
        <f t="shared" si="17"/>
        <v>1506</v>
      </c>
    </row>
    <row r="297" spans="2:12" x14ac:dyDescent="0.2">
      <c r="B297" s="14" t="str">
        <f t="shared" si="18"/>
        <v>2023</v>
      </c>
      <c r="C297" s="2">
        <v>825</v>
      </c>
      <c r="D297" s="15" t="s">
        <v>96</v>
      </c>
      <c r="E297" s="12">
        <v>3</v>
      </c>
      <c r="F297" s="12">
        <v>41</v>
      </c>
      <c r="G297" s="12">
        <v>42</v>
      </c>
      <c r="H297" s="12">
        <v>23</v>
      </c>
      <c r="I297" s="12">
        <v>38</v>
      </c>
      <c r="J297" s="12">
        <v>71</v>
      </c>
      <c r="K297" s="9">
        <f t="shared" si="16"/>
        <v>218</v>
      </c>
      <c r="L297" s="9">
        <f t="shared" si="17"/>
        <v>132</v>
      </c>
    </row>
    <row r="298" spans="2:12" x14ac:dyDescent="0.2">
      <c r="B298" s="14" t="str">
        <f t="shared" si="18"/>
        <v>2023</v>
      </c>
      <c r="C298" s="2">
        <v>840</v>
      </c>
      <c r="D298" s="15" t="s">
        <v>99</v>
      </c>
      <c r="E298" s="12">
        <v>36</v>
      </c>
      <c r="F298" s="12">
        <v>154</v>
      </c>
      <c r="G298" s="12">
        <v>412</v>
      </c>
      <c r="H298" s="12">
        <v>258</v>
      </c>
      <c r="I298" s="12">
        <v>339</v>
      </c>
      <c r="J298" s="12">
        <v>300</v>
      </c>
      <c r="K298" s="9">
        <f t="shared" si="16"/>
        <v>1499</v>
      </c>
      <c r="L298" s="9">
        <f t="shared" si="17"/>
        <v>897</v>
      </c>
    </row>
    <row r="299" spans="2:12" x14ac:dyDescent="0.2">
      <c r="B299" s="14" t="str">
        <f t="shared" si="18"/>
        <v>2023</v>
      </c>
      <c r="C299" s="2">
        <v>846</v>
      </c>
      <c r="D299" s="15" t="s">
        <v>97</v>
      </c>
      <c r="E299" s="12">
        <v>166</v>
      </c>
      <c r="F299" s="12">
        <v>296</v>
      </c>
      <c r="G299" s="12">
        <v>433</v>
      </c>
      <c r="H299" s="12">
        <v>410</v>
      </c>
      <c r="I299" s="12">
        <v>553</v>
      </c>
      <c r="J299" s="12">
        <v>526</v>
      </c>
      <c r="K299" s="9">
        <f t="shared" si="16"/>
        <v>2384</v>
      </c>
      <c r="L299" s="9">
        <f t="shared" si="17"/>
        <v>1489</v>
      </c>
    </row>
    <row r="300" spans="2:12" x14ac:dyDescent="0.2">
      <c r="B300" s="14" t="str">
        <f t="shared" si="18"/>
        <v>2023</v>
      </c>
      <c r="C300" s="2">
        <v>849</v>
      </c>
      <c r="D300" s="15" t="s">
        <v>95</v>
      </c>
      <c r="E300" s="12">
        <v>178</v>
      </c>
      <c r="F300" s="12">
        <v>335</v>
      </c>
      <c r="G300" s="12">
        <v>693</v>
      </c>
      <c r="H300" s="12">
        <v>764</v>
      </c>
      <c r="I300" s="12">
        <v>748</v>
      </c>
      <c r="J300" s="12">
        <v>616</v>
      </c>
      <c r="K300" s="9">
        <f t="shared" si="16"/>
        <v>3334</v>
      </c>
      <c r="L300" s="9">
        <f t="shared" si="17"/>
        <v>2128</v>
      </c>
    </row>
    <row r="301" spans="2:12" x14ac:dyDescent="0.2">
      <c r="B301" s="14" t="str">
        <f t="shared" si="18"/>
        <v>2023</v>
      </c>
      <c r="C301" s="2">
        <v>851</v>
      </c>
      <c r="D301" s="15" t="s">
        <v>102</v>
      </c>
      <c r="E301" s="12">
        <v>452</v>
      </c>
      <c r="F301" s="12">
        <v>1252</v>
      </c>
      <c r="G301" s="12">
        <v>1800</v>
      </c>
      <c r="H301" s="12">
        <v>1832</v>
      </c>
      <c r="I301" s="12">
        <v>1881</v>
      </c>
      <c r="J301" s="12">
        <v>1803</v>
      </c>
      <c r="K301" s="9">
        <f t="shared" si="16"/>
        <v>9020</v>
      </c>
      <c r="L301" s="9">
        <f t="shared" si="17"/>
        <v>5516</v>
      </c>
    </row>
    <row r="302" spans="2:12" x14ac:dyDescent="0.2">
      <c r="B302" s="14" t="str">
        <f t="shared" si="18"/>
        <v>2023</v>
      </c>
      <c r="C302" s="2">
        <v>860</v>
      </c>
      <c r="D302" s="15" t="s">
        <v>94</v>
      </c>
      <c r="E302" s="12">
        <v>450</v>
      </c>
      <c r="F302" s="12">
        <v>602</v>
      </c>
      <c r="G302" s="12">
        <v>759</v>
      </c>
      <c r="H302" s="12">
        <v>997</v>
      </c>
      <c r="I302" s="12">
        <v>1160</v>
      </c>
      <c r="J302" s="12">
        <v>1420</v>
      </c>
      <c r="K302" s="9">
        <f t="shared" si="16"/>
        <v>5388</v>
      </c>
      <c r="L302" s="9">
        <f t="shared" si="17"/>
        <v>3577</v>
      </c>
    </row>
    <row r="304" spans="2:12" x14ac:dyDescent="0.2">
      <c r="E304" s="11" t="s">
        <v>121</v>
      </c>
      <c r="F304" s="11" t="s">
        <v>122</v>
      </c>
      <c r="G304" s="11" t="s">
        <v>123</v>
      </c>
      <c r="H304" s="11" t="s">
        <v>124</v>
      </c>
      <c r="I304" s="11" t="s">
        <v>125</v>
      </c>
      <c r="J304" s="11" t="s">
        <v>126</v>
      </c>
      <c r="K304" s="11" t="s">
        <v>2</v>
      </c>
      <c r="L304" s="11" t="s">
        <v>3</v>
      </c>
    </row>
    <row r="305" spans="1:12" x14ac:dyDescent="0.2">
      <c r="A305" s="11" t="s">
        <v>127</v>
      </c>
      <c r="B305" s="11" t="s">
        <v>130</v>
      </c>
      <c r="C305" s="2">
        <v>101</v>
      </c>
      <c r="D305" s="15" t="s">
        <v>4</v>
      </c>
      <c r="E305" s="12">
        <v>1865</v>
      </c>
      <c r="F305" s="12">
        <v>4635</v>
      </c>
      <c r="G305" s="12">
        <v>5238</v>
      </c>
      <c r="H305" s="12">
        <v>4729</v>
      </c>
      <c r="I305" s="12">
        <v>4614</v>
      </c>
      <c r="J305" s="12">
        <v>4426</v>
      </c>
      <c r="K305" s="9">
        <f>SUM(E305:J305)</f>
        <v>25507</v>
      </c>
      <c r="L305" s="9">
        <f>SUM(H305:J305)</f>
        <v>13769</v>
      </c>
    </row>
    <row r="306" spans="1:12" x14ac:dyDescent="0.2">
      <c r="B306" s="14" t="str">
        <f>B305</f>
        <v>2021</v>
      </c>
      <c r="C306" s="2">
        <v>147</v>
      </c>
      <c r="D306" s="15" t="s">
        <v>5</v>
      </c>
      <c r="E306" s="12">
        <v>436</v>
      </c>
      <c r="F306" s="12">
        <v>966</v>
      </c>
      <c r="G306" s="12">
        <v>1558</v>
      </c>
      <c r="H306" s="12">
        <v>1304</v>
      </c>
      <c r="I306" s="12">
        <v>1977</v>
      </c>
      <c r="J306" s="12">
        <v>2053</v>
      </c>
      <c r="K306" s="9">
        <f t="shared" ref="K306:K369" si="19">SUM(E306:J306)</f>
        <v>8294</v>
      </c>
      <c r="L306" s="9">
        <f t="shared" ref="L306:L369" si="20">SUM(H306:J306)</f>
        <v>5334</v>
      </c>
    </row>
    <row r="307" spans="1:12" x14ac:dyDescent="0.2">
      <c r="B307" s="14" t="str">
        <f t="shared" ref="B307:B370" si="21">B306</f>
        <v>2021</v>
      </c>
      <c r="C307" s="2">
        <v>151</v>
      </c>
      <c r="D307" s="15" t="s">
        <v>9</v>
      </c>
      <c r="E307" s="12">
        <v>230</v>
      </c>
      <c r="F307" s="12">
        <v>479</v>
      </c>
      <c r="G307" s="12">
        <v>948</v>
      </c>
      <c r="H307" s="12">
        <v>1412</v>
      </c>
      <c r="I307" s="12">
        <v>1226</v>
      </c>
      <c r="J307" s="12">
        <v>1057</v>
      </c>
      <c r="K307" s="9">
        <f t="shared" si="19"/>
        <v>5352</v>
      </c>
      <c r="L307" s="9">
        <f t="shared" si="20"/>
        <v>3695</v>
      </c>
    </row>
    <row r="308" spans="1:12" x14ac:dyDescent="0.2">
      <c r="B308" s="14" t="str">
        <f t="shared" si="21"/>
        <v>2021</v>
      </c>
      <c r="C308" s="2">
        <v>153</v>
      </c>
      <c r="D308" s="15" t="s">
        <v>10</v>
      </c>
      <c r="E308" s="12">
        <v>85</v>
      </c>
      <c r="F308" s="12">
        <v>277</v>
      </c>
      <c r="G308" s="12">
        <v>441</v>
      </c>
      <c r="H308" s="12">
        <v>562</v>
      </c>
      <c r="I308" s="12">
        <v>698</v>
      </c>
      <c r="J308" s="12">
        <v>619</v>
      </c>
      <c r="K308" s="9">
        <f t="shared" si="19"/>
        <v>2682</v>
      </c>
      <c r="L308" s="9">
        <f t="shared" si="20"/>
        <v>1879</v>
      </c>
    </row>
    <row r="309" spans="1:12" x14ac:dyDescent="0.2">
      <c r="B309" s="14" t="str">
        <f t="shared" si="21"/>
        <v>2021</v>
      </c>
      <c r="C309" s="2">
        <v>155</v>
      </c>
      <c r="D309" s="15" t="s">
        <v>6</v>
      </c>
      <c r="E309" s="12">
        <v>15</v>
      </c>
      <c r="F309" s="12">
        <v>62</v>
      </c>
      <c r="G309" s="12">
        <v>332</v>
      </c>
      <c r="H309" s="12">
        <v>198</v>
      </c>
      <c r="I309" s="12">
        <v>196</v>
      </c>
      <c r="J309" s="12">
        <v>325</v>
      </c>
      <c r="K309" s="9">
        <f t="shared" si="19"/>
        <v>1128</v>
      </c>
      <c r="L309" s="9">
        <f t="shared" si="20"/>
        <v>719</v>
      </c>
    </row>
    <row r="310" spans="1:12" x14ac:dyDescent="0.2">
      <c r="B310" s="14" t="str">
        <f t="shared" si="21"/>
        <v>2021</v>
      </c>
      <c r="C310" s="2">
        <v>157</v>
      </c>
      <c r="D310" s="15" t="s">
        <v>11</v>
      </c>
      <c r="E310" s="12">
        <v>212</v>
      </c>
      <c r="F310" s="12">
        <v>511</v>
      </c>
      <c r="G310" s="12">
        <v>794</v>
      </c>
      <c r="H310" s="12">
        <v>1380</v>
      </c>
      <c r="I310" s="12">
        <v>962</v>
      </c>
      <c r="J310" s="12">
        <v>1373</v>
      </c>
      <c r="K310" s="9">
        <f t="shared" si="19"/>
        <v>5232</v>
      </c>
      <c r="L310" s="9">
        <f t="shared" si="20"/>
        <v>3715</v>
      </c>
    </row>
    <row r="311" spans="1:12" x14ac:dyDescent="0.2">
      <c r="B311" s="14" t="str">
        <f t="shared" si="21"/>
        <v>2021</v>
      </c>
      <c r="C311" s="2">
        <v>159</v>
      </c>
      <c r="D311" s="15" t="s">
        <v>12</v>
      </c>
      <c r="E311" s="12">
        <v>230</v>
      </c>
      <c r="F311" s="12">
        <v>608</v>
      </c>
      <c r="G311" s="12">
        <v>922</v>
      </c>
      <c r="H311" s="12">
        <v>983</v>
      </c>
      <c r="I311" s="12">
        <v>1027</v>
      </c>
      <c r="J311" s="12">
        <v>1730</v>
      </c>
      <c r="K311" s="9">
        <f t="shared" si="19"/>
        <v>5500</v>
      </c>
      <c r="L311" s="9">
        <f t="shared" si="20"/>
        <v>3740</v>
      </c>
    </row>
    <row r="312" spans="1:12" x14ac:dyDescent="0.2">
      <c r="B312" s="14" t="str">
        <f t="shared" si="21"/>
        <v>2021</v>
      </c>
      <c r="C312" s="2">
        <v>161</v>
      </c>
      <c r="D312" s="15" t="s">
        <v>13</v>
      </c>
      <c r="E312" s="12">
        <v>54</v>
      </c>
      <c r="F312" s="12">
        <v>205</v>
      </c>
      <c r="G312" s="12">
        <v>439</v>
      </c>
      <c r="H312" s="12">
        <v>194</v>
      </c>
      <c r="I312" s="12">
        <v>374</v>
      </c>
      <c r="J312" s="12">
        <v>307</v>
      </c>
      <c r="K312" s="9">
        <f t="shared" si="19"/>
        <v>1573</v>
      </c>
      <c r="L312" s="9">
        <f t="shared" si="20"/>
        <v>875</v>
      </c>
    </row>
    <row r="313" spans="1:12" x14ac:dyDescent="0.2">
      <c r="B313" s="14" t="str">
        <f t="shared" si="21"/>
        <v>2021</v>
      </c>
      <c r="C313" s="2">
        <v>163</v>
      </c>
      <c r="D313" s="15" t="s">
        <v>14</v>
      </c>
      <c r="E313" s="12">
        <v>82</v>
      </c>
      <c r="F313" s="12">
        <v>279</v>
      </c>
      <c r="G313" s="12">
        <v>356</v>
      </c>
      <c r="H313" s="12">
        <v>333</v>
      </c>
      <c r="I313" s="12">
        <v>634</v>
      </c>
      <c r="J313" s="12">
        <v>621</v>
      </c>
      <c r="K313" s="9">
        <f t="shared" si="19"/>
        <v>2305</v>
      </c>
      <c r="L313" s="9">
        <f t="shared" si="20"/>
        <v>1588</v>
      </c>
    </row>
    <row r="314" spans="1:12" x14ac:dyDescent="0.2">
      <c r="B314" s="14" t="str">
        <f t="shared" si="21"/>
        <v>2021</v>
      </c>
      <c r="C314" s="2">
        <v>165</v>
      </c>
      <c r="D314" s="15" t="s">
        <v>8</v>
      </c>
      <c r="E314" s="12">
        <v>230</v>
      </c>
      <c r="F314" s="12">
        <v>516</v>
      </c>
      <c r="G314" s="12">
        <v>734</v>
      </c>
      <c r="H314" s="12">
        <v>757</v>
      </c>
      <c r="I314" s="12">
        <v>637</v>
      </c>
      <c r="J314" s="12">
        <v>553</v>
      </c>
      <c r="K314" s="9">
        <f t="shared" si="19"/>
        <v>3427</v>
      </c>
      <c r="L314" s="9">
        <f t="shared" si="20"/>
        <v>1947</v>
      </c>
    </row>
    <row r="315" spans="1:12" x14ac:dyDescent="0.2">
      <c r="B315" s="14" t="str">
        <f t="shared" si="21"/>
        <v>2021</v>
      </c>
      <c r="C315" s="2">
        <v>167</v>
      </c>
      <c r="D315" s="15" t="s">
        <v>15</v>
      </c>
      <c r="E315" s="12">
        <v>348</v>
      </c>
      <c r="F315" s="12">
        <v>657</v>
      </c>
      <c r="G315" s="12">
        <v>715</v>
      </c>
      <c r="H315" s="12">
        <v>896</v>
      </c>
      <c r="I315" s="12">
        <v>1207</v>
      </c>
      <c r="J315" s="12">
        <v>1204</v>
      </c>
      <c r="K315" s="9">
        <f t="shared" si="19"/>
        <v>5027</v>
      </c>
      <c r="L315" s="9">
        <f t="shared" si="20"/>
        <v>3307</v>
      </c>
    </row>
    <row r="316" spans="1:12" x14ac:dyDescent="0.2">
      <c r="B316" s="14" t="str">
        <f t="shared" si="21"/>
        <v>2021</v>
      </c>
      <c r="C316" s="2">
        <v>169</v>
      </c>
      <c r="D316" s="15" t="s">
        <v>16</v>
      </c>
      <c r="E316" s="12">
        <v>264</v>
      </c>
      <c r="F316" s="12">
        <v>487</v>
      </c>
      <c r="G316" s="12">
        <v>889</v>
      </c>
      <c r="H316" s="12">
        <v>881</v>
      </c>
      <c r="I316" s="12">
        <v>800</v>
      </c>
      <c r="J316" s="12">
        <v>788</v>
      </c>
      <c r="K316" s="9">
        <f t="shared" si="19"/>
        <v>4109</v>
      </c>
      <c r="L316" s="9">
        <f t="shared" si="20"/>
        <v>2469</v>
      </c>
    </row>
    <row r="317" spans="1:12" x14ac:dyDescent="0.2">
      <c r="B317" s="14" t="str">
        <f t="shared" si="21"/>
        <v>2021</v>
      </c>
      <c r="C317" s="2">
        <v>173</v>
      </c>
      <c r="D317" s="15" t="s">
        <v>18</v>
      </c>
      <c r="E317" s="12">
        <v>222</v>
      </c>
      <c r="F317" s="12">
        <v>334</v>
      </c>
      <c r="G317" s="12">
        <v>613</v>
      </c>
      <c r="H317" s="12">
        <v>619</v>
      </c>
      <c r="I317" s="12">
        <v>833</v>
      </c>
      <c r="J317" s="12">
        <v>1384</v>
      </c>
      <c r="K317" s="9">
        <f t="shared" si="19"/>
        <v>4005</v>
      </c>
      <c r="L317" s="9">
        <f t="shared" si="20"/>
        <v>2836</v>
      </c>
    </row>
    <row r="318" spans="1:12" x14ac:dyDescent="0.2">
      <c r="B318" s="14" t="str">
        <f t="shared" si="21"/>
        <v>2021</v>
      </c>
      <c r="C318" s="2">
        <v>175</v>
      </c>
      <c r="D318" s="15" t="s">
        <v>19</v>
      </c>
      <c r="E318" s="12">
        <v>231</v>
      </c>
      <c r="F318" s="12">
        <v>579</v>
      </c>
      <c r="G318" s="12">
        <v>729</v>
      </c>
      <c r="H318" s="12">
        <v>765</v>
      </c>
      <c r="I318" s="12">
        <v>772</v>
      </c>
      <c r="J318" s="12">
        <v>1213</v>
      </c>
      <c r="K318" s="9">
        <f t="shared" si="19"/>
        <v>4289</v>
      </c>
      <c r="L318" s="9">
        <f t="shared" si="20"/>
        <v>2750</v>
      </c>
    </row>
    <row r="319" spans="1:12" x14ac:dyDescent="0.2">
      <c r="B319" s="14" t="str">
        <f t="shared" si="21"/>
        <v>2021</v>
      </c>
      <c r="C319" s="2">
        <v>183</v>
      </c>
      <c r="D319" s="15" t="s">
        <v>17</v>
      </c>
      <c r="E319" s="12">
        <v>246</v>
      </c>
      <c r="F319" s="12">
        <v>314</v>
      </c>
      <c r="G319" s="12">
        <v>461</v>
      </c>
      <c r="H319" s="12">
        <v>364</v>
      </c>
      <c r="I319" s="12">
        <v>173</v>
      </c>
      <c r="J319" s="12">
        <v>170</v>
      </c>
      <c r="K319" s="9">
        <f t="shared" si="19"/>
        <v>1728</v>
      </c>
      <c r="L319" s="9">
        <f t="shared" si="20"/>
        <v>707</v>
      </c>
    </row>
    <row r="320" spans="1:12" x14ac:dyDescent="0.2">
      <c r="B320" s="14" t="str">
        <f t="shared" si="21"/>
        <v>2021</v>
      </c>
      <c r="C320" s="2">
        <v>185</v>
      </c>
      <c r="D320" s="15" t="s">
        <v>7</v>
      </c>
      <c r="E320" s="12">
        <v>100</v>
      </c>
      <c r="F320" s="12">
        <v>285</v>
      </c>
      <c r="G320" s="12">
        <v>578</v>
      </c>
      <c r="H320" s="12">
        <v>404</v>
      </c>
      <c r="I320" s="12">
        <v>559</v>
      </c>
      <c r="J320" s="12">
        <v>642</v>
      </c>
      <c r="K320" s="9">
        <f t="shared" si="19"/>
        <v>2568</v>
      </c>
      <c r="L320" s="9">
        <f t="shared" si="20"/>
        <v>1605</v>
      </c>
    </row>
    <row r="321" spans="2:12" x14ac:dyDescent="0.2">
      <c r="B321" s="14" t="str">
        <f t="shared" si="21"/>
        <v>2021</v>
      </c>
      <c r="C321" s="2">
        <v>187</v>
      </c>
      <c r="D321" s="15" t="s">
        <v>20</v>
      </c>
      <c r="E321" s="12">
        <v>73</v>
      </c>
      <c r="F321" s="12">
        <v>125</v>
      </c>
      <c r="G321" s="12">
        <v>259</v>
      </c>
      <c r="H321" s="12">
        <v>271</v>
      </c>
      <c r="I321" s="12">
        <v>319</v>
      </c>
      <c r="J321" s="12">
        <v>237</v>
      </c>
      <c r="K321" s="9">
        <f t="shared" si="19"/>
        <v>1284</v>
      </c>
      <c r="L321" s="9">
        <f t="shared" si="20"/>
        <v>827</v>
      </c>
    </row>
    <row r="322" spans="2:12" x14ac:dyDescent="0.2">
      <c r="B322" s="14" t="str">
        <f t="shared" si="21"/>
        <v>2021</v>
      </c>
      <c r="C322" s="2">
        <v>190</v>
      </c>
      <c r="D322" s="15" t="s">
        <v>25</v>
      </c>
      <c r="E322" s="12">
        <v>143</v>
      </c>
      <c r="F322" s="12">
        <v>365</v>
      </c>
      <c r="G322" s="12">
        <v>559</v>
      </c>
      <c r="H322" s="12">
        <v>668</v>
      </c>
      <c r="I322" s="12">
        <v>660</v>
      </c>
      <c r="J322" s="12">
        <v>773</v>
      </c>
      <c r="K322" s="9">
        <f t="shared" si="19"/>
        <v>3168</v>
      </c>
      <c r="L322" s="9">
        <f t="shared" si="20"/>
        <v>2101</v>
      </c>
    </row>
    <row r="323" spans="2:12" x14ac:dyDescent="0.2">
      <c r="B323" s="14" t="str">
        <f t="shared" si="21"/>
        <v>2021</v>
      </c>
      <c r="C323" s="2">
        <v>201</v>
      </c>
      <c r="D323" s="15" t="s">
        <v>21</v>
      </c>
      <c r="E323" s="12">
        <v>46</v>
      </c>
      <c r="F323" s="12">
        <v>184</v>
      </c>
      <c r="G323" s="12">
        <v>353</v>
      </c>
      <c r="H323" s="12">
        <v>462</v>
      </c>
      <c r="I323" s="12">
        <v>315</v>
      </c>
      <c r="J323" s="12">
        <v>342</v>
      </c>
      <c r="K323" s="9">
        <f t="shared" si="19"/>
        <v>1702</v>
      </c>
      <c r="L323" s="9">
        <f t="shared" si="20"/>
        <v>1119</v>
      </c>
    </row>
    <row r="324" spans="2:12" x14ac:dyDescent="0.2">
      <c r="B324" s="14" t="str">
        <f t="shared" si="21"/>
        <v>2021</v>
      </c>
      <c r="C324" s="2">
        <v>210</v>
      </c>
      <c r="D324" s="15" t="s">
        <v>23</v>
      </c>
      <c r="E324" s="12">
        <v>105</v>
      </c>
      <c r="F324" s="12">
        <v>304</v>
      </c>
      <c r="G324" s="12">
        <v>498</v>
      </c>
      <c r="H324" s="12">
        <v>605</v>
      </c>
      <c r="I324" s="12">
        <v>569</v>
      </c>
      <c r="J324" s="12">
        <v>591</v>
      </c>
      <c r="K324" s="9">
        <f t="shared" si="19"/>
        <v>2672</v>
      </c>
      <c r="L324" s="9">
        <f t="shared" si="20"/>
        <v>1765</v>
      </c>
    </row>
    <row r="325" spans="2:12" x14ac:dyDescent="0.2">
      <c r="B325" s="14" t="str">
        <f t="shared" si="21"/>
        <v>2021</v>
      </c>
      <c r="C325" s="2">
        <v>217</v>
      </c>
      <c r="D325" s="15" t="s">
        <v>28</v>
      </c>
      <c r="E325" s="12">
        <v>178</v>
      </c>
      <c r="F325" s="12">
        <v>654</v>
      </c>
      <c r="G325" s="12">
        <v>1024</v>
      </c>
      <c r="H325" s="12">
        <v>1285</v>
      </c>
      <c r="I325" s="12">
        <v>1412</v>
      </c>
      <c r="J325" s="12">
        <v>1240</v>
      </c>
      <c r="K325" s="9">
        <f t="shared" si="19"/>
        <v>5793</v>
      </c>
      <c r="L325" s="9">
        <f t="shared" si="20"/>
        <v>3937</v>
      </c>
    </row>
    <row r="326" spans="2:12" x14ac:dyDescent="0.2">
      <c r="B326" s="14" t="str">
        <f t="shared" si="21"/>
        <v>2021</v>
      </c>
      <c r="C326" s="2">
        <v>219</v>
      </c>
      <c r="D326" s="15" t="s">
        <v>29</v>
      </c>
      <c r="E326" s="12">
        <v>165</v>
      </c>
      <c r="F326" s="12">
        <v>339</v>
      </c>
      <c r="G326" s="12">
        <v>523</v>
      </c>
      <c r="H326" s="12">
        <v>476</v>
      </c>
      <c r="I326" s="12">
        <v>566</v>
      </c>
      <c r="J326" s="12">
        <v>509</v>
      </c>
      <c r="K326" s="9">
        <f t="shared" si="19"/>
        <v>2578</v>
      </c>
      <c r="L326" s="9">
        <f t="shared" si="20"/>
        <v>1551</v>
      </c>
    </row>
    <row r="327" spans="2:12" x14ac:dyDescent="0.2">
      <c r="B327" s="14" t="str">
        <f t="shared" si="21"/>
        <v>2021</v>
      </c>
      <c r="C327" s="2">
        <v>223</v>
      </c>
      <c r="D327" s="15" t="s">
        <v>30</v>
      </c>
      <c r="E327" s="12">
        <v>84</v>
      </c>
      <c r="F327" s="12">
        <v>244</v>
      </c>
      <c r="G327" s="12">
        <v>450</v>
      </c>
      <c r="H327" s="12">
        <v>470</v>
      </c>
      <c r="I327" s="12">
        <v>727</v>
      </c>
      <c r="J327" s="12">
        <v>815</v>
      </c>
      <c r="K327" s="9">
        <f t="shared" si="19"/>
        <v>2790</v>
      </c>
      <c r="L327" s="9">
        <f t="shared" si="20"/>
        <v>2012</v>
      </c>
    </row>
    <row r="328" spans="2:12" x14ac:dyDescent="0.2">
      <c r="B328" s="14" t="str">
        <f t="shared" si="21"/>
        <v>2021</v>
      </c>
      <c r="C328" s="2">
        <v>230</v>
      </c>
      <c r="D328" s="15" t="s">
        <v>31</v>
      </c>
      <c r="E328" s="12">
        <v>70</v>
      </c>
      <c r="F328" s="12">
        <v>355</v>
      </c>
      <c r="G328" s="12">
        <v>878</v>
      </c>
      <c r="H328" s="12">
        <v>891</v>
      </c>
      <c r="I328" s="12">
        <v>1175</v>
      </c>
      <c r="J328" s="12">
        <v>1899</v>
      </c>
      <c r="K328" s="9">
        <f t="shared" si="19"/>
        <v>5268</v>
      </c>
      <c r="L328" s="9">
        <f t="shared" si="20"/>
        <v>3965</v>
      </c>
    </row>
    <row r="329" spans="2:12" x14ac:dyDescent="0.2">
      <c r="B329" s="14" t="str">
        <f t="shared" si="21"/>
        <v>2021</v>
      </c>
      <c r="C329" s="2">
        <v>240</v>
      </c>
      <c r="D329" s="15" t="s">
        <v>22</v>
      </c>
      <c r="E329" s="12">
        <v>68</v>
      </c>
      <c r="F329" s="12">
        <v>312</v>
      </c>
      <c r="G329" s="12">
        <v>677</v>
      </c>
      <c r="H329" s="12">
        <v>662</v>
      </c>
      <c r="I329" s="12">
        <v>314</v>
      </c>
      <c r="J329" s="12">
        <v>283</v>
      </c>
      <c r="K329" s="9">
        <f t="shared" si="19"/>
        <v>2316</v>
      </c>
      <c r="L329" s="9">
        <f t="shared" si="20"/>
        <v>1259</v>
      </c>
    </row>
    <row r="330" spans="2:12" x14ac:dyDescent="0.2">
      <c r="B330" s="14" t="str">
        <f t="shared" si="21"/>
        <v>2021</v>
      </c>
      <c r="C330" s="2">
        <v>250</v>
      </c>
      <c r="D330" s="15" t="s">
        <v>24</v>
      </c>
      <c r="E330" s="12">
        <v>180</v>
      </c>
      <c r="F330" s="12">
        <v>367</v>
      </c>
      <c r="G330" s="12">
        <v>659</v>
      </c>
      <c r="H330" s="12">
        <v>797</v>
      </c>
      <c r="I330" s="12">
        <v>767</v>
      </c>
      <c r="J330" s="12">
        <v>588</v>
      </c>
      <c r="K330" s="9">
        <f t="shared" si="19"/>
        <v>3358</v>
      </c>
      <c r="L330" s="9">
        <f t="shared" si="20"/>
        <v>2152</v>
      </c>
    </row>
    <row r="331" spans="2:12" x14ac:dyDescent="0.2">
      <c r="B331" s="14" t="str">
        <f t="shared" si="21"/>
        <v>2021</v>
      </c>
      <c r="C331" s="2">
        <v>253</v>
      </c>
      <c r="D331" s="15" t="s">
        <v>34</v>
      </c>
      <c r="E331" s="12">
        <v>152</v>
      </c>
      <c r="F331" s="12">
        <v>452</v>
      </c>
      <c r="G331" s="12">
        <v>991</v>
      </c>
      <c r="H331" s="12">
        <v>846</v>
      </c>
      <c r="I331" s="12">
        <v>752</v>
      </c>
      <c r="J331" s="12">
        <v>532</v>
      </c>
      <c r="K331" s="9">
        <f t="shared" si="19"/>
        <v>3725</v>
      </c>
      <c r="L331" s="9">
        <f t="shared" si="20"/>
        <v>2130</v>
      </c>
    </row>
    <row r="332" spans="2:12" x14ac:dyDescent="0.2">
      <c r="B332" s="14" t="str">
        <f t="shared" si="21"/>
        <v>2021</v>
      </c>
      <c r="C332" s="2">
        <v>259</v>
      </c>
      <c r="D332" s="15" t="s">
        <v>35</v>
      </c>
      <c r="E332" s="12">
        <v>240</v>
      </c>
      <c r="F332" s="12">
        <v>431</v>
      </c>
      <c r="G332" s="12">
        <v>820</v>
      </c>
      <c r="H332" s="12">
        <v>1149</v>
      </c>
      <c r="I332" s="12">
        <v>974</v>
      </c>
      <c r="J332" s="12">
        <v>1034</v>
      </c>
      <c r="K332" s="9">
        <f t="shared" si="19"/>
        <v>4648</v>
      </c>
      <c r="L332" s="9">
        <f t="shared" si="20"/>
        <v>3157</v>
      </c>
    </row>
    <row r="333" spans="2:12" x14ac:dyDescent="0.2">
      <c r="B333" s="14" t="str">
        <f t="shared" si="21"/>
        <v>2021</v>
      </c>
      <c r="C333" s="2">
        <v>260</v>
      </c>
      <c r="D333" s="15" t="s">
        <v>27</v>
      </c>
      <c r="E333" s="12">
        <v>84</v>
      </c>
      <c r="F333" s="12">
        <v>349</v>
      </c>
      <c r="G333" s="12">
        <v>691</v>
      </c>
      <c r="H333" s="12">
        <v>617</v>
      </c>
      <c r="I333" s="12">
        <v>544</v>
      </c>
      <c r="J333" s="12">
        <v>487</v>
      </c>
      <c r="K333" s="9">
        <f t="shared" si="19"/>
        <v>2772</v>
      </c>
      <c r="L333" s="9">
        <f t="shared" si="20"/>
        <v>1648</v>
      </c>
    </row>
    <row r="334" spans="2:12" x14ac:dyDescent="0.2">
      <c r="B334" s="14" t="str">
        <f t="shared" si="21"/>
        <v>2021</v>
      </c>
      <c r="C334" s="2">
        <v>265</v>
      </c>
      <c r="D334" s="15" t="s">
        <v>37</v>
      </c>
      <c r="E334" s="12">
        <v>226</v>
      </c>
      <c r="F334" s="12">
        <v>752</v>
      </c>
      <c r="G334" s="12">
        <v>922</v>
      </c>
      <c r="H334" s="12">
        <v>1120</v>
      </c>
      <c r="I334" s="12">
        <v>1411</v>
      </c>
      <c r="J334" s="12">
        <v>1391</v>
      </c>
      <c r="K334" s="9">
        <f t="shared" si="19"/>
        <v>5822</v>
      </c>
      <c r="L334" s="9">
        <f t="shared" si="20"/>
        <v>3922</v>
      </c>
    </row>
    <row r="335" spans="2:12" x14ac:dyDescent="0.2">
      <c r="B335" s="14" t="str">
        <f t="shared" si="21"/>
        <v>2021</v>
      </c>
      <c r="C335" s="2">
        <v>269</v>
      </c>
      <c r="D335" s="15" t="s">
        <v>38</v>
      </c>
      <c r="E335" s="12">
        <v>159</v>
      </c>
      <c r="F335" s="12">
        <v>153</v>
      </c>
      <c r="G335" s="12">
        <v>183</v>
      </c>
      <c r="H335" s="12">
        <v>283</v>
      </c>
      <c r="I335" s="12">
        <v>179</v>
      </c>
      <c r="J335" s="12">
        <v>225</v>
      </c>
      <c r="K335" s="9">
        <f t="shared" si="19"/>
        <v>1182</v>
      </c>
      <c r="L335" s="9">
        <f t="shared" si="20"/>
        <v>687</v>
      </c>
    </row>
    <row r="336" spans="2:12" x14ac:dyDescent="0.2">
      <c r="B336" s="14" t="str">
        <f t="shared" si="21"/>
        <v>2021</v>
      </c>
      <c r="C336" s="2">
        <v>270</v>
      </c>
      <c r="D336" s="15" t="s">
        <v>26</v>
      </c>
      <c r="E336" s="13" t="s">
        <v>129</v>
      </c>
      <c r="F336" s="13" t="s">
        <v>129</v>
      </c>
      <c r="G336" s="13" t="s">
        <v>129</v>
      </c>
      <c r="H336" s="13" t="s">
        <v>129</v>
      </c>
      <c r="I336" s="13" t="s">
        <v>129</v>
      </c>
      <c r="J336" s="13" t="s">
        <v>129</v>
      </c>
      <c r="K336" s="9" t="s">
        <v>129</v>
      </c>
      <c r="L336" s="9" t="s">
        <v>129</v>
      </c>
    </row>
    <row r="337" spans="2:12" x14ac:dyDescent="0.2">
      <c r="B337" s="14" t="str">
        <f t="shared" si="21"/>
        <v>2021</v>
      </c>
      <c r="C337" s="2">
        <v>306</v>
      </c>
      <c r="D337" s="15" t="s">
        <v>45</v>
      </c>
      <c r="E337" s="12">
        <v>153</v>
      </c>
      <c r="F337" s="12">
        <v>276</v>
      </c>
      <c r="G337" s="12">
        <v>540</v>
      </c>
      <c r="H337" s="12">
        <v>547</v>
      </c>
      <c r="I337" s="12">
        <v>520</v>
      </c>
      <c r="J337" s="12">
        <v>497</v>
      </c>
      <c r="K337" s="9">
        <f t="shared" si="19"/>
        <v>2533</v>
      </c>
      <c r="L337" s="9">
        <f t="shared" si="20"/>
        <v>1564</v>
      </c>
    </row>
    <row r="338" spans="2:12" x14ac:dyDescent="0.2">
      <c r="B338" s="14" t="str">
        <f t="shared" si="21"/>
        <v>2021</v>
      </c>
      <c r="C338" s="2">
        <v>316</v>
      </c>
      <c r="D338" s="15" t="s">
        <v>41</v>
      </c>
      <c r="E338" s="12">
        <v>230</v>
      </c>
      <c r="F338" s="12">
        <v>894</v>
      </c>
      <c r="G338" s="12">
        <v>1229</v>
      </c>
      <c r="H338" s="12">
        <v>1380</v>
      </c>
      <c r="I338" s="12">
        <v>1336</v>
      </c>
      <c r="J338" s="12">
        <v>2052</v>
      </c>
      <c r="K338" s="9">
        <f t="shared" si="19"/>
        <v>7121</v>
      </c>
      <c r="L338" s="9">
        <f t="shared" si="20"/>
        <v>4768</v>
      </c>
    </row>
    <row r="339" spans="2:12" x14ac:dyDescent="0.2">
      <c r="B339" s="14" t="str">
        <f t="shared" si="21"/>
        <v>2021</v>
      </c>
      <c r="C339" s="2">
        <v>320</v>
      </c>
      <c r="D339" s="15" t="s">
        <v>39</v>
      </c>
      <c r="E339" s="12">
        <v>84</v>
      </c>
      <c r="F339" s="12">
        <v>263</v>
      </c>
      <c r="G339" s="12">
        <v>542</v>
      </c>
      <c r="H339" s="12">
        <v>608</v>
      </c>
      <c r="I339" s="12">
        <v>643</v>
      </c>
      <c r="J339" s="12">
        <v>610</v>
      </c>
      <c r="K339" s="9">
        <f t="shared" si="19"/>
        <v>2750</v>
      </c>
      <c r="L339" s="9">
        <f t="shared" si="20"/>
        <v>1861</v>
      </c>
    </row>
    <row r="340" spans="2:12" x14ac:dyDescent="0.2">
      <c r="B340" s="14" t="str">
        <f t="shared" si="21"/>
        <v>2021</v>
      </c>
      <c r="C340" s="2">
        <v>326</v>
      </c>
      <c r="D340" s="15" t="s">
        <v>42</v>
      </c>
      <c r="E340" s="12">
        <v>220</v>
      </c>
      <c r="F340" s="12">
        <v>523</v>
      </c>
      <c r="G340" s="12">
        <v>831</v>
      </c>
      <c r="H340" s="12">
        <v>695</v>
      </c>
      <c r="I340" s="12">
        <v>1141</v>
      </c>
      <c r="J340" s="12">
        <v>829</v>
      </c>
      <c r="K340" s="9">
        <f t="shared" si="19"/>
        <v>4239</v>
      </c>
      <c r="L340" s="9">
        <f t="shared" si="20"/>
        <v>2665</v>
      </c>
    </row>
    <row r="341" spans="2:12" x14ac:dyDescent="0.2">
      <c r="B341" s="14" t="str">
        <f t="shared" si="21"/>
        <v>2021</v>
      </c>
      <c r="C341" s="2">
        <v>329</v>
      </c>
      <c r="D341" s="15" t="s">
        <v>46</v>
      </c>
      <c r="E341" s="12">
        <v>83</v>
      </c>
      <c r="F341" s="12">
        <v>252</v>
      </c>
      <c r="G341" s="12">
        <v>330</v>
      </c>
      <c r="H341" s="12">
        <v>416</v>
      </c>
      <c r="I341" s="12">
        <v>440</v>
      </c>
      <c r="J341" s="12">
        <v>442</v>
      </c>
      <c r="K341" s="9">
        <f t="shared" si="19"/>
        <v>1963</v>
      </c>
      <c r="L341" s="9">
        <f t="shared" si="20"/>
        <v>1298</v>
      </c>
    </row>
    <row r="342" spans="2:12" x14ac:dyDescent="0.2">
      <c r="B342" s="14" t="str">
        <f t="shared" si="21"/>
        <v>2021</v>
      </c>
      <c r="C342" s="2">
        <v>330</v>
      </c>
      <c r="D342" s="15" t="s">
        <v>47</v>
      </c>
      <c r="E342" s="12">
        <v>392</v>
      </c>
      <c r="F342" s="12">
        <v>1192</v>
      </c>
      <c r="G342" s="12">
        <v>1967</v>
      </c>
      <c r="H342" s="12">
        <v>1766</v>
      </c>
      <c r="I342" s="12">
        <v>1775</v>
      </c>
      <c r="J342" s="12">
        <v>2213</v>
      </c>
      <c r="K342" s="9">
        <f t="shared" si="19"/>
        <v>9305</v>
      </c>
      <c r="L342" s="9">
        <f t="shared" si="20"/>
        <v>5754</v>
      </c>
    </row>
    <row r="343" spans="2:12" x14ac:dyDescent="0.2">
      <c r="B343" s="14" t="str">
        <f t="shared" si="21"/>
        <v>2021</v>
      </c>
      <c r="C343" s="2">
        <v>336</v>
      </c>
      <c r="D343" s="15" t="s">
        <v>49</v>
      </c>
      <c r="E343" s="12">
        <v>133</v>
      </c>
      <c r="F343" s="12">
        <v>315</v>
      </c>
      <c r="G343" s="12">
        <v>305</v>
      </c>
      <c r="H343" s="12">
        <v>486</v>
      </c>
      <c r="I343" s="12">
        <v>573</v>
      </c>
      <c r="J343" s="12">
        <v>545</v>
      </c>
      <c r="K343" s="9">
        <f t="shared" si="19"/>
        <v>2357</v>
      </c>
      <c r="L343" s="9">
        <f t="shared" si="20"/>
        <v>1604</v>
      </c>
    </row>
    <row r="344" spans="2:12" x14ac:dyDescent="0.2">
      <c r="B344" s="14" t="str">
        <f t="shared" si="21"/>
        <v>2021</v>
      </c>
      <c r="C344" s="2">
        <v>340</v>
      </c>
      <c r="D344" s="15" t="s">
        <v>48</v>
      </c>
      <c r="E344" s="12">
        <v>75</v>
      </c>
      <c r="F344" s="12">
        <v>223</v>
      </c>
      <c r="G344" s="12">
        <v>505</v>
      </c>
      <c r="H344" s="12">
        <v>550</v>
      </c>
      <c r="I344" s="12">
        <v>514</v>
      </c>
      <c r="J344" s="12">
        <v>686</v>
      </c>
      <c r="K344" s="9">
        <f t="shared" si="19"/>
        <v>2553</v>
      </c>
      <c r="L344" s="9">
        <f t="shared" si="20"/>
        <v>1750</v>
      </c>
    </row>
    <row r="345" spans="2:12" x14ac:dyDescent="0.2">
      <c r="B345" s="14" t="str">
        <f t="shared" si="21"/>
        <v>2021</v>
      </c>
      <c r="C345" s="2">
        <v>350</v>
      </c>
      <c r="D345" s="15" t="s">
        <v>36</v>
      </c>
      <c r="E345" s="12">
        <v>98</v>
      </c>
      <c r="F345" s="12">
        <v>346</v>
      </c>
      <c r="G345" s="12">
        <v>327</v>
      </c>
      <c r="H345" s="12">
        <v>436</v>
      </c>
      <c r="I345" s="12">
        <v>512</v>
      </c>
      <c r="J345" s="12">
        <v>399</v>
      </c>
      <c r="K345" s="9">
        <f t="shared" si="19"/>
        <v>2118</v>
      </c>
      <c r="L345" s="9">
        <f t="shared" si="20"/>
        <v>1347</v>
      </c>
    </row>
    <row r="346" spans="2:12" x14ac:dyDescent="0.2">
      <c r="B346" s="14" t="str">
        <f t="shared" si="21"/>
        <v>2021</v>
      </c>
      <c r="C346" s="2">
        <v>360</v>
      </c>
      <c r="D346" s="15" t="s">
        <v>43</v>
      </c>
      <c r="E346" s="12">
        <v>176</v>
      </c>
      <c r="F346" s="12">
        <v>383</v>
      </c>
      <c r="G346" s="12">
        <v>518</v>
      </c>
      <c r="H346" s="12">
        <v>713</v>
      </c>
      <c r="I346" s="12">
        <v>773</v>
      </c>
      <c r="J346" s="12">
        <v>1049</v>
      </c>
      <c r="K346" s="9">
        <f t="shared" si="19"/>
        <v>3612</v>
      </c>
      <c r="L346" s="9">
        <f t="shared" si="20"/>
        <v>2535</v>
      </c>
    </row>
    <row r="347" spans="2:12" x14ac:dyDescent="0.2">
      <c r="B347" s="14" t="str">
        <f t="shared" si="21"/>
        <v>2021</v>
      </c>
      <c r="C347" s="2">
        <v>370</v>
      </c>
      <c r="D347" s="15" t="s">
        <v>44</v>
      </c>
      <c r="E347" s="12">
        <v>298</v>
      </c>
      <c r="F347" s="12">
        <v>724</v>
      </c>
      <c r="G347" s="12">
        <v>1179</v>
      </c>
      <c r="H347" s="12">
        <v>1106</v>
      </c>
      <c r="I347" s="12">
        <v>1382</v>
      </c>
      <c r="J347" s="12">
        <v>1451</v>
      </c>
      <c r="K347" s="9">
        <f t="shared" si="19"/>
        <v>6140</v>
      </c>
      <c r="L347" s="9">
        <f t="shared" si="20"/>
        <v>3939</v>
      </c>
    </row>
    <row r="348" spans="2:12" x14ac:dyDescent="0.2">
      <c r="B348" s="14" t="str">
        <f t="shared" si="21"/>
        <v>2021</v>
      </c>
      <c r="C348" s="2">
        <v>376</v>
      </c>
      <c r="D348" s="15" t="s">
        <v>40</v>
      </c>
      <c r="E348" s="12">
        <v>269</v>
      </c>
      <c r="F348" s="12">
        <v>463</v>
      </c>
      <c r="G348" s="12">
        <v>979</v>
      </c>
      <c r="H348" s="12">
        <v>1007</v>
      </c>
      <c r="I348" s="12">
        <v>955</v>
      </c>
      <c r="J348" s="12">
        <v>1063</v>
      </c>
      <c r="K348" s="9">
        <f t="shared" si="19"/>
        <v>4736</v>
      </c>
      <c r="L348" s="9">
        <f t="shared" si="20"/>
        <v>3025</v>
      </c>
    </row>
    <row r="349" spans="2:12" x14ac:dyDescent="0.2">
      <c r="B349" s="14" t="str">
        <f t="shared" si="21"/>
        <v>2021</v>
      </c>
      <c r="C349" s="2">
        <v>390</v>
      </c>
      <c r="D349" s="15" t="s">
        <v>50</v>
      </c>
      <c r="E349" s="12">
        <v>247</v>
      </c>
      <c r="F349" s="12">
        <v>780</v>
      </c>
      <c r="G349" s="12">
        <v>1000</v>
      </c>
      <c r="H349" s="12">
        <v>1063</v>
      </c>
      <c r="I349" s="12">
        <v>967</v>
      </c>
      <c r="J349" s="12">
        <v>1211</v>
      </c>
      <c r="K349" s="9">
        <f t="shared" si="19"/>
        <v>5268</v>
      </c>
      <c r="L349" s="9">
        <f t="shared" si="20"/>
        <v>3241</v>
      </c>
    </row>
    <row r="350" spans="2:12" x14ac:dyDescent="0.2">
      <c r="B350" s="14" t="str">
        <f t="shared" si="21"/>
        <v>2021</v>
      </c>
      <c r="C350" s="2">
        <v>400</v>
      </c>
      <c r="D350" s="15" t="s">
        <v>32</v>
      </c>
      <c r="E350" s="12">
        <v>115</v>
      </c>
      <c r="F350" s="12">
        <v>547</v>
      </c>
      <c r="G350" s="12">
        <v>580</v>
      </c>
      <c r="H350" s="12">
        <v>633</v>
      </c>
      <c r="I350" s="12">
        <v>587</v>
      </c>
      <c r="J350" s="12">
        <v>838</v>
      </c>
      <c r="K350" s="9">
        <f t="shared" si="19"/>
        <v>3300</v>
      </c>
      <c r="L350" s="9">
        <f t="shared" si="20"/>
        <v>2058</v>
      </c>
    </row>
    <row r="351" spans="2:12" x14ac:dyDescent="0.2">
      <c r="B351" s="14" t="str">
        <f t="shared" si="21"/>
        <v>2021</v>
      </c>
      <c r="C351" s="2">
        <v>410</v>
      </c>
      <c r="D351" s="15" t="s">
        <v>55</v>
      </c>
      <c r="E351" s="12">
        <v>134</v>
      </c>
      <c r="F351" s="12">
        <v>225</v>
      </c>
      <c r="G351" s="12">
        <v>450</v>
      </c>
      <c r="H351" s="12">
        <v>560</v>
      </c>
      <c r="I351" s="12">
        <v>555</v>
      </c>
      <c r="J351" s="12">
        <v>646</v>
      </c>
      <c r="K351" s="9">
        <f t="shared" si="19"/>
        <v>2570</v>
      </c>
      <c r="L351" s="9">
        <f t="shared" si="20"/>
        <v>1761</v>
      </c>
    </row>
    <row r="352" spans="2:12" x14ac:dyDescent="0.2">
      <c r="B352" s="14" t="str">
        <f t="shared" si="21"/>
        <v>2021</v>
      </c>
      <c r="C352" s="2">
        <v>420</v>
      </c>
      <c r="D352" s="15" t="s">
        <v>51</v>
      </c>
      <c r="E352" s="12">
        <v>129</v>
      </c>
      <c r="F352" s="12">
        <v>112</v>
      </c>
      <c r="G352" s="12">
        <v>320</v>
      </c>
      <c r="H352" s="12">
        <v>320</v>
      </c>
      <c r="I352" s="12">
        <v>441</v>
      </c>
      <c r="J352" s="12">
        <v>531</v>
      </c>
      <c r="K352" s="9">
        <f t="shared" si="19"/>
        <v>1853</v>
      </c>
      <c r="L352" s="9">
        <f t="shared" si="20"/>
        <v>1292</v>
      </c>
    </row>
    <row r="353" spans="2:12" x14ac:dyDescent="0.2">
      <c r="B353" s="14" t="str">
        <f t="shared" si="21"/>
        <v>2021</v>
      </c>
      <c r="C353" s="2">
        <v>430</v>
      </c>
      <c r="D353" s="15" t="s">
        <v>52</v>
      </c>
      <c r="E353" s="12">
        <v>111</v>
      </c>
      <c r="F353" s="12">
        <v>351</v>
      </c>
      <c r="G353" s="12">
        <v>434</v>
      </c>
      <c r="H353" s="12">
        <v>802</v>
      </c>
      <c r="I353" s="12">
        <v>827</v>
      </c>
      <c r="J353" s="12">
        <v>1170</v>
      </c>
      <c r="K353" s="9">
        <f t="shared" si="19"/>
        <v>3695</v>
      </c>
      <c r="L353" s="9">
        <f t="shared" si="20"/>
        <v>2799</v>
      </c>
    </row>
    <row r="354" spans="2:12" x14ac:dyDescent="0.2">
      <c r="B354" s="14" t="str">
        <f t="shared" si="21"/>
        <v>2021</v>
      </c>
      <c r="C354" s="2">
        <v>440</v>
      </c>
      <c r="D354" s="15" t="s">
        <v>53</v>
      </c>
      <c r="E354" s="12">
        <v>72</v>
      </c>
      <c r="F354" s="12">
        <v>145</v>
      </c>
      <c r="G354" s="12">
        <v>255</v>
      </c>
      <c r="H354" s="12">
        <v>287</v>
      </c>
      <c r="I354" s="12">
        <v>342</v>
      </c>
      <c r="J354" s="12">
        <v>277</v>
      </c>
      <c r="K354" s="9">
        <f t="shared" si="19"/>
        <v>1378</v>
      </c>
      <c r="L354" s="9">
        <f t="shared" si="20"/>
        <v>906</v>
      </c>
    </row>
    <row r="355" spans="2:12" x14ac:dyDescent="0.2">
      <c r="B355" s="14" t="str">
        <f t="shared" si="21"/>
        <v>2021</v>
      </c>
      <c r="C355" s="2">
        <v>450</v>
      </c>
      <c r="D355" s="15" t="s">
        <v>57</v>
      </c>
      <c r="E355" s="12">
        <v>206</v>
      </c>
      <c r="F355" s="12">
        <v>495</v>
      </c>
      <c r="G355" s="12">
        <v>716</v>
      </c>
      <c r="H355" s="12">
        <v>588</v>
      </c>
      <c r="I355" s="12">
        <v>824</v>
      </c>
      <c r="J355" s="12">
        <v>988</v>
      </c>
      <c r="K355" s="9">
        <f t="shared" si="19"/>
        <v>3817</v>
      </c>
      <c r="L355" s="9">
        <f t="shared" si="20"/>
        <v>2400</v>
      </c>
    </row>
    <row r="356" spans="2:12" x14ac:dyDescent="0.2">
      <c r="B356" s="14" t="str">
        <f t="shared" si="21"/>
        <v>2021</v>
      </c>
      <c r="C356" s="2">
        <v>461</v>
      </c>
      <c r="D356" s="15" t="s">
        <v>58</v>
      </c>
      <c r="E356" s="12">
        <v>464</v>
      </c>
      <c r="F356" s="12">
        <v>1123</v>
      </c>
      <c r="G356" s="12">
        <v>1709</v>
      </c>
      <c r="H356" s="12">
        <v>2006</v>
      </c>
      <c r="I356" s="12">
        <v>2394</v>
      </c>
      <c r="J356" s="12">
        <v>2647</v>
      </c>
      <c r="K356" s="9">
        <f t="shared" si="19"/>
        <v>10343</v>
      </c>
      <c r="L356" s="9">
        <f t="shared" si="20"/>
        <v>7047</v>
      </c>
    </row>
    <row r="357" spans="2:12" x14ac:dyDescent="0.2">
      <c r="B357" s="14" t="str">
        <f t="shared" si="21"/>
        <v>2021</v>
      </c>
      <c r="C357" s="2">
        <v>479</v>
      </c>
      <c r="D357" s="15" t="s">
        <v>59</v>
      </c>
      <c r="E357" s="12">
        <v>307</v>
      </c>
      <c r="F357" s="12">
        <v>746</v>
      </c>
      <c r="G357" s="12">
        <v>1049</v>
      </c>
      <c r="H357" s="12">
        <v>860</v>
      </c>
      <c r="I357" s="12">
        <v>1254</v>
      </c>
      <c r="J357" s="12">
        <v>1702</v>
      </c>
      <c r="K357" s="9">
        <f t="shared" si="19"/>
        <v>5918</v>
      </c>
      <c r="L357" s="9">
        <f t="shared" si="20"/>
        <v>3816</v>
      </c>
    </row>
    <row r="358" spans="2:12" x14ac:dyDescent="0.2">
      <c r="B358" s="14" t="str">
        <f t="shared" si="21"/>
        <v>2021</v>
      </c>
      <c r="C358" s="2">
        <v>480</v>
      </c>
      <c r="D358" s="15" t="s">
        <v>56</v>
      </c>
      <c r="E358" s="12">
        <v>100</v>
      </c>
      <c r="F358" s="12">
        <v>430</v>
      </c>
      <c r="G358" s="12">
        <v>485</v>
      </c>
      <c r="H358" s="12">
        <v>718</v>
      </c>
      <c r="I358" s="12">
        <v>607</v>
      </c>
      <c r="J358" s="12">
        <v>693</v>
      </c>
      <c r="K358" s="9">
        <f t="shared" si="19"/>
        <v>3033</v>
      </c>
      <c r="L358" s="9">
        <f t="shared" si="20"/>
        <v>2018</v>
      </c>
    </row>
    <row r="359" spans="2:12" x14ac:dyDescent="0.2">
      <c r="B359" s="14" t="str">
        <f t="shared" si="21"/>
        <v>2021</v>
      </c>
      <c r="C359" s="2">
        <v>482</v>
      </c>
      <c r="D359" s="15" t="s">
        <v>54</v>
      </c>
      <c r="E359" s="12">
        <v>67</v>
      </c>
      <c r="F359" s="12">
        <v>207</v>
      </c>
      <c r="G359" s="12">
        <v>332</v>
      </c>
      <c r="H359" s="12">
        <v>289</v>
      </c>
      <c r="I359" s="12">
        <v>328</v>
      </c>
      <c r="J359" s="12">
        <v>440</v>
      </c>
      <c r="K359" s="9">
        <f t="shared" si="19"/>
        <v>1663</v>
      </c>
      <c r="L359" s="9">
        <f t="shared" si="20"/>
        <v>1057</v>
      </c>
    </row>
    <row r="360" spans="2:12" x14ac:dyDescent="0.2">
      <c r="B360" s="14" t="str">
        <f t="shared" si="21"/>
        <v>2021</v>
      </c>
      <c r="C360" s="2">
        <v>492</v>
      </c>
      <c r="D360" s="15" t="s">
        <v>60</v>
      </c>
      <c r="E360" s="12">
        <v>61</v>
      </c>
      <c r="F360" s="12">
        <v>63</v>
      </c>
      <c r="G360" s="12">
        <v>84</v>
      </c>
      <c r="H360" s="12">
        <v>113</v>
      </c>
      <c r="I360" s="12">
        <v>159</v>
      </c>
      <c r="J360" s="12">
        <v>196</v>
      </c>
      <c r="K360" s="9">
        <f t="shared" si="19"/>
        <v>676</v>
      </c>
      <c r="L360" s="9">
        <f t="shared" si="20"/>
        <v>468</v>
      </c>
    </row>
    <row r="361" spans="2:12" x14ac:dyDescent="0.2">
      <c r="B361" s="14" t="str">
        <f t="shared" si="21"/>
        <v>2021</v>
      </c>
      <c r="C361" s="2">
        <v>510</v>
      </c>
      <c r="D361" s="15" t="s">
        <v>65</v>
      </c>
      <c r="E361" s="12">
        <v>165</v>
      </c>
      <c r="F361" s="12">
        <v>340</v>
      </c>
      <c r="G361" s="12">
        <v>571</v>
      </c>
      <c r="H361" s="12">
        <v>697</v>
      </c>
      <c r="I361" s="12">
        <v>767</v>
      </c>
      <c r="J361" s="12">
        <v>814</v>
      </c>
      <c r="K361" s="9">
        <f t="shared" si="19"/>
        <v>3354</v>
      </c>
      <c r="L361" s="9">
        <f t="shared" si="20"/>
        <v>2278</v>
      </c>
    </row>
    <row r="362" spans="2:12" x14ac:dyDescent="0.2">
      <c r="B362" s="14" t="str">
        <f t="shared" si="21"/>
        <v>2021</v>
      </c>
      <c r="C362" s="2">
        <v>530</v>
      </c>
      <c r="D362" s="15" t="s">
        <v>61</v>
      </c>
      <c r="E362" s="12">
        <v>92</v>
      </c>
      <c r="F362" s="12">
        <v>155</v>
      </c>
      <c r="G362" s="12">
        <v>264</v>
      </c>
      <c r="H362" s="12">
        <v>243</v>
      </c>
      <c r="I362" s="12">
        <v>271</v>
      </c>
      <c r="J362" s="12">
        <v>373</v>
      </c>
      <c r="K362" s="9">
        <f t="shared" si="19"/>
        <v>1398</v>
      </c>
      <c r="L362" s="9">
        <f t="shared" si="20"/>
        <v>887</v>
      </c>
    </row>
    <row r="363" spans="2:12" x14ac:dyDescent="0.2">
      <c r="B363" s="14" t="str">
        <f t="shared" si="21"/>
        <v>2021</v>
      </c>
      <c r="C363" s="2">
        <v>540</v>
      </c>
      <c r="D363" s="15" t="s">
        <v>67</v>
      </c>
      <c r="E363" s="12">
        <v>133</v>
      </c>
      <c r="F363" s="12">
        <v>583</v>
      </c>
      <c r="G363" s="12">
        <v>1192</v>
      </c>
      <c r="H363" s="12">
        <v>1309</v>
      </c>
      <c r="I363" s="12">
        <v>1715</v>
      </c>
      <c r="J363" s="12">
        <v>1455</v>
      </c>
      <c r="K363" s="9">
        <f t="shared" si="19"/>
        <v>6387</v>
      </c>
      <c r="L363" s="9">
        <f t="shared" si="20"/>
        <v>4479</v>
      </c>
    </row>
    <row r="364" spans="2:12" x14ac:dyDescent="0.2">
      <c r="B364" s="14" t="str">
        <f t="shared" si="21"/>
        <v>2021</v>
      </c>
      <c r="C364" s="2">
        <v>550</v>
      </c>
      <c r="D364" s="15" t="s">
        <v>68</v>
      </c>
      <c r="E364" s="12">
        <v>123</v>
      </c>
      <c r="F364" s="12">
        <v>215</v>
      </c>
      <c r="G364" s="12">
        <v>474</v>
      </c>
      <c r="H364" s="12">
        <v>495</v>
      </c>
      <c r="I364" s="12">
        <v>545</v>
      </c>
      <c r="J364" s="12">
        <v>759</v>
      </c>
      <c r="K364" s="9">
        <f t="shared" si="19"/>
        <v>2611</v>
      </c>
      <c r="L364" s="9">
        <f t="shared" si="20"/>
        <v>1799</v>
      </c>
    </row>
    <row r="365" spans="2:12" x14ac:dyDescent="0.2">
      <c r="B365" s="14" t="str">
        <f t="shared" si="21"/>
        <v>2021</v>
      </c>
      <c r="C365" s="2">
        <v>561</v>
      </c>
      <c r="D365" s="15" t="s">
        <v>62</v>
      </c>
      <c r="E365" s="12">
        <v>469</v>
      </c>
      <c r="F365" s="12">
        <v>867</v>
      </c>
      <c r="G365" s="12">
        <v>1431</v>
      </c>
      <c r="H365" s="12">
        <v>1966</v>
      </c>
      <c r="I365" s="12">
        <v>2289</v>
      </c>
      <c r="J365" s="12">
        <v>2392</v>
      </c>
      <c r="K365" s="9">
        <f t="shared" si="19"/>
        <v>9414</v>
      </c>
      <c r="L365" s="9">
        <f t="shared" si="20"/>
        <v>6647</v>
      </c>
    </row>
    <row r="366" spans="2:12" x14ac:dyDescent="0.2">
      <c r="B366" s="14" t="str">
        <f t="shared" si="21"/>
        <v>2021</v>
      </c>
      <c r="C366" s="2">
        <v>563</v>
      </c>
      <c r="D366" s="15" t="s">
        <v>63</v>
      </c>
      <c r="E366" s="13" t="s">
        <v>129</v>
      </c>
      <c r="F366" s="13" t="s">
        <v>129</v>
      </c>
      <c r="G366" s="13" t="s">
        <v>129</v>
      </c>
      <c r="H366" s="13" t="s">
        <v>129</v>
      </c>
      <c r="I366" s="13" t="s">
        <v>129</v>
      </c>
      <c r="J366" s="13" t="s">
        <v>129</v>
      </c>
      <c r="K366" s="9" t="s">
        <v>129</v>
      </c>
      <c r="L366" s="9" t="s">
        <v>129</v>
      </c>
    </row>
    <row r="367" spans="2:12" x14ac:dyDescent="0.2">
      <c r="B367" s="14" t="str">
        <f t="shared" si="21"/>
        <v>2021</v>
      </c>
      <c r="C367" s="2">
        <v>573</v>
      </c>
      <c r="D367" s="15" t="s">
        <v>69</v>
      </c>
      <c r="E367" s="12">
        <v>161</v>
      </c>
      <c r="F367" s="12">
        <v>229</v>
      </c>
      <c r="G367" s="12">
        <v>548</v>
      </c>
      <c r="H367" s="12">
        <v>508</v>
      </c>
      <c r="I367" s="12">
        <v>770</v>
      </c>
      <c r="J367" s="12">
        <v>952</v>
      </c>
      <c r="K367" s="9">
        <f t="shared" si="19"/>
        <v>3168</v>
      </c>
      <c r="L367" s="9">
        <f t="shared" si="20"/>
        <v>2230</v>
      </c>
    </row>
    <row r="368" spans="2:12" x14ac:dyDescent="0.2">
      <c r="B368" s="14" t="str">
        <f t="shared" si="21"/>
        <v>2021</v>
      </c>
      <c r="C368" s="2">
        <v>575</v>
      </c>
      <c r="D368" s="15" t="s">
        <v>70</v>
      </c>
      <c r="E368" s="12">
        <v>87</v>
      </c>
      <c r="F368" s="12">
        <v>284</v>
      </c>
      <c r="G368" s="12">
        <v>448</v>
      </c>
      <c r="H368" s="12">
        <v>537</v>
      </c>
      <c r="I368" s="12">
        <v>688</v>
      </c>
      <c r="J368" s="12">
        <v>729</v>
      </c>
      <c r="K368" s="9">
        <f t="shared" si="19"/>
        <v>2773</v>
      </c>
      <c r="L368" s="9">
        <f t="shared" si="20"/>
        <v>1954</v>
      </c>
    </row>
    <row r="369" spans="2:12" x14ac:dyDescent="0.2">
      <c r="B369" s="14" t="str">
        <f t="shared" si="21"/>
        <v>2021</v>
      </c>
      <c r="C369" s="2">
        <v>580</v>
      </c>
      <c r="D369" s="15" t="s">
        <v>72</v>
      </c>
      <c r="E369" s="12">
        <v>205</v>
      </c>
      <c r="F369" s="12">
        <v>642</v>
      </c>
      <c r="G369" s="12">
        <v>766</v>
      </c>
      <c r="H369" s="12">
        <v>1089</v>
      </c>
      <c r="I369" s="12">
        <v>986</v>
      </c>
      <c r="J369" s="12">
        <v>1030</v>
      </c>
      <c r="K369" s="9">
        <f t="shared" si="19"/>
        <v>4718</v>
      </c>
      <c r="L369" s="9">
        <f t="shared" si="20"/>
        <v>3105</v>
      </c>
    </row>
    <row r="370" spans="2:12" x14ac:dyDescent="0.2">
      <c r="B370" s="14" t="str">
        <f t="shared" si="21"/>
        <v>2021</v>
      </c>
      <c r="C370" s="2">
        <v>607</v>
      </c>
      <c r="D370" s="15" t="s">
        <v>64</v>
      </c>
      <c r="E370" s="12">
        <v>162</v>
      </c>
      <c r="F370" s="12">
        <v>474</v>
      </c>
      <c r="G370" s="12">
        <v>769</v>
      </c>
      <c r="H370" s="12">
        <v>841</v>
      </c>
      <c r="I370" s="12">
        <v>986</v>
      </c>
      <c r="J370" s="12">
        <v>1184</v>
      </c>
      <c r="K370" s="9">
        <f t="shared" ref="K370:K402" si="22">SUM(E370:J370)</f>
        <v>4416</v>
      </c>
      <c r="L370" s="9">
        <f t="shared" ref="L370:L402" si="23">SUM(H370:J370)</f>
        <v>3011</v>
      </c>
    </row>
    <row r="371" spans="2:12" x14ac:dyDescent="0.2">
      <c r="B371" s="14" t="str">
        <f t="shared" ref="B371:B402" si="24">B370</f>
        <v>2021</v>
      </c>
      <c r="C371" s="2">
        <v>615</v>
      </c>
      <c r="D371" s="15" t="s">
        <v>75</v>
      </c>
      <c r="E371" s="12">
        <v>394</v>
      </c>
      <c r="F371" s="12">
        <v>803</v>
      </c>
      <c r="G371" s="12">
        <v>1146</v>
      </c>
      <c r="H371" s="12">
        <v>1402</v>
      </c>
      <c r="I371" s="12">
        <v>1241</v>
      </c>
      <c r="J371" s="12">
        <v>1917</v>
      </c>
      <c r="K371" s="9">
        <f t="shared" si="22"/>
        <v>6903</v>
      </c>
      <c r="L371" s="9">
        <f t="shared" si="23"/>
        <v>4560</v>
      </c>
    </row>
    <row r="372" spans="2:12" x14ac:dyDescent="0.2">
      <c r="B372" s="14" t="str">
        <f t="shared" si="24"/>
        <v>2021</v>
      </c>
      <c r="C372" s="2">
        <v>621</v>
      </c>
      <c r="D372" s="15" t="s">
        <v>66</v>
      </c>
      <c r="E372" s="12">
        <v>280</v>
      </c>
      <c r="F372" s="12">
        <v>817</v>
      </c>
      <c r="G372" s="12">
        <v>1029</v>
      </c>
      <c r="H372" s="12">
        <v>1194</v>
      </c>
      <c r="I372" s="12">
        <v>1235</v>
      </c>
      <c r="J372" s="12">
        <v>1582</v>
      </c>
      <c r="K372" s="9">
        <f t="shared" si="22"/>
        <v>6137</v>
      </c>
      <c r="L372" s="9">
        <f t="shared" si="23"/>
        <v>4011</v>
      </c>
    </row>
    <row r="373" spans="2:12" x14ac:dyDescent="0.2">
      <c r="B373" s="14" t="str">
        <f t="shared" si="24"/>
        <v>2021</v>
      </c>
      <c r="C373" s="2">
        <v>630</v>
      </c>
      <c r="D373" s="15" t="s">
        <v>71</v>
      </c>
      <c r="E373" s="13" t="s">
        <v>129</v>
      </c>
      <c r="F373" s="13" t="s">
        <v>129</v>
      </c>
      <c r="G373" s="13" t="s">
        <v>129</v>
      </c>
      <c r="H373" s="13" t="s">
        <v>129</v>
      </c>
      <c r="I373" s="13" t="s">
        <v>129</v>
      </c>
      <c r="J373" s="13" t="s">
        <v>129</v>
      </c>
      <c r="K373" s="9" t="s">
        <v>129</v>
      </c>
      <c r="L373" s="9" t="s">
        <v>129</v>
      </c>
    </row>
    <row r="374" spans="2:12" x14ac:dyDescent="0.2">
      <c r="B374" s="14" t="str">
        <f t="shared" si="24"/>
        <v>2021</v>
      </c>
      <c r="C374" s="2">
        <v>657</v>
      </c>
      <c r="D374" s="15" t="s">
        <v>84</v>
      </c>
      <c r="E374" s="12">
        <v>343</v>
      </c>
      <c r="F374" s="12">
        <v>664</v>
      </c>
      <c r="G374" s="12">
        <v>999</v>
      </c>
      <c r="H374" s="12">
        <v>1016</v>
      </c>
      <c r="I374" s="12">
        <v>1250</v>
      </c>
      <c r="J374" s="12">
        <v>1240</v>
      </c>
      <c r="K374" s="9">
        <f t="shared" si="22"/>
        <v>5512</v>
      </c>
      <c r="L374" s="9">
        <f t="shared" si="23"/>
        <v>3506</v>
      </c>
    </row>
    <row r="375" spans="2:12" x14ac:dyDescent="0.2">
      <c r="B375" s="14" t="str">
        <f t="shared" si="24"/>
        <v>2021</v>
      </c>
      <c r="C375" s="2">
        <v>661</v>
      </c>
      <c r="D375" s="15" t="s">
        <v>85</v>
      </c>
      <c r="E375" s="12">
        <v>131</v>
      </c>
      <c r="F375" s="12">
        <v>304</v>
      </c>
      <c r="G375" s="12">
        <v>523</v>
      </c>
      <c r="H375" s="12">
        <v>622</v>
      </c>
      <c r="I375" s="12">
        <v>671</v>
      </c>
      <c r="J375" s="12">
        <v>669</v>
      </c>
      <c r="K375" s="9">
        <f t="shared" si="22"/>
        <v>2920</v>
      </c>
      <c r="L375" s="9">
        <f t="shared" si="23"/>
        <v>1962</v>
      </c>
    </row>
    <row r="376" spans="2:12" x14ac:dyDescent="0.2">
      <c r="B376" s="14" t="str">
        <f t="shared" si="24"/>
        <v>2021</v>
      </c>
      <c r="C376" s="2">
        <v>665</v>
      </c>
      <c r="D376" s="15" t="s">
        <v>87</v>
      </c>
      <c r="E376" s="12">
        <v>95</v>
      </c>
      <c r="F376" s="12">
        <v>226</v>
      </c>
      <c r="G376" s="12">
        <v>243</v>
      </c>
      <c r="H376" s="12">
        <v>333</v>
      </c>
      <c r="I376" s="12">
        <v>412</v>
      </c>
      <c r="J376" s="12">
        <v>473</v>
      </c>
      <c r="K376" s="9">
        <f t="shared" si="22"/>
        <v>1782</v>
      </c>
      <c r="L376" s="9">
        <f t="shared" si="23"/>
        <v>1218</v>
      </c>
    </row>
    <row r="377" spans="2:12" x14ac:dyDescent="0.2">
      <c r="B377" s="14" t="str">
        <f t="shared" si="24"/>
        <v>2021</v>
      </c>
      <c r="C377" s="2">
        <v>671</v>
      </c>
      <c r="D377" s="15" t="s">
        <v>90</v>
      </c>
      <c r="E377" s="12">
        <v>132</v>
      </c>
      <c r="F377" s="12">
        <v>199</v>
      </c>
      <c r="G377" s="12">
        <v>241</v>
      </c>
      <c r="H377" s="12">
        <v>262</v>
      </c>
      <c r="I377" s="12">
        <v>396</v>
      </c>
      <c r="J377" s="12">
        <v>375</v>
      </c>
      <c r="K377" s="9">
        <f t="shared" si="22"/>
        <v>1605</v>
      </c>
      <c r="L377" s="9">
        <f t="shared" si="23"/>
        <v>1033</v>
      </c>
    </row>
    <row r="378" spans="2:12" x14ac:dyDescent="0.2">
      <c r="B378" s="14" t="str">
        <f t="shared" si="24"/>
        <v>2021</v>
      </c>
      <c r="C378" s="2">
        <v>706</v>
      </c>
      <c r="D378" s="15" t="s">
        <v>82</v>
      </c>
      <c r="E378" s="12">
        <v>173</v>
      </c>
      <c r="F378" s="12">
        <v>384</v>
      </c>
      <c r="G378" s="12">
        <v>695</v>
      </c>
      <c r="H378" s="12">
        <v>754</v>
      </c>
      <c r="I378" s="12">
        <v>848</v>
      </c>
      <c r="J378" s="12">
        <v>917</v>
      </c>
      <c r="K378" s="9">
        <f t="shared" si="22"/>
        <v>3771</v>
      </c>
      <c r="L378" s="9">
        <f t="shared" si="23"/>
        <v>2519</v>
      </c>
    </row>
    <row r="379" spans="2:12" x14ac:dyDescent="0.2">
      <c r="B379" s="14" t="str">
        <f t="shared" si="24"/>
        <v>2021</v>
      </c>
      <c r="C379" s="2">
        <v>707</v>
      </c>
      <c r="D379" s="15" t="s">
        <v>76</v>
      </c>
      <c r="E379" s="12">
        <v>90</v>
      </c>
      <c r="F379" s="12">
        <v>361</v>
      </c>
      <c r="G379" s="12">
        <v>436</v>
      </c>
      <c r="H379" s="12">
        <v>627</v>
      </c>
      <c r="I379" s="12">
        <v>653</v>
      </c>
      <c r="J379" s="12">
        <v>864</v>
      </c>
      <c r="K379" s="9">
        <f t="shared" si="22"/>
        <v>3031</v>
      </c>
      <c r="L379" s="9">
        <f t="shared" si="23"/>
        <v>2144</v>
      </c>
    </row>
    <row r="380" spans="2:12" x14ac:dyDescent="0.2">
      <c r="B380" s="14" t="str">
        <f t="shared" si="24"/>
        <v>2021</v>
      </c>
      <c r="C380" s="2">
        <v>710</v>
      </c>
      <c r="D380" s="15" t="s">
        <v>73</v>
      </c>
      <c r="E380" s="12">
        <v>127</v>
      </c>
      <c r="F380" s="12">
        <v>311</v>
      </c>
      <c r="G380" s="12">
        <v>586</v>
      </c>
      <c r="H380" s="12">
        <v>641</v>
      </c>
      <c r="I380" s="12">
        <v>488</v>
      </c>
      <c r="J380" s="12">
        <v>477</v>
      </c>
      <c r="K380" s="9">
        <f t="shared" si="22"/>
        <v>2630</v>
      </c>
      <c r="L380" s="9">
        <f t="shared" si="23"/>
        <v>1606</v>
      </c>
    </row>
    <row r="381" spans="2:12" x14ac:dyDescent="0.2">
      <c r="B381" s="14" t="str">
        <f t="shared" si="24"/>
        <v>2021</v>
      </c>
      <c r="C381" s="2">
        <v>727</v>
      </c>
      <c r="D381" s="15" t="s">
        <v>77</v>
      </c>
      <c r="E381" s="12">
        <v>51</v>
      </c>
      <c r="F381" s="12">
        <v>272</v>
      </c>
      <c r="G381" s="12">
        <v>330</v>
      </c>
      <c r="H381" s="12">
        <v>268</v>
      </c>
      <c r="I381" s="12">
        <v>355</v>
      </c>
      <c r="J381" s="12">
        <v>562</v>
      </c>
      <c r="K381" s="9">
        <f t="shared" si="22"/>
        <v>1838</v>
      </c>
      <c r="L381" s="9">
        <f t="shared" si="23"/>
        <v>1185</v>
      </c>
    </row>
    <row r="382" spans="2:12" x14ac:dyDescent="0.2">
      <c r="B382" s="14" t="str">
        <f t="shared" si="24"/>
        <v>2021</v>
      </c>
      <c r="C382" s="2">
        <v>730</v>
      </c>
      <c r="D382" s="15" t="s">
        <v>78</v>
      </c>
      <c r="E382" s="12">
        <v>307</v>
      </c>
      <c r="F382" s="12">
        <v>799</v>
      </c>
      <c r="G382" s="12">
        <v>1073</v>
      </c>
      <c r="H382" s="12">
        <v>1113</v>
      </c>
      <c r="I382" s="12">
        <v>1167</v>
      </c>
      <c r="J382" s="12">
        <v>1735</v>
      </c>
      <c r="K382" s="9">
        <f t="shared" si="22"/>
        <v>6194</v>
      </c>
      <c r="L382" s="9">
        <f t="shared" si="23"/>
        <v>4015</v>
      </c>
    </row>
    <row r="383" spans="2:12" x14ac:dyDescent="0.2">
      <c r="B383" s="14" t="str">
        <f t="shared" si="24"/>
        <v>2021</v>
      </c>
      <c r="C383" s="2">
        <v>740</v>
      </c>
      <c r="D383" s="15" t="s">
        <v>80</v>
      </c>
      <c r="E383" s="12">
        <v>261</v>
      </c>
      <c r="F383" s="12">
        <v>552</v>
      </c>
      <c r="G383" s="12">
        <v>887</v>
      </c>
      <c r="H383" s="12">
        <v>1485</v>
      </c>
      <c r="I383" s="12">
        <v>1242</v>
      </c>
      <c r="J383" s="12">
        <v>1222</v>
      </c>
      <c r="K383" s="9">
        <f t="shared" si="22"/>
        <v>5649</v>
      </c>
      <c r="L383" s="9">
        <f t="shared" si="23"/>
        <v>3949</v>
      </c>
    </row>
    <row r="384" spans="2:12" x14ac:dyDescent="0.2">
      <c r="B384" s="14" t="str">
        <f t="shared" si="24"/>
        <v>2021</v>
      </c>
      <c r="C384" s="2">
        <v>741</v>
      </c>
      <c r="D384" s="15" t="s">
        <v>79</v>
      </c>
      <c r="E384" s="12">
        <v>22</v>
      </c>
      <c r="F384" s="12">
        <v>38</v>
      </c>
      <c r="G384" s="12">
        <v>50</v>
      </c>
      <c r="H384" s="12">
        <v>97</v>
      </c>
      <c r="I384" s="12">
        <v>173</v>
      </c>
      <c r="J384" s="12">
        <v>189</v>
      </c>
      <c r="K384" s="9">
        <f t="shared" si="22"/>
        <v>569</v>
      </c>
      <c r="L384" s="9">
        <f t="shared" si="23"/>
        <v>459</v>
      </c>
    </row>
    <row r="385" spans="2:12" x14ac:dyDescent="0.2">
      <c r="B385" s="14" t="str">
        <f t="shared" si="24"/>
        <v>2021</v>
      </c>
      <c r="C385" s="2">
        <v>746</v>
      </c>
      <c r="D385" s="15" t="s">
        <v>81</v>
      </c>
      <c r="E385" s="12">
        <v>351</v>
      </c>
      <c r="F385" s="12">
        <v>474</v>
      </c>
      <c r="G385" s="12">
        <v>695</v>
      </c>
      <c r="H385" s="12">
        <v>1082</v>
      </c>
      <c r="I385" s="12">
        <v>779</v>
      </c>
      <c r="J385" s="12">
        <v>800</v>
      </c>
      <c r="K385" s="9">
        <f t="shared" si="22"/>
        <v>4181</v>
      </c>
      <c r="L385" s="9">
        <f t="shared" si="23"/>
        <v>2661</v>
      </c>
    </row>
    <row r="386" spans="2:12" x14ac:dyDescent="0.2">
      <c r="B386" s="14" t="str">
        <f t="shared" si="24"/>
        <v>2021</v>
      </c>
      <c r="C386" s="2">
        <v>751</v>
      </c>
      <c r="D386" s="15" t="s">
        <v>83</v>
      </c>
      <c r="E386" s="12">
        <v>1145</v>
      </c>
      <c r="F386" s="12">
        <v>2512</v>
      </c>
      <c r="G386" s="12">
        <v>3261</v>
      </c>
      <c r="H386" s="12">
        <v>3410</v>
      </c>
      <c r="I386" s="12">
        <v>3772</v>
      </c>
      <c r="J386" s="12">
        <v>4550</v>
      </c>
      <c r="K386" s="9">
        <f t="shared" si="22"/>
        <v>18650</v>
      </c>
      <c r="L386" s="9">
        <f t="shared" si="23"/>
        <v>11732</v>
      </c>
    </row>
    <row r="387" spans="2:12" x14ac:dyDescent="0.2">
      <c r="B387" s="14" t="str">
        <f t="shared" si="24"/>
        <v>2021</v>
      </c>
      <c r="C387" s="2">
        <v>756</v>
      </c>
      <c r="D387" s="15" t="s">
        <v>86</v>
      </c>
      <c r="E387" s="12">
        <v>123</v>
      </c>
      <c r="F387" s="12">
        <v>391</v>
      </c>
      <c r="G387" s="12">
        <v>510</v>
      </c>
      <c r="H387" s="12">
        <v>639</v>
      </c>
      <c r="I387" s="12">
        <v>491</v>
      </c>
      <c r="J387" s="12">
        <v>686</v>
      </c>
      <c r="K387" s="9">
        <f t="shared" si="22"/>
        <v>2840</v>
      </c>
      <c r="L387" s="9">
        <f t="shared" si="23"/>
        <v>1816</v>
      </c>
    </row>
    <row r="388" spans="2:12" x14ac:dyDescent="0.2">
      <c r="B388" s="14" t="str">
        <f t="shared" si="24"/>
        <v>2021</v>
      </c>
      <c r="C388" s="2">
        <v>760</v>
      </c>
      <c r="D388" s="15" t="s">
        <v>88</v>
      </c>
      <c r="E388" s="12">
        <v>179</v>
      </c>
      <c r="F388" s="12">
        <v>458</v>
      </c>
      <c r="G388" s="12">
        <v>628</v>
      </c>
      <c r="H388" s="12">
        <v>1157</v>
      </c>
      <c r="I388" s="12">
        <v>1353</v>
      </c>
      <c r="J388" s="12">
        <v>1325</v>
      </c>
      <c r="K388" s="9">
        <f t="shared" si="22"/>
        <v>5100</v>
      </c>
      <c r="L388" s="9">
        <f t="shared" si="23"/>
        <v>3835</v>
      </c>
    </row>
    <row r="389" spans="2:12" x14ac:dyDescent="0.2">
      <c r="B389" s="14" t="str">
        <f t="shared" si="24"/>
        <v>2021</v>
      </c>
      <c r="C389" s="2">
        <v>766</v>
      </c>
      <c r="D389" s="15" t="s">
        <v>74</v>
      </c>
      <c r="E389" s="12">
        <v>44</v>
      </c>
      <c r="F389" s="12">
        <v>192</v>
      </c>
      <c r="G389" s="12">
        <v>255</v>
      </c>
      <c r="H389" s="12">
        <v>334</v>
      </c>
      <c r="I389" s="12">
        <v>353</v>
      </c>
      <c r="J389" s="12">
        <v>398</v>
      </c>
      <c r="K389" s="9">
        <f t="shared" si="22"/>
        <v>1576</v>
      </c>
      <c r="L389" s="9">
        <f t="shared" si="23"/>
        <v>1085</v>
      </c>
    </row>
    <row r="390" spans="2:12" x14ac:dyDescent="0.2">
      <c r="B390" s="14" t="str">
        <f t="shared" si="24"/>
        <v>2021</v>
      </c>
      <c r="C390" s="2">
        <v>773</v>
      </c>
      <c r="D390" s="15" t="s">
        <v>98</v>
      </c>
      <c r="E390" s="12">
        <v>36</v>
      </c>
      <c r="F390" s="12">
        <v>111</v>
      </c>
      <c r="G390" s="12">
        <v>200</v>
      </c>
      <c r="H390" s="12">
        <v>214</v>
      </c>
      <c r="I390" s="12">
        <v>296</v>
      </c>
      <c r="J390" s="12">
        <v>331</v>
      </c>
      <c r="K390" s="9">
        <f t="shared" si="22"/>
        <v>1188</v>
      </c>
      <c r="L390" s="9">
        <f t="shared" si="23"/>
        <v>841</v>
      </c>
    </row>
    <row r="391" spans="2:12" x14ac:dyDescent="0.2">
      <c r="B391" s="14" t="str">
        <f t="shared" si="24"/>
        <v>2021</v>
      </c>
      <c r="C391" s="2">
        <v>779</v>
      </c>
      <c r="D391" s="15" t="s">
        <v>89</v>
      </c>
      <c r="E391" s="12">
        <v>113</v>
      </c>
      <c r="F391" s="12">
        <v>438</v>
      </c>
      <c r="G391" s="12">
        <v>514</v>
      </c>
      <c r="H391" s="12">
        <v>853</v>
      </c>
      <c r="I391" s="12">
        <v>667</v>
      </c>
      <c r="J391" s="12">
        <v>676</v>
      </c>
      <c r="K391" s="9">
        <f t="shared" si="22"/>
        <v>3261</v>
      </c>
      <c r="L391" s="9">
        <f t="shared" si="23"/>
        <v>2196</v>
      </c>
    </row>
    <row r="392" spans="2:12" x14ac:dyDescent="0.2">
      <c r="B392" s="14" t="str">
        <f t="shared" si="24"/>
        <v>2021</v>
      </c>
      <c r="C392" s="2">
        <v>787</v>
      </c>
      <c r="D392" s="15" t="s">
        <v>100</v>
      </c>
      <c r="E392" s="12">
        <v>212</v>
      </c>
      <c r="F392" s="12">
        <v>335</v>
      </c>
      <c r="G392" s="12">
        <v>683</v>
      </c>
      <c r="H392" s="12">
        <v>546</v>
      </c>
      <c r="I392" s="12">
        <v>686</v>
      </c>
      <c r="J392" s="12">
        <v>805</v>
      </c>
      <c r="K392" s="9">
        <f t="shared" si="22"/>
        <v>3267</v>
      </c>
      <c r="L392" s="9">
        <f t="shared" si="23"/>
        <v>2037</v>
      </c>
    </row>
    <row r="393" spans="2:12" x14ac:dyDescent="0.2">
      <c r="B393" s="14" t="str">
        <f t="shared" si="24"/>
        <v>2021</v>
      </c>
      <c r="C393" s="2">
        <v>791</v>
      </c>
      <c r="D393" s="15" t="s">
        <v>91</v>
      </c>
      <c r="E393" s="12">
        <v>286</v>
      </c>
      <c r="F393" s="12">
        <v>564</v>
      </c>
      <c r="G393" s="12">
        <v>888</v>
      </c>
      <c r="H393" s="12">
        <v>1105</v>
      </c>
      <c r="I393" s="12">
        <v>1157</v>
      </c>
      <c r="J393" s="12">
        <v>1224</v>
      </c>
      <c r="K393" s="9">
        <f t="shared" si="22"/>
        <v>5224</v>
      </c>
      <c r="L393" s="9">
        <f t="shared" si="23"/>
        <v>3486</v>
      </c>
    </row>
    <row r="394" spans="2:12" x14ac:dyDescent="0.2">
      <c r="B394" s="14" t="str">
        <f t="shared" si="24"/>
        <v>2021</v>
      </c>
      <c r="C394" s="2">
        <v>810</v>
      </c>
      <c r="D394" s="15" t="s">
        <v>92</v>
      </c>
      <c r="E394" s="12">
        <v>175</v>
      </c>
      <c r="F394" s="12">
        <v>440</v>
      </c>
      <c r="G394" s="12">
        <v>537</v>
      </c>
      <c r="H394" s="12">
        <v>615</v>
      </c>
      <c r="I394" s="12">
        <v>603</v>
      </c>
      <c r="J394" s="12">
        <v>585</v>
      </c>
      <c r="K394" s="9">
        <f t="shared" si="22"/>
        <v>2955</v>
      </c>
      <c r="L394" s="9">
        <f t="shared" si="23"/>
        <v>1803</v>
      </c>
    </row>
    <row r="395" spans="2:12" x14ac:dyDescent="0.2">
      <c r="B395" s="14" t="str">
        <f t="shared" si="24"/>
        <v>2021</v>
      </c>
      <c r="C395" s="2">
        <v>813</v>
      </c>
      <c r="D395" s="15" t="s">
        <v>93</v>
      </c>
      <c r="E395" s="12">
        <v>388</v>
      </c>
      <c r="F395" s="12">
        <v>690</v>
      </c>
      <c r="G395" s="12">
        <v>1159</v>
      </c>
      <c r="H395" s="12">
        <v>1280</v>
      </c>
      <c r="I395" s="12">
        <v>1389</v>
      </c>
      <c r="J395" s="12">
        <v>1686</v>
      </c>
      <c r="K395" s="9">
        <f t="shared" si="22"/>
        <v>6592</v>
      </c>
      <c r="L395" s="9">
        <f t="shared" si="23"/>
        <v>4355</v>
      </c>
    </row>
    <row r="396" spans="2:12" x14ac:dyDescent="0.2">
      <c r="B396" s="14" t="str">
        <f t="shared" si="24"/>
        <v>2021</v>
      </c>
      <c r="C396" s="2">
        <v>820</v>
      </c>
      <c r="D396" s="15" t="s">
        <v>101</v>
      </c>
      <c r="E396" s="12">
        <v>132</v>
      </c>
      <c r="F396" s="12">
        <v>338</v>
      </c>
      <c r="G396" s="12">
        <v>389</v>
      </c>
      <c r="H396" s="12">
        <v>543</v>
      </c>
      <c r="I396" s="12">
        <v>535</v>
      </c>
      <c r="J396" s="12">
        <v>562</v>
      </c>
      <c r="K396" s="9">
        <f t="shared" si="22"/>
        <v>2499</v>
      </c>
      <c r="L396" s="9">
        <f t="shared" si="23"/>
        <v>1640</v>
      </c>
    </row>
    <row r="397" spans="2:12" x14ac:dyDescent="0.2">
      <c r="B397" s="14" t="str">
        <f t="shared" si="24"/>
        <v>2021</v>
      </c>
      <c r="C397" s="2">
        <v>825</v>
      </c>
      <c r="D397" s="15" t="s">
        <v>96</v>
      </c>
      <c r="E397" s="12">
        <v>6</v>
      </c>
      <c r="F397" s="12">
        <v>28</v>
      </c>
      <c r="G397" s="12">
        <v>21</v>
      </c>
      <c r="H397" s="12">
        <v>52</v>
      </c>
      <c r="I397" s="12">
        <v>60</v>
      </c>
      <c r="J397" s="12">
        <v>68</v>
      </c>
      <c r="K397" s="9">
        <f t="shared" si="22"/>
        <v>235</v>
      </c>
      <c r="L397" s="9">
        <f t="shared" si="23"/>
        <v>180</v>
      </c>
    </row>
    <row r="398" spans="2:12" x14ac:dyDescent="0.2">
      <c r="B398" s="14" t="str">
        <f t="shared" si="24"/>
        <v>2021</v>
      </c>
      <c r="C398" s="2">
        <v>840</v>
      </c>
      <c r="D398" s="15" t="s">
        <v>99</v>
      </c>
      <c r="E398" s="12">
        <v>95</v>
      </c>
      <c r="F398" s="12">
        <v>227</v>
      </c>
      <c r="G398" s="12">
        <v>297</v>
      </c>
      <c r="H398" s="12">
        <v>329</v>
      </c>
      <c r="I398" s="12">
        <v>301</v>
      </c>
      <c r="J398" s="12">
        <v>367</v>
      </c>
      <c r="K398" s="9">
        <f t="shared" si="22"/>
        <v>1616</v>
      </c>
      <c r="L398" s="9">
        <f t="shared" si="23"/>
        <v>997</v>
      </c>
    </row>
    <row r="399" spans="2:12" x14ac:dyDescent="0.2">
      <c r="B399" s="14" t="str">
        <f t="shared" si="24"/>
        <v>2021</v>
      </c>
      <c r="C399" s="2">
        <v>846</v>
      </c>
      <c r="D399" s="15" t="s">
        <v>97</v>
      </c>
      <c r="E399" s="12">
        <v>207</v>
      </c>
      <c r="F399" s="12">
        <v>221</v>
      </c>
      <c r="G399" s="12">
        <v>329</v>
      </c>
      <c r="H399" s="12">
        <v>360</v>
      </c>
      <c r="I399" s="12">
        <v>525</v>
      </c>
      <c r="J399" s="12">
        <v>559</v>
      </c>
      <c r="K399" s="9">
        <f t="shared" si="22"/>
        <v>2201</v>
      </c>
      <c r="L399" s="9">
        <f t="shared" si="23"/>
        <v>1444</v>
      </c>
    </row>
    <row r="400" spans="2:12" x14ac:dyDescent="0.2">
      <c r="B400" s="14" t="str">
        <f t="shared" si="24"/>
        <v>2021</v>
      </c>
      <c r="C400" s="2">
        <v>849</v>
      </c>
      <c r="D400" s="15" t="s">
        <v>95</v>
      </c>
      <c r="E400" s="12">
        <v>103</v>
      </c>
      <c r="F400" s="12">
        <v>523</v>
      </c>
      <c r="G400" s="12">
        <v>775</v>
      </c>
      <c r="H400" s="12">
        <v>551</v>
      </c>
      <c r="I400" s="12">
        <v>894</v>
      </c>
      <c r="J400" s="12">
        <v>751</v>
      </c>
      <c r="K400" s="9">
        <f t="shared" si="22"/>
        <v>3597</v>
      </c>
      <c r="L400" s="9">
        <f t="shared" si="23"/>
        <v>2196</v>
      </c>
    </row>
    <row r="401" spans="1:12" x14ac:dyDescent="0.2">
      <c r="B401" s="14" t="str">
        <f t="shared" si="24"/>
        <v>2021</v>
      </c>
      <c r="C401" s="2">
        <v>851</v>
      </c>
      <c r="D401" s="15" t="s">
        <v>102</v>
      </c>
      <c r="E401" s="12">
        <v>588</v>
      </c>
      <c r="F401" s="12">
        <v>1638</v>
      </c>
      <c r="G401" s="12">
        <v>2131</v>
      </c>
      <c r="H401" s="12">
        <v>1952</v>
      </c>
      <c r="I401" s="12">
        <v>2134</v>
      </c>
      <c r="J401" s="12">
        <v>2028</v>
      </c>
      <c r="K401" s="9">
        <f t="shared" si="22"/>
        <v>10471</v>
      </c>
      <c r="L401" s="9">
        <f t="shared" si="23"/>
        <v>6114</v>
      </c>
    </row>
    <row r="402" spans="1:12" x14ac:dyDescent="0.2">
      <c r="B402" s="14" t="str">
        <f t="shared" si="24"/>
        <v>2021</v>
      </c>
      <c r="C402" s="2">
        <v>860</v>
      </c>
      <c r="D402" s="15" t="s">
        <v>94</v>
      </c>
      <c r="E402" s="12">
        <v>388</v>
      </c>
      <c r="F402" s="12">
        <v>677</v>
      </c>
      <c r="G402" s="12">
        <v>1000</v>
      </c>
      <c r="H402" s="12">
        <v>1180</v>
      </c>
      <c r="I402" s="12">
        <v>1245</v>
      </c>
      <c r="J402" s="12">
        <v>1424</v>
      </c>
      <c r="K402" s="9">
        <f t="shared" si="22"/>
        <v>5914</v>
      </c>
      <c r="L402" s="9">
        <f t="shared" si="23"/>
        <v>3849</v>
      </c>
    </row>
    <row r="404" spans="1:12" x14ac:dyDescent="0.2">
      <c r="E404" s="11" t="s">
        <v>121</v>
      </c>
      <c r="F404" s="11" t="s">
        <v>122</v>
      </c>
      <c r="G404" s="11" t="s">
        <v>123</v>
      </c>
      <c r="H404" s="11" t="s">
        <v>124</v>
      </c>
      <c r="I404" s="11" t="s">
        <v>125</v>
      </c>
      <c r="J404" s="11" t="s">
        <v>126</v>
      </c>
      <c r="K404" s="11" t="s">
        <v>2</v>
      </c>
      <c r="L404" s="11" t="s">
        <v>3</v>
      </c>
    </row>
    <row r="405" spans="1:12" x14ac:dyDescent="0.2">
      <c r="A405" s="11" t="s">
        <v>127</v>
      </c>
      <c r="B405" s="11" t="s">
        <v>131</v>
      </c>
      <c r="C405" s="2">
        <v>101</v>
      </c>
      <c r="D405" s="15" t="s">
        <v>4</v>
      </c>
      <c r="E405" s="12">
        <v>2327</v>
      </c>
      <c r="F405" s="12">
        <v>3958</v>
      </c>
      <c r="G405" s="12">
        <v>4466</v>
      </c>
      <c r="H405" s="12">
        <v>5151</v>
      </c>
      <c r="I405" s="12">
        <v>5328</v>
      </c>
      <c r="J405" s="12">
        <v>6805</v>
      </c>
      <c r="K405" s="9">
        <f>SUM(E405:J405)</f>
        <v>28035</v>
      </c>
      <c r="L405" s="9">
        <f>SUM(H405:J405)</f>
        <v>17284</v>
      </c>
    </row>
    <row r="406" spans="1:12" x14ac:dyDescent="0.2">
      <c r="B406" s="14" t="str">
        <f>B405</f>
        <v>2015</v>
      </c>
      <c r="C406" s="2">
        <v>147</v>
      </c>
      <c r="D406" s="15" t="s">
        <v>5</v>
      </c>
      <c r="E406" s="12">
        <v>553</v>
      </c>
      <c r="F406" s="12">
        <v>1075</v>
      </c>
      <c r="G406" s="12">
        <v>1366</v>
      </c>
      <c r="H406" s="12">
        <v>1497</v>
      </c>
      <c r="I406" s="12">
        <v>1802</v>
      </c>
      <c r="J406" s="12">
        <v>2662</v>
      </c>
      <c r="K406" s="9">
        <f t="shared" ref="K406:K469" si="25">SUM(E406:J406)</f>
        <v>8955</v>
      </c>
      <c r="L406" s="9">
        <f t="shared" ref="L406:L469" si="26">SUM(H406:J406)</f>
        <v>5961</v>
      </c>
    </row>
    <row r="407" spans="1:12" x14ac:dyDescent="0.2">
      <c r="B407" s="14" t="str">
        <f t="shared" ref="B407:B470" si="27">B406</f>
        <v>2015</v>
      </c>
      <c r="C407" s="2">
        <v>151</v>
      </c>
      <c r="D407" s="15" t="s">
        <v>9</v>
      </c>
      <c r="E407" s="12">
        <v>282</v>
      </c>
      <c r="F407" s="12">
        <v>856</v>
      </c>
      <c r="G407" s="12">
        <v>1096</v>
      </c>
      <c r="H407" s="12">
        <v>1068</v>
      </c>
      <c r="I407" s="12">
        <v>865</v>
      </c>
      <c r="J407" s="12">
        <v>971</v>
      </c>
      <c r="K407" s="9">
        <f t="shared" si="25"/>
        <v>5138</v>
      </c>
      <c r="L407" s="9">
        <f t="shared" si="26"/>
        <v>2904</v>
      </c>
    </row>
    <row r="408" spans="1:12" x14ac:dyDescent="0.2">
      <c r="B408" s="14" t="str">
        <f t="shared" si="27"/>
        <v>2015</v>
      </c>
      <c r="C408" s="2">
        <v>153</v>
      </c>
      <c r="D408" s="15" t="s">
        <v>10</v>
      </c>
      <c r="E408" s="12">
        <v>319</v>
      </c>
      <c r="F408" s="12">
        <v>497</v>
      </c>
      <c r="G408" s="12">
        <v>591</v>
      </c>
      <c r="H408" s="12">
        <v>669</v>
      </c>
      <c r="I408" s="12">
        <v>759</v>
      </c>
      <c r="J408" s="12">
        <v>691</v>
      </c>
      <c r="K408" s="9">
        <f t="shared" si="25"/>
        <v>3526</v>
      </c>
      <c r="L408" s="9">
        <f t="shared" si="26"/>
        <v>2119</v>
      </c>
    </row>
    <row r="409" spans="1:12" x14ac:dyDescent="0.2">
      <c r="B409" s="14" t="str">
        <f t="shared" si="27"/>
        <v>2015</v>
      </c>
      <c r="C409" s="2">
        <v>155</v>
      </c>
      <c r="D409" s="15" t="s">
        <v>6</v>
      </c>
      <c r="E409" s="12">
        <v>39</v>
      </c>
      <c r="F409" s="12">
        <v>141</v>
      </c>
      <c r="G409" s="12">
        <v>123</v>
      </c>
      <c r="H409" s="12">
        <v>322</v>
      </c>
      <c r="I409" s="12">
        <v>358</v>
      </c>
      <c r="J409" s="12">
        <v>372</v>
      </c>
      <c r="K409" s="9">
        <f t="shared" si="25"/>
        <v>1355</v>
      </c>
      <c r="L409" s="9">
        <f t="shared" si="26"/>
        <v>1052</v>
      </c>
    </row>
    <row r="410" spans="1:12" x14ac:dyDescent="0.2">
      <c r="B410" s="14" t="str">
        <f t="shared" si="27"/>
        <v>2015</v>
      </c>
      <c r="C410" s="2">
        <v>157</v>
      </c>
      <c r="D410" s="15" t="s">
        <v>11</v>
      </c>
      <c r="E410" s="12">
        <v>313</v>
      </c>
      <c r="F410" s="12">
        <v>653</v>
      </c>
      <c r="G410" s="12">
        <v>687</v>
      </c>
      <c r="H410" s="12">
        <v>1044</v>
      </c>
      <c r="I410" s="12">
        <v>1289</v>
      </c>
      <c r="J410" s="12">
        <v>2135</v>
      </c>
      <c r="K410" s="9">
        <f t="shared" si="25"/>
        <v>6121</v>
      </c>
      <c r="L410" s="9">
        <f t="shared" si="26"/>
        <v>4468</v>
      </c>
    </row>
    <row r="411" spans="1:12" x14ac:dyDescent="0.2">
      <c r="B411" s="14" t="str">
        <f t="shared" si="27"/>
        <v>2015</v>
      </c>
      <c r="C411" s="2">
        <v>159</v>
      </c>
      <c r="D411" s="15" t="s">
        <v>12</v>
      </c>
      <c r="E411" s="12">
        <v>262</v>
      </c>
      <c r="F411" s="12">
        <v>547</v>
      </c>
      <c r="G411" s="12">
        <v>606</v>
      </c>
      <c r="H411" s="12">
        <v>779</v>
      </c>
      <c r="I411" s="12">
        <v>1346</v>
      </c>
      <c r="J411" s="12">
        <v>1619</v>
      </c>
      <c r="K411" s="9">
        <f t="shared" si="25"/>
        <v>5159</v>
      </c>
      <c r="L411" s="9">
        <f t="shared" si="26"/>
        <v>3744</v>
      </c>
    </row>
    <row r="412" spans="1:12" x14ac:dyDescent="0.2">
      <c r="B412" s="14" t="str">
        <f t="shared" si="27"/>
        <v>2015</v>
      </c>
      <c r="C412" s="2">
        <v>161</v>
      </c>
      <c r="D412" s="15" t="s">
        <v>13</v>
      </c>
      <c r="E412" s="12">
        <v>73</v>
      </c>
      <c r="F412" s="12">
        <v>166</v>
      </c>
      <c r="G412" s="12">
        <v>174</v>
      </c>
      <c r="H412" s="12">
        <v>222</v>
      </c>
      <c r="I412" s="12">
        <v>241</v>
      </c>
      <c r="J412" s="12">
        <v>255</v>
      </c>
      <c r="K412" s="9">
        <f t="shared" si="25"/>
        <v>1131</v>
      </c>
      <c r="L412" s="9">
        <f t="shared" si="26"/>
        <v>718</v>
      </c>
    </row>
    <row r="413" spans="1:12" x14ac:dyDescent="0.2">
      <c r="B413" s="14" t="str">
        <f t="shared" si="27"/>
        <v>2015</v>
      </c>
      <c r="C413" s="2">
        <v>163</v>
      </c>
      <c r="D413" s="15" t="s">
        <v>14</v>
      </c>
      <c r="E413" s="12">
        <v>50</v>
      </c>
      <c r="F413" s="12">
        <v>308</v>
      </c>
      <c r="G413" s="12">
        <v>209</v>
      </c>
      <c r="H413" s="12">
        <v>381</v>
      </c>
      <c r="I413" s="12">
        <v>352</v>
      </c>
      <c r="J413" s="12">
        <v>308</v>
      </c>
      <c r="K413" s="9">
        <f t="shared" si="25"/>
        <v>1608</v>
      </c>
      <c r="L413" s="9">
        <f t="shared" si="26"/>
        <v>1041</v>
      </c>
    </row>
    <row r="414" spans="1:12" x14ac:dyDescent="0.2">
      <c r="B414" s="14" t="str">
        <f t="shared" si="27"/>
        <v>2015</v>
      </c>
      <c r="C414" s="2">
        <v>165</v>
      </c>
      <c r="D414" s="15" t="s">
        <v>8</v>
      </c>
      <c r="E414" s="12">
        <v>114</v>
      </c>
      <c r="F414" s="12">
        <v>191</v>
      </c>
      <c r="G414" s="12">
        <v>391</v>
      </c>
      <c r="H414" s="12">
        <v>347</v>
      </c>
      <c r="I414" s="12">
        <v>276</v>
      </c>
      <c r="J414" s="12">
        <v>188</v>
      </c>
      <c r="K414" s="9">
        <f t="shared" si="25"/>
        <v>1507</v>
      </c>
      <c r="L414" s="9">
        <f t="shared" si="26"/>
        <v>811</v>
      </c>
    </row>
    <row r="415" spans="1:12" x14ac:dyDescent="0.2">
      <c r="B415" s="14" t="str">
        <f t="shared" si="27"/>
        <v>2015</v>
      </c>
      <c r="C415" s="2">
        <v>167</v>
      </c>
      <c r="D415" s="15" t="s">
        <v>15</v>
      </c>
      <c r="E415" s="12">
        <v>219</v>
      </c>
      <c r="F415" s="12">
        <v>509</v>
      </c>
      <c r="G415" s="12">
        <v>534</v>
      </c>
      <c r="H415" s="12">
        <v>1079</v>
      </c>
      <c r="I415" s="12">
        <v>897</v>
      </c>
      <c r="J415" s="12">
        <v>856</v>
      </c>
      <c r="K415" s="9">
        <f t="shared" si="25"/>
        <v>4094</v>
      </c>
      <c r="L415" s="9">
        <f t="shared" si="26"/>
        <v>2832</v>
      </c>
    </row>
    <row r="416" spans="1:12" x14ac:dyDescent="0.2">
      <c r="B416" s="14" t="str">
        <f t="shared" si="27"/>
        <v>2015</v>
      </c>
      <c r="C416" s="2">
        <v>169</v>
      </c>
      <c r="D416" s="15" t="s">
        <v>16</v>
      </c>
      <c r="E416" s="12">
        <v>216</v>
      </c>
      <c r="F416" s="12">
        <v>565</v>
      </c>
      <c r="G416" s="12">
        <v>728</v>
      </c>
      <c r="H416" s="12">
        <v>799</v>
      </c>
      <c r="I416" s="12">
        <v>641</v>
      </c>
      <c r="J416" s="12">
        <v>637</v>
      </c>
      <c r="K416" s="9">
        <f t="shared" si="25"/>
        <v>3586</v>
      </c>
      <c r="L416" s="9">
        <f t="shared" si="26"/>
        <v>2077</v>
      </c>
    </row>
    <row r="417" spans="2:12" x14ac:dyDescent="0.2">
      <c r="B417" s="14" t="str">
        <f t="shared" si="27"/>
        <v>2015</v>
      </c>
      <c r="C417" s="2">
        <v>173</v>
      </c>
      <c r="D417" s="15" t="s">
        <v>18</v>
      </c>
      <c r="E417" s="12">
        <v>197</v>
      </c>
      <c r="F417" s="12">
        <v>459</v>
      </c>
      <c r="G417" s="12">
        <v>634</v>
      </c>
      <c r="H417" s="12">
        <v>890</v>
      </c>
      <c r="I417" s="12">
        <v>1624</v>
      </c>
      <c r="J417" s="12">
        <v>2002</v>
      </c>
      <c r="K417" s="9">
        <f t="shared" si="25"/>
        <v>5806</v>
      </c>
      <c r="L417" s="9">
        <f t="shared" si="26"/>
        <v>4516</v>
      </c>
    </row>
    <row r="418" spans="2:12" x14ac:dyDescent="0.2">
      <c r="B418" s="14" t="str">
        <f t="shared" si="27"/>
        <v>2015</v>
      </c>
      <c r="C418" s="2">
        <v>175</v>
      </c>
      <c r="D418" s="15" t="s">
        <v>19</v>
      </c>
      <c r="E418" s="12">
        <v>216</v>
      </c>
      <c r="F418" s="12">
        <v>417</v>
      </c>
      <c r="G418" s="12">
        <v>481</v>
      </c>
      <c r="H418" s="12">
        <v>851</v>
      </c>
      <c r="I418" s="12">
        <v>910</v>
      </c>
      <c r="J418" s="12">
        <v>995</v>
      </c>
      <c r="K418" s="9">
        <f t="shared" si="25"/>
        <v>3870</v>
      </c>
      <c r="L418" s="9">
        <f t="shared" si="26"/>
        <v>2756</v>
      </c>
    </row>
    <row r="419" spans="2:12" x14ac:dyDescent="0.2">
      <c r="B419" s="14" t="str">
        <f t="shared" si="27"/>
        <v>2015</v>
      </c>
      <c r="C419" s="2">
        <v>183</v>
      </c>
      <c r="D419" s="15" t="s">
        <v>17</v>
      </c>
      <c r="E419" s="12">
        <v>152</v>
      </c>
      <c r="F419" s="12">
        <v>296</v>
      </c>
      <c r="G419" s="12">
        <v>272</v>
      </c>
      <c r="H419" s="12">
        <v>232</v>
      </c>
      <c r="I419" s="12">
        <v>268</v>
      </c>
      <c r="J419" s="12">
        <v>180</v>
      </c>
      <c r="K419" s="9">
        <f t="shared" si="25"/>
        <v>1400</v>
      </c>
      <c r="L419" s="9">
        <f t="shared" si="26"/>
        <v>680</v>
      </c>
    </row>
    <row r="420" spans="2:12" x14ac:dyDescent="0.2">
      <c r="B420" s="14" t="str">
        <f t="shared" si="27"/>
        <v>2015</v>
      </c>
      <c r="C420" s="2">
        <v>185</v>
      </c>
      <c r="D420" s="15" t="s">
        <v>7</v>
      </c>
      <c r="E420" s="12">
        <v>140</v>
      </c>
      <c r="F420" s="12">
        <v>297</v>
      </c>
      <c r="G420" s="12">
        <v>423</v>
      </c>
      <c r="H420" s="12">
        <v>577</v>
      </c>
      <c r="I420" s="12">
        <v>652</v>
      </c>
      <c r="J420" s="12">
        <v>589</v>
      </c>
      <c r="K420" s="9">
        <f t="shared" si="25"/>
        <v>2678</v>
      </c>
      <c r="L420" s="9">
        <f t="shared" si="26"/>
        <v>1818</v>
      </c>
    </row>
    <row r="421" spans="2:12" x14ac:dyDescent="0.2">
      <c r="B421" s="14" t="str">
        <f t="shared" si="27"/>
        <v>2015</v>
      </c>
      <c r="C421" s="2">
        <v>187</v>
      </c>
      <c r="D421" s="15" t="s">
        <v>20</v>
      </c>
      <c r="E421" s="12">
        <v>79</v>
      </c>
      <c r="F421" s="12">
        <v>192</v>
      </c>
      <c r="G421" s="12">
        <v>164</v>
      </c>
      <c r="H421" s="12">
        <v>242</v>
      </c>
      <c r="I421" s="12">
        <v>248</v>
      </c>
      <c r="J421" s="12">
        <v>187</v>
      </c>
      <c r="K421" s="9">
        <f t="shared" si="25"/>
        <v>1112</v>
      </c>
      <c r="L421" s="9">
        <f t="shared" si="26"/>
        <v>677</v>
      </c>
    </row>
    <row r="422" spans="2:12" x14ac:dyDescent="0.2">
      <c r="B422" s="14" t="str">
        <f t="shared" si="27"/>
        <v>2015</v>
      </c>
      <c r="C422" s="2">
        <v>190</v>
      </c>
      <c r="D422" s="15" t="s">
        <v>25</v>
      </c>
      <c r="E422" s="12">
        <v>159</v>
      </c>
      <c r="F422" s="12">
        <v>219</v>
      </c>
      <c r="G422" s="12">
        <v>343</v>
      </c>
      <c r="H422" s="12">
        <v>473</v>
      </c>
      <c r="I422" s="12">
        <v>605</v>
      </c>
      <c r="J422" s="12">
        <v>472</v>
      </c>
      <c r="K422" s="9">
        <f t="shared" si="25"/>
        <v>2271</v>
      </c>
      <c r="L422" s="9">
        <f t="shared" si="26"/>
        <v>1550</v>
      </c>
    </row>
    <row r="423" spans="2:12" x14ac:dyDescent="0.2">
      <c r="B423" s="14" t="str">
        <f t="shared" si="27"/>
        <v>2015</v>
      </c>
      <c r="C423" s="2">
        <v>201</v>
      </c>
      <c r="D423" s="15" t="s">
        <v>21</v>
      </c>
      <c r="E423" s="12">
        <v>78</v>
      </c>
      <c r="F423" s="12">
        <v>143</v>
      </c>
      <c r="G423" s="12">
        <v>214</v>
      </c>
      <c r="H423" s="12">
        <v>304</v>
      </c>
      <c r="I423" s="12">
        <v>216</v>
      </c>
      <c r="J423" s="12">
        <v>444</v>
      </c>
      <c r="K423" s="9">
        <f t="shared" si="25"/>
        <v>1399</v>
      </c>
      <c r="L423" s="9">
        <f t="shared" si="26"/>
        <v>964</v>
      </c>
    </row>
    <row r="424" spans="2:12" x14ac:dyDescent="0.2">
      <c r="B424" s="14" t="str">
        <f t="shared" si="27"/>
        <v>2015</v>
      </c>
      <c r="C424" s="2">
        <v>210</v>
      </c>
      <c r="D424" s="15" t="s">
        <v>23</v>
      </c>
      <c r="E424" s="13" t="s">
        <v>129</v>
      </c>
      <c r="F424" s="13" t="s">
        <v>129</v>
      </c>
      <c r="G424" s="13" t="s">
        <v>129</v>
      </c>
      <c r="H424" s="13" t="s">
        <v>129</v>
      </c>
      <c r="I424" s="13" t="s">
        <v>129</v>
      </c>
      <c r="J424" s="13" t="s">
        <v>129</v>
      </c>
      <c r="K424" s="9" t="s">
        <v>129</v>
      </c>
      <c r="L424" s="9" t="s">
        <v>129</v>
      </c>
    </row>
    <row r="425" spans="2:12" x14ac:dyDescent="0.2">
      <c r="B425" s="14" t="str">
        <f t="shared" si="27"/>
        <v>2015</v>
      </c>
      <c r="C425" s="2">
        <v>217</v>
      </c>
      <c r="D425" s="15" t="s">
        <v>28</v>
      </c>
      <c r="E425" s="12">
        <v>451</v>
      </c>
      <c r="F425" s="12">
        <v>723</v>
      </c>
      <c r="G425" s="12">
        <v>930</v>
      </c>
      <c r="H425" s="12">
        <v>1147</v>
      </c>
      <c r="I425" s="12">
        <v>1172</v>
      </c>
      <c r="J425" s="12">
        <v>1287</v>
      </c>
      <c r="K425" s="9">
        <f t="shared" si="25"/>
        <v>5710</v>
      </c>
      <c r="L425" s="9">
        <f t="shared" si="26"/>
        <v>3606</v>
      </c>
    </row>
    <row r="426" spans="2:12" x14ac:dyDescent="0.2">
      <c r="B426" s="14" t="str">
        <f t="shared" si="27"/>
        <v>2015</v>
      </c>
      <c r="C426" s="2">
        <v>219</v>
      </c>
      <c r="D426" s="15" t="s">
        <v>29</v>
      </c>
      <c r="E426" s="13" t="s">
        <v>129</v>
      </c>
      <c r="F426" s="13" t="s">
        <v>129</v>
      </c>
      <c r="G426" s="13" t="s">
        <v>129</v>
      </c>
      <c r="H426" s="13" t="s">
        <v>129</v>
      </c>
      <c r="I426" s="13" t="s">
        <v>129</v>
      </c>
      <c r="J426" s="13" t="s">
        <v>129</v>
      </c>
      <c r="K426" s="9" t="s">
        <v>129</v>
      </c>
      <c r="L426" s="9" t="s">
        <v>129</v>
      </c>
    </row>
    <row r="427" spans="2:12" x14ac:dyDescent="0.2">
      <c r="B427" s="14" t="str">
        <f t="shared" si="27"/>
        <v>2015</v>
      </c>
      <c r="C427" s="2">
        <v>223</v>
      </c>
      <c r="D427" s="15" t="s">
        <v>30</v>
      </c>
      <c r="E427" s="12">
        <v>76</v>
      </c>
      <c r="F427" s="12">
        <v>178</v>
      </c>
      <c r="G427" s="12">
        <v>319</v>
      </c>
      <c r="H427" s="12">
        <v>408</v>
      </c>
      <c r="I427" s="12">
        <v>581</v>
      </c>
      <c r="J427" s="12">
        <v>650</v>
      </c>
      <c r="K427" s="9">
        <f t="shared" si="25"/>
        <v>2212</v>
      </c>
      <c r="L427" s="9">
        <f t="shared" si="26"/>
        <v>1639</v>
      </c>
    </row>
    <row r="428" spans="2:12" x14ac:dyDescent="0.2">
      <c r="B428" s="14" t="str">
        <f t="shared" si="27"/>
        <v>2015</v>
      </c>
      <c r="C428" s="2">
        <v>230</v>
      </c>
      <c r="D428" s="15" t="s">
        <v>31</v>
      </c>
      <c r="E428" s="12">
        <v>247</v>
      </c>
      <c r="F428" s="12">
        <v>495</v>
      </c>
      <c r="G428" s="12">
        <v>773</v>
      </c>
      <c r="H428" s="12">
        <v>1195</v>
      </c>
      <c r="I428" s="12">
        <v>1670</v>
      </c>
      <c r="J428" s="12">
        <v>2115</v>
      </c>
      <c r="K428" s="9">
        <f t="shared" si="25"/>
        <v>6495</v>
      </c>
      <c r="L428" s="9">
        <f t="shared" si="26"/>
        <v>4980</v>
      </c>
    </row>
    <row r="429" spans="2:12" x14ac:dyDescent="0.2">
      <c r="B429" s="14" t="str">
        <f t="shared" si="27"/>
        <v>2015</v>
      </c>
      <c r="C429" s="2">
        <v>240</v>
      </c>
      <c r="D429" s="15" t="s">
        <v>22</v>
      </c>
      <c r="E429" s="12">
        <v>209</v>
      </c>
      <c r="F429" s="12">
        <v>404</v>
      </c>
      <c r="G429" s="12">
        <v>495</v>
      </c>
      <c r="H429" s="12">
        <v>450</v>
      </c>
      <c r="I429" s="12">
        <v>529</v>
      </c>
      <c r="J429" s="12">
        <v>279</v>
      </c>
      <c r="K429" s="9">
        <f t="shared" si="25"/>
        <v>2366</v>
      </c>
      <c r="L429" s="9">
        <f t="shared" si="26"/>
        <v>1258</v>
      </c>
    </row>
    <row r="430" spans="2:12" x14ac:dyDescent="0.2">
      <c r="B430" s="14" t="str">
        <f t="shared" si="27"/>
        <v>2015</v>
      </c>
      <c r="C430" s="2">
        <v>250</v>
      </c>
      <c r="D430" s="15" t="s">
        <v>24</v>
      </c>
      <c r="E430" s="12">
        <v>235</v>
      </c>
      <c r="F430" s="12">
        <v>333</v>
      </c>
      <c r="G430" s="12">
        <v>568</v>
      </c>
      <c r="H430" s="12">
        <v>534</v>
      </c>
      <c r="I430" s="12">
        <v>613</v>
      </c>
      <c r="J430" s="12">
        <v>628</v>
      </c>
      <c r="K430" s="9">
        <f t="shared" si="25"/>
        <v>2911</v>
      </c>
      <c r="L430" s="9">
        <f t="shared" si="26"/>
        <v>1775</v>
      </c>
    </row>
    <row r="431" spans="2:12" x14ac:dyDescent="0.2">
      <c r="B431" s="14" t="str">
        <f t="shared" si="27"/>
        <v>2015</v>
      </c>
      <c r="C431" s="2">
        <v>253</v>
      </c>
      <c r="D431" s="15" t="s">
        <v>34</v>
      </c>
      <c r="E431" s="12">
        <v>134</v>
      </c>
      <c r="F431" s="12">
        <v>376</v>
      </c>
      <c r="G431" s="12">
        <v>421</v>
      </c>
      <c r="H431" s="12">
        <v>570</v>
      </c>
      <c r="I431" s="12">
        <v>463</v>
      </c>
      <c r="J431" s="12">
        <v>442</v>
      </c>
      <c r="K431" s="9">
        <f t="shared" si="25"/>
        <v>2406</v>
      </c>
      <c r="L431" s="9">
        <f t="shared" si="26"/>
        <v>1475</v>
      </c>
    </row>
    <row r="432" spans="2:12" x14ac:dyDescent="0.2">
      <c r="B432" s="14" t="str">
        <f t="shared" si="27"/>
        <v>2015</v>
      </c>
      <c r="C432" s="2">
        <v>259</v>
      </c>
      <c r="D432" s="15" t="s">
        <v>35</v>
      </c>
      <c r="E432" s="12">
        <v>333</v>
      </c>
      <c r="F432" s="12">
        <v>534</v>
      </c>
      <c r="G432" s="12">
        <v>758</v>
      </c>
      <c r="H432" s="12">
        <v>736</v>
      </c>
      <c r="I432" s="12">
        <v>618</v>
      </c>
      <c r="J432" s="12">
        <v>819</v>
      </c>
      <c r="K432" s="9">
        <f t="shared" si="25"/>
        <v>3798</v>
      </c>
      <c r="L432" s="9">
        <f t="shared" si="26"/>
        <v>2173</v>
      </c>
    </row>
    <row r="433" spans="2:12" x14ac:dyDescent="0.2">
      <c r="B433" s="14" t="str">
        <f t="shared" si="27"/>
        <v>2015</v>
      </c>
      <c r="C433" s="2">
        <v>260</v>
      </c>
      <c r="D433" s="15" t="s">
        <v>27</v>
      </c>
      <c r="E433" s="13" t="s">
        <v>129</v>
      </c>
      <c r="F433" s="13" t="s">
        <v>129</v>
      </c>
      <c r="G433" s="13" t="s">
        <v>129</v>
      </c>
      <c r="H433" s="13" t="s">
        <v>129</v>
      </c>
      <c r="I433" s="13" t="s">
        <v>129</v>
      </c>
      <c r="J433" s="13" t="s">
        <v>129</v>
      </c>
      <c r="K433" s="9" t="s">
        <v>129</v>
      </c>
      <c r="L433" s="9" t="s">
        <v>129</v>
      </c>
    </row>
    <row r="434" spans="2:12" x14ac:dyDescent="0.2">
      <c r="B434" s="14" t="str">
        <f t="shared" si="27"/>
        <v>2015</v>
      </c>
      <c r="C434" s="2">
        <v>265</v>
      </c>
      <c r="D434" s="15" t="s">
        <v>37</v>
      </c>
      <c r="E434" s="12">
        <v>400</v>
      </c>
      <c r="F434" s="12">
        <v>932</v>
      </c>
      <c r="G434" s="12">
        <v>1063</v>
      </c>
      <c r="H434" s="12">
        <v>1361</v>
      </c>
      <c r="I434" s="12">
        <v>1318</v>
      </c>
      <c r="J434" s="12">
        <v>1371</v>
      </c>
      <c r="K434" s="9">
        <f t="shared" si="25"/>
        <v>6445</v>
      </c>
      <c r="L434" s="9">
        <f t="shared" si="26"/>
        <v>4050</v>
      </c>
    </row>
    <row r="435" spans="2:12" x14ac:dyDescent="0.2">
      <c r="B435" s="14" t="str">
        <f t="shared" si="27"/>
        <v>2015</v>
      </c>
      <c r="C435" s="2">
        <v>269</v>
      </c>
      <c r="D435" s="15" t="s">
        <v>38</v>
      </c>
      <c r="E435" s="12">
        <v>28</v>
      </c>
      <c r="F435" s="12">
        <v>154</v>
      </c>
      <c r="G435" s="12">
        <v>181</v>
      </c>
      <c r="H435" s="12">
        <v>311</v>
      </c>
      <c r="I435" s="12">
        <v>188</v>
      </c>
      <c r="J435" s="12">
        <v>185</v>
      </c>
      <c r="K435" s="9">
        <f t="shared" si="25"/>
        <v>1047</v>
      </c>
      <c r="L435" s="9">
        <f t="shared" si="26"/>
        <v>684</v>
      </c>
    </row>
    <row r="436" spans="2:12" x14ac:dyDescent="0.2">
      <c r="B436" s="14" t="str">
        <f t="shared" si="27"/>
        <v>2015</v>
      </c>
      <c r="C436" s="2">
        <v>270</v>
      </c>
      <c r="D436" s="15" t="s">
        <v>26</v>
      </c>
      <c r="E436" s="13" t="s">
        <v>129</v>
      </c>
      <c r="F436" s="13" t="s">
        <v>129</v>
      </c>
      <c r="G436" s="13" t="s">
        <v>129</v>
      </c>
      <c r="H436" s="13" t="s">
        <v>129</v>
      </c>
      <c r="I436" s="13" t="s">
        <v>129</v>
      </c>
      <c r="J436" s="13" t="s">
        <v>129</v>
      </c>
      <c r="K436" s="9" t="s">
        <v>129</v>
      </c>
      <c r="L436" s="9" t="s">
        <v>129</v>
      </c>
    </row>
    <row r="437" spans="2:12" x14ac:dyDescent="0.2">
      <c r="B437" s="14" t="str">
        <f t="shared" si="27"/>
        <v>2015</v>
      </c>
      <c r="C437" s="2">
        <v>306</v>
      </c>
      <c r="D437" s="15" t="s">
        <v>45</v>
      </c>
      <c r="E437" s="12">
        <v>286</v>
      </c>
      <c r="F437" s="12">
        <v>487</v>
      </c>
      <c r="G437" s="12">
        <v>781</v>
      </c>
      <c r="H437" s="12">
        <v>804</v>
      </c>
      <c r="I437" s="12">
        <v>692</v>
      </c>
      <c r="J437" s="12">
        <v>833</v>
      </c>
      <c r="K437" s="9">
        <f t="shared" si="25"/>
        <v>3883</v>
      </c>
      <c r="L437" s="9">
        <f t="shared" si="26"/>
        <v>2329</v>
      </c>
    </row>
    <row r="438" spans="2:12" x14ac:dyDescent="0.2">
      <c r="B438" s="14" t="str">
        <f t="shared" si="27"/>
        <v>2015</v>
      </c>
      <c r="C438" s="2">
        <v>316</v>
      </c>
      <c r="D438" s="15" t="s">
        <v>41</v>
      </c>
      <c r="E438" s="12">
        <v>340</v>
      </c>
      <c r="F438" s="12">
        <v>846</v>
      </c>
      <c r="G438" s="12">
        <v>1609</v>
      </c>
      <c r="H438" s="12">
        <v>1700</v>
      </c>
      <c r="I438" s="12">
        <v>2321</v>
      </c>
      <c r="J438" s="12">
        <v>2332</v>
      </c>
      <c r="K438" s="9">
        <f t="shared" si="25"/>
        <v>9148</v>
      </c>
      <c r="L438" s="9">
        <f t="shared" si="26"/>
        <v>6353</v>
      </c>
    </row>
    <row r="439" spans="2:12" x14ac:dyDescent="0.2">
      <c r="B439" s="14" t="str">
        <f t="shared" si="27"/>
        <v>2015</v>
      </c>
      <c r="C439" s="2">
        <v>320</v>
      </c>
      <c r="D439" s="15" t="s">
        <v>39</v>
      </c>
      <c r="E439" s="12">
        <v>116</v>
      </c>
      <c r="F439" s="12">
        <v>291</v>
      </c>
      <c r="G439" s="12">
        <v>343</v>
      </c>
      <c r="H439" s="12">
        <v>575</v>
      </c>
      <c r="I439" s="12">
        <v>597</v>
      </c>
      <c r="J439" s="12">
        <v>744</v>
      </c>
      <c r="K439" s="9">
        <f t="shared" si="25"/>
        <v>2666</v>
      </c>
      <c r="L439" s="9">
        <f t="shared" si="26"/>
        <v>1916</v>
      </c>
    </row>
    <row r="440" spans="2:12" x14ac:dyDescent="0.2">
      <c r="B440" s="14" t="str">
        <f t="shared" si="27"/>
        <v>2015</v>
      </c>
      <c r="C440" s="2">
        <v>326</v>
      </c>
      <c r="D440" s="15" t="s">
        <v>42</v>
      </c>
      <c r="E440" s="12">
        <v>205</v>
      </c>
      <c r="F440" s="12">
        <v>556</v>
      </c>
      <c r="G440" s="12">
        <v>657</v>
      </c>
      <c r="H440" s="12">
        <v>859</v>
      </c>
      <c r="I440" s="12">
        <v>793</v>
      </c>
      <c r="J440" s="12">
        <v>1037</v>
      </c>
      <c r="K440" s="9">
        <f t="shared" si="25"/>
        <v>4107</v>
      </c>
      <c r="L440" s="9">
        <f t="shared" si="26"/>
        <v>2689</v>
      </c>
    </row>
    <row r="441" spans="2:12" x14ac:dyDescent="0.2">
      <c r="B441" s="14" t="str">
        <f t="shared" si="27"/>
        <v>2015</v>
      </c>
      <c r="C441" s="2">
        <v>329</v>
      </c>
      <c r="D441" s="15" t="s">
        <v>46</v>
      </c>
      <c r="E441" s="12">
        <v>148</v>
      </c>
      <c r="F441" s="12">
        <v>263</v>
      </c>
      <c r="G441" s="12">
        <v>356</v>
      </c>
      <c r="H441" s="12">
        <v>485</v>
      </c>
      <c r="I441" s="12">
        <v>443</v>
      </c>
      <c r="J441" s="12">
        <v>647</v>
      </c>
      <c r="K441" s="9">
        <f t="shared" si="25"/>
        <v>2342</v>
      </c>
      <c r="L441" s="9">
        <f t="shared" si="26"/>
        <v>1575</v>
      </c>
    </row>
    <row r="442" spans="2:12" x14ac:dyDescent="0.2">
      <c r="B442" s="14" t="str">
        <f t="shared" si="27"/>
        <v>2015</v>
      </c>
      <c r="C442" s="2">
        <v>330</v>
      </c>
      <c r="D442" s="15" t="s">
        <v>47</v>
      </c>
      <c r="E442" s="12">
        <v>516</v>
      </c>
      <c r="F442" s="12">
        <v>1115</v>
      </c>
      <c r="G442" s="12">
        <v>1291</v>
      </c>
      <c r="H442" s="12">
        <v>1709</v>
      </c>
      <c r="I442" s="12">
        <v>1888</v>
      </c>
      <c r="J442" s="12">
        <v>2293</v>
      </c>
      <c r="K442" s="9">
        <f t="shared" si="25"/>
        <v>8812</v>
      </c>
      <c r="L442" s="9">
        <f t="shared" si="26"/>
        <v>5890</v>
      </c>
    </row>
    <row r="443" spans="2:12" x14ac:dyDescent="0.2">
      <c r="B443" s="14" t="str">
        <f t="shared" si="27"/>
        <v>2015</v>
      </c>
      <c r="C443" s="2">
        <v>336</v>
      </c>
      <c r="D443" s="15" t="s">
        <v>49</v>
      </c>
      <c r="E443" s="13" t="s">
        <v>129</v>
      </c>
      <c r="F443" s="13" t="s">
        <v>129</v>
      </c>
      <c r="G443" s="13" t="s">
        <v>129</v>
      </c>
      <c r="H443" s="13" t="s">
        <v>129</v>
      </c>
      <c r="I443" s="13" t="s">
        <v>129</v>
      </c>
      <c r="J443" s="13" t="s">
        <v>129</v>
      </c>
      <c r="K443" s="9" t="s">
        <v>129</v>
      </c>
      <c r="L443" s="9" t="s">
        <v>129</v>
      </c>
    </row>
    <row r="444" spans="2:12" x14ac:dyDescent="0.2">
      <c r="B444" s="14" t="str">
        <f t="shared" si="27"/>
        <v>2015</v>
      </c>
      <c r="C444" s="2">
        <v>340</v>
      </c>
      <c r="D444" s="15" t="s">
        <v>48</v>
      </c>
      <c r="E444" s="12">
        <v>178</v>
      </c>
      <c r="F444" s="12">
        <v>486</v>
      </c>
      <c r="G444" s="12">
        <v>311</v>
      </c>
      <c r="H444" s="12">
        <v>480</v>
      </c>
      <c r="I444" s="12">
        <v>418</v>
      </c>
      <c r="J444" s="12">
        <v>515</v>
      </c>
      <c r="K444" s="9">
        <f t="shared" si="25"/>
        <v>2388</v>
      </c>
      <c r="L444" s="9">
        <f t="shared" si="26"/>
        <v>1413</v>
      </c>
    </row>
    <row r="445" spans="2:12" x14ac:dyDescent="0.2">
      <c r="B445" s="14" t="str">
        <f t="shared" si="27"/>
        <v>2015</v>
      </c>
      <c r="C445" s="2">
        <v>350</v>
      </c>
      <c r="D445" s="15" t="s">
        <v>36</v>
      </c>
      <c r="E445" s="12">
        <v>166</v>
      </c>
      <c r="F445" s="12">
        <v>264</v>
      </c>
      <c r="G445" s="12">
        <v>323</v>
      </c>
      <c r="H445" s="12">
        <v>512</v>
      </c>
      <c r="I445" s="12">
        <v>382</v>
      </c>
      <c r="J445" s="12">
        <v>629</v>
      </c>
      <c r="K445" s="9">
        <f t="shared" si="25"/>
        <v>2276</v>
      </c>
      <c r="L445" s="9">
        <f t="shared" si="26"/>
        <v>1523</v>
      </c>
    </row>
    <row r="446" spans="2:12" x14ac:dyDescent="0.2">
      <c r="B446" s="14" t="str">
        <f t="shared" si="27"/>
        <v>2015</v>
      </c>
      <c r="C446" s="2">
        <v>360</v>
      </c>
      <c r="D446" s="15" t="s">
        <v>43</v>
      </c>
      <c r="E446" s="12">
        <v>276</v>
      </c>
      <c r="F446" s="12">
        <v>559</v>
      </c>
      <c r="G446" s="12">
        <v>635</v>
      </c>
      <c r="H446" s="12">
        <v>903</v>
      </c>
      <c r="I446" s="12">
        <v>1072</v>
      </c>
      <c r="J446" s="12">
        <v>1092</v>
      </c>
      <c r="K446" s="9">
        <f t="shared" si="25"/>
        <v>4537</v>
      </c>
      <c r="L446" s="9">
        <f t="shared" si="26"/>
        <v>3067</v>
      </c>
    </row>
    <row r="447" spans="2:12" x14ac:dyDescent="0.2">
      <c r="B447" s="14" t="str">
        <f t="shared" si="27"/>
        <v>2015</v>
      </c>
      <c r="C447" s="2">
        <v>370</v>
      </c>
      <c r="D447" s="15" t="s">
        <v>44</v>
      </c>
      <c r="E447" s="13" t="s">
        <v>129</v>
      </c>
      <c r="F447" s="13" t="s">
        <v>129</v>
      </c>
      <c r="G447" s="13" t="s">
        <v>129</v>
      </c>
      <c r="H447" s="13" t="s">
        <v>129</v>
      </c>
      <c r="I447" s="13" t="s">
        <v>129</v>
      </c>
      <c r="J447" s="13" t="s">
        <v>129</v>
      </c>
      <c r="K447" s="9" t="s">
        <v>129</v>
      </c>
      <c r="L447" s="9" t="s">
        <v>129</v>
      </c>
    </row>
    <row r="448" spans="2:12" x14ac:dyDescent="0.2">
      <c r="B448" s="14" t="str">
        <f t="shared" si="27"/>
        <v>2015</v>
      </c>
      <c r="C448" s="2">
        <v>376</v>
      </c>
      <c r="D448" s="15" t="s">
        <v>40</v>
      </c>
      <c r="E448" s="12">
        <v>281</v>
      </c>
      <c r="F448" s="12">
        <v>576</v>
      </c>
      <c r="G448" s="12">
        <v>789</v>
      </c>
      <c r="H448" s="12">
        <v>1085</v>
      </c>
      <c r="I448" s="12">
        <v>1095</v>
      </c>
      <c r="J448" s="12">
        <v>1430</v>
      </c>
      <c r="K448" s="9">
        <f t="shared" si="25"/>
        <v>5256</v>
      </c>
      <c r="L448" s="9">
        <f t="shared" si="26"/>
        <v>3610</v>
      </c>
    </row>
    <row r="449" spans="2:12" x14ac:dyDescent="0.2">
      <c r="B449" s="14" t="str">
        <f t="shared" si="27"/>
        <v>2015</v>
      </c>
      <c r="C449" s="2">
        <v>390</v>
      </c>
      <c r="D449" s="15" t="s">
        <v>50</v>
      </c>
      <c r="E449" s="12">
        <v>192</v>
      </c>
      <c r="F449" s="12">
        <v>497</v>
      </c>
      <c r="G449" s="12">
        <v>583</v>
      </c>
      <c r="H449" s="12">
        <v>736</v>
      </c>
      <c r="I449" s="12">
        <v>980</v>
      </c>
      <c r="J449" s="12">
        <v>969</v>
      </c>
      <c r="K449" s="9">
        <f t="shared" si="25"/>
        <v>3957</v>
      </c>
      <c r="L449" s="9">
        <f t="shared" si="26"/>
        <v>2685</v>
      </c>
    </row>
    <row r="450" spans="2:12" x14ac:dyDescent="0.2">
      <c r="B450" s="14" t="str">
        <f t="shared" si="27"/>
        <v>2015</v>
      </c>
      <c r="C450" s="2">
        <v>400</v>
      </c>
      <c r="D450" s="15" t="s">
        <v>32</v>
      </c>
      <c r="E450" s="12">
        <v>167</v>
      </c>
      <c r="F450" s="12">
        <v>553</v>
      </c>
      <c r="G450" s="12">
        <v>703</v>
      </c>
      <c r="H450" s="12">
        <v>854</v>
      </c>
      <c r="I450" s="12">
        <v>901</v>
      </c>
      <c r="J450" s="12">
        <v>1081</v>
      </c>
      <c r="K450" s="9">
        <f t="shared" si="25"/>
        <v>4259</v>
      </c>
      <c r="L450" s="9">
        <f t="shared" si="26"/>
        <v>2836</v>
      </c>
    </row>
    <row r="451" spans="2:12" x14ac:dyDescent="0.2">
      <c r="B451" s="14" t="str">
        <f t="shared" si="27"/>
        <v>2015</v>
      </c>
      <c r="C451" s="2">
        <v>410</v>
      </c>
      <c r="D451" s="15" t="s">
        <v>55</v>
      </c>
      <c r="E451" s="12">
        <v>86</v>
      </c>
      <c r="F451" s="12">
        <v>277</v>
      </c>
      <c r="G451" s="12">
        <v>394</v>
      </c>
      <c r="H451" s="12">
        <v>438</v>
      </c>
      <c r="I451" s="12">
        <v>750</v>
      </c>
      <c r="J451" s="12">
        <v>588</v>
      </c>
      <c r="K451" s="9">
        <f t="shared" si="25"/>
        <v>2533</v>
      </c>
      <c r="L451" s="9">
        <f t="shared" si="26"/>
        <v>1776</v>
      </c>
    </row>
    <row r="452" spans="2:12" x14ac:dyDescent="0.2">
      <c r="B452" s="14" t="str">
        <f t="shared" si="27"/>
        <v>2015</v>
      </c>
      <c r="C452" s="2">
        <v>420</v>
      </c>
      <c r="D452" s="15" t="s">
        <v>51</v>
      </c>
      <c r="E452" s="12">
        <v>122</v>
      </c>
      <c r="F452" s="12">
        <v>360</v>
      </c>
      <c r="G452" s="12">
        <v>492</v>
      </c>
      <c r="H452" s="12">
        <v>754</v>
      </c>
      <c r="I452" s="12">
        <v>758</v>
      </c>
      <c r="J452" s="12">
        <v>786</v>
      </c>
      <c r="K452" s="9">
        <f t="shared" si="25"/>
        <v>3272</v>
      </c>
      <c r="L452" s="9">
        <f t="shared" si="26"/>
        <v>2298</v>
      </c>
    </row>
    <row r="453" spans="2:12" x14ac:dyDescent="0.2">
      <c r="B453" s="14" t="str">
        <f t="shared" si="27"/>
        <v>2015</v>
      </c>
      <c r="C453" s="2">
        <v>430</v>
      </c>
      <c r="D453" s="15" t="s">
        <v>52</v>
      </c>
      <c r="E453" s="12">
        <v>136</v>
      </c>
      <c r="F453" s="12">
        <v>458</v>
      </c>
      <c r="G453" s="12">
        <v>544</v>
      </c>
      <c r="H453" s="12">
        <v>715</v>
      </c>
      <c r="I453" s="12">
        <v>965</v>
      </c>
      <c r="J453" s="12">
        <v>1320</v>
      </c>
      <c r="K453" s="9">
        <f t="shared" si="25"/>
        <v>4138</v>
      </c>
      <c r="L453" s="9">
        <f t="shared" si="26"/>
        <v>3000</v>
      </c>
    </row>
    <row r="454" spans="2:12" x14ac:dyDescent="0.2">
      <c r="B454" s="14" t="str">
        <f t="shared" si="27"/>
        <v>2015</v>
      </c>
      <c r="C454" s="2">
        <v>440</v>
      </c>
      <c r="D454" s="15" t="s">
        <v>53</v>
      </c>
      <c r="E454" s="12">
        <v>124</v>
      </c>
      <c r="F454" s="12">
        <v>272</v>
      </c>
      <c r="G454" s="12">
        <v>453</v>
      </c>
      <c r="H454" s="12">
        <v>416</v>
      </c>
      <c r="I454" s="12">
        <v>327</v>
      </c>
      <c r="J454" s="12">
        <v>351</v>
      </c>
      <c r="K454" s="9">
        <f t="shared" si="25"/>
        <v>1943</v>
      </c>
      <c r="L454" s="9">
        <f t="shared" si="26"/>
        <v>1094</v>
      </c>
    </row>
    <row r="455" spans="2:12" x14ac:dyDescent="0.2">
      <c r="B455" s="14" t="str">
        <f t="shared" si="27"/>
        <v>2015</v>
      </c>
      <c r="C455" s="2">
        <v>450</v>
      </c>
      <c r="D455" s="15" t="s">
        <v>57</v>
      </c>
      <c r="E455" s="12">
        <v>122</v>
      </c>
      <c r="F455" s="12">
        <v>246</v>
      </c>
      <c r="G455" s="12">
        <v>358</v>
      </c>
      <c r="H455" s="12">
        <v>617</v>
      </c>
      <c r="I455" s="12">
        <v>781</v>
      </c>
      <c r="J455" s="12">
        <v>747</v>
      </c>
      <c r="K455" s="9">
        <f t="shared" si="25"/>
        <v>2871</v>
      </c>
      <c r="L455" s="9">
        <f t="shared" si="26"/>
        <v>2145</v>
      </c>
    </row>
    <row r="456" spans="2:12" x14ac:dyDescent="0.2">
      <c r="B456" s="14" t="str">
        <f t="shared" si="27"/>
        <v>2015</v>
      </c>
      <c r="C456" s="2">
        <v>461</v>
      </c>
      <c r="D456" s="15" t="s">
        <v>58</v>
      </c>
      <c r="E456" s="12">
        <v>558</v>
      </c>
      <c r="F456" s="12">
        <v>1256</v>
      </c>
      <c r="G456" s="12">
        <v>1550</v>
      </c>
      <c r="H456" s="12">
        <v>2239</v>
      </c>
      <c r="I456" s="12">
        <v>2352</v>
      </c>
      <c r="J456" s="12">
        <v>2757</v>
      </c>
      <c r="K456" s="9">
        <f t="shared" si="25"/>
        <v>10712</v>
      </c>
      <c r="L456" s="9">
        <f t="shared" si="26"/>
        <v>7348</v>
      </c>
    </row>
    <row r="457" spans="2:12" x14ac:dyDescent="0.2">
      <c r="B457" s="14" t="str">
        <f t="shared" si="27"/>
        <v>2015</v>
      </c>
      <c r="C457" s="2">
        <v>479</v>
      </c>
      <c r="D457" s="15" t="s">
        <v>59</v>
      </c>
      <c r="E457" s="12">
        <v>352</v>
      </c>
      <c r="F457" s="12">
        <v>697</v>
      </c>
      <c r="G457" s="12">
        <v>1040</v>
      </c>
      <c r="H457" s="12">
        <v>1260</v>
      </c>
      <c r="I457" s="12">
        <v>1541</v>
      </c>
      <c r="J457" s="12">
        <v>2084</v>
      </c>
      <c r="K457" s="9">
        <f t="shared" si="25"/>
        <v>6974</v>
      </c>
      <c r="L457" s="9">
        <f t="shared" si="26"/>
        <v>4885</v>
      </c>
    </row>
    <row r="458" spans="2:12" x14ac:dyDescent="0.2">
      <c r="B458" s="14" t="str">
        <f t="shared" si="27"/>
        <v>2015</v>
      </c>
      <c r="C458" s="2">
        <v>480</v>
      </c>
      <c r="D458" s="15" t="s">
        <v>56</v>
      </c>
      <c r="E458" s="12">
        <v>181</v>
      </c>
      <c r="F458" s="12">
        <v>353</v>
      </c>
      <c r="G458" s="12">
        <v>384</v>
      </c>
      <c r="H458" s="12">
        <v>527</v>
      </c>
      <c r="I458" s="12">
        <v>681</v>
      </c>
      <c r="J458" s="12">
        <v>505</v>
      </c>
      <c r="K458" s="9">
        <f t="shared" si="25"/>
        <v>2631</v>
      </c>
      <c r="L458" s="9">
        <f t="shared" si="26"/>
        <v>1713</v>
      </c>
    </row>
    <row r="459" spans="2:12" x14ac:dyDescent="0.2">
      <c r="B459" s="14" t="str">
        <f t="shared" si="27"/>
        <v>2015</v>
      </c>
      <c r="C459" s="2">
        <v>482</v>
      </c>
      <c r="D459" s="15" t="s">
        <v>54</v>
      </c>
      <c r="E459" s="12">
        <v>59</v>
      </c>
      <c r="F459" s="12">
        <v>112</v>
      </c>
      <c r="G459" s="12">
        <v>99</v>
      </c>
      <c r="H459" s="12">
        <v>199</v>
      </c>
      <c r="I459" s="12">
        <v>292</v>
      </c>
      <c r="J459" s="12">
        <v>267</v>
      </c>
      <c r="K459" s="9">
        <f t="shared" si="25"/>
        <v>1028</v>
      </c>
      <c r="L459" s="9">
        <f t="shared" si="26"/>
        <v>758</v>
      </c>
    </row>
    <row r="460" spans="2:12" x14ac:dyDescent="0.2">
      <c r="B460" s="14" t="str">
        <f t="shared" si="27"/>
        <v>2015</v>
      </c>
      <c r="C460" s="2">
        <v>492</v>
      </c>
      <c r="D460" s="15" t="s">
        <v>60</v>
      </c>
      <c r="E460" s="12">
        <v>11</v>
      </c>
      <c r="F460" s="12">
        <v>43</v>
      </c>
      <c r="G460" s="12">
        <v>111</v>
      </c>
      <c r="H460" s="12">
        <v>111</v>
      </c>
      <c r="I460" s="12">
        <v>95</v>
      </c>
      <c r="J460" s="12">
        <v>160</v>
      </c>
      <c r="K460" s="9">
        <f t="shared" si="25"/>
        <v>531</v>
      </c>
      <c r="L460" s="9">
        <f t="shared" si="26"/>
        <v>366</v>
      </c>
    </row>
    <row r="461" spans="2:12" x14ac:dyDescent="0.2">
      <c r="B461" s="14" t="str">
        <f t="shared" si="27"/>
        <v>2015</v>
      </c>
      <c r="C461" s="2">
        <v>510</v>
      </c>
      <c r="D461" s="15" t="s">
        <v>65</v>
      </c>
      <c r="E461" s="12">
        <v>161</v>
      </c>
      <c r="F461" s="12">
        <v>499</v>
      </c>
      <c r="G461" s="12">
        <v>762</v>
      </c>
      <c r="H461" s="12">
        <v>980</v>
      </c>
      <c r="I461" s="12">
        <v>1217</v>
      </c>
      <c r="J461" s="12">
        <v>1181</v>
      </c>
      <c r="K461" s="9">
        <f t="shared" si="25"/>
        <v>4800</v>
      </c>
      <c r="L461" s="9">
        <f t="shared" si="26"/>
        <v>3378</v>
      </c>
    </row>
    <row r="462" spans="2:12" x14ac:dyDescent="0.2">
      <c r="B462" s="14" t="str">
        <f t="shared" si="27"/>
        <v>2015</v>
      </c>
      <c r="C462" s="2">
        <v>530</v>
      </c>
      <c r="D462" s="15" t="s">
        <v>61</v>
      </c>
      <c r="E462" s="12">
        <v>61</v>
      </c>
      <c r="F462" s="12">
        <v>174</v>
      </c>
      <c r="G462" s="12">
        <v>179</v>
      </c>
      <c r="H462" s="12">
        <v>330</v>
      </c>
      <c r="I462" s="12">
        <v>379</v>
      </c>
      <c r="J462" s="12">
        <v>325</v>
      </c>
      <c r="K462" s="9">
        <f t="shared" si="25"/>
        <v>1448</v>
      </c>
      <c r="L462" s="9">
        <f t="shared" si="26"/>
        <v>1034</v>
      </c>
    </row>
    <row r="463" spans="2:12" x14ac:dyDescent="0.2">
      <c r="B463" s="14" t="str">
        <f t="shared" si="27"/>
        <v>2015</v>
      </c>
      <c r="C463" s="2">
        <v>540</v>
      </c>
      <c r="D463" s="15" t="s">
        <v>67</v>
      </c>
      <c r="E463" s="12">
        <v>263</v>
      </c>
      <c r="F463" s="12">
        <v>552</v>
      </c>
      <c r="G463" s="12">
        <v>950</v>
      </c>
      <c r="H463" s="12">
        <v>1385</v>
      </c>
      <c r="I463" s="12">
        <v>1410</v>
      </c>
      <c r="J463" s="12">
        <v>1695</v>
      </c>
      <c r="K463" s="9">
        <f t="shared" si="25"/>
        <v>6255</v>
      </c>
      <c r="L463" s="9">
        <f t="shared" si="26"/>
        <v>4490</v>
      </c>
    </row>
    <row r="464" spans="2:12" x14ac:dyDescent="0.2">
      <c r="B464" s="14" t="str">
        <f t="shared" si="27"/>
        <v>2015</v>
      </c>
      <c r="C464" s="2">
        <v>550</v>
      </c>
      <c r="D464" s="15" t="s">
        <v>68</v>
      </c>
      <c r="E464" s="12">
        <v>180</v>
      </c>
      <c r="F464" s="12">
        <v>325</v>
      </c>
      <c r="G464" s="12">
        <v>441</v>
      </c>
      <c r="H464" s="12">
        <v>721</v>
      </c>
      <c r="I464" s="12">
        <v>706</v>
      </c>
      <c r="J464" s="12">
        <v>889</v>
      </c>
      <c r="K464" s="9">
        <f t="shared" si="25"/>
        <v>3262</v>
      </c>
      <c r="L464" s="9">
        <f t="shared" si="26"/>
        <v>2316</v>
      </c>
    </row>
    <row r="465" spans="2:12" x14ac:dyDescent="0.2">
      <c r="B465" s="14" t="str">
        <f t="shared" si="27"/>
        <v>2015</v>
      </c>
      <c r="C465" s="2">
        <v>561</v>
      </c>
      <c r="D465" s="15" t="s">
        <v>62</v>
      </c>
      <c r="E465" s="12">
        <v>535</v>
      </c>
      <c r="F465" s="12">
        <v>1389</v>
      </c>
      <c r="G465" s="12">
        <v>1597</v>
      </c>
      <c r="H465" s="12">
        <v>2182</v>
      </c>
      <c r="I465" s="12">
        <v>2116</v>
      </c>
      <c r="J465" s="12">
        <v>2520</v>
      </c>
      <c r="K465" s="9">
        <f t="shared" si="25"/>
        <v>10339</v>
      </c>
      <c r="L465" s="9">
        <f t="shared" si="26"/>
        <v>6818</v>
      </c>
    </row>
    <row r="466" spans="2:12" x14ac:dyDescent="0.2">
      <c r="B466" s="14" t="str">
        <f t="shared" si="27"/>
        <v>2015</v>
      </c>
      <c r="C466" s="2">
        <v>563</v>
      </c>
      <c r="D466" s="15" t="s">
        <v>63</v>
      </c>
      <c r="E466" s="12">
        <v>21</v>
      </c>
      <c r="F466" s="12">
        <v>54</v>
      </c>
      <c r="G466" s="12">
        <v>80</v>
      </c>
      <c r="H466" s="12">
        <v>87</v>
      </c>
      <c r="I466" s="12">
        <v>69</v>
      </c>
      <c r="J466" s="12">
        <v>41</v>
      </c>
      <c r="K466" s="9">
        <f t="shared" si="25"/>
        <v>352</v>
      </c>
      <c r="L466" s="9">
        <f t="shared" si="26"/>
        <v>197</v>
      </c>
    </row>
    <row r="467" spans="2:12" x14ac:dyDescent="0.2">
      <c r="B467" s="14" t="str">
        <f t="shared" si="27"/>
        <v>2015</v>
      </c>
      <c r="C467" s="2">
        <v>573</v>
      </c>
      <c r="D467" s="15" t="s">
        <v>69</v>
      </c>
      <c r="E467" s="12">
        <v>152</v>
      </c>
      <c r="F467" s="12">
        <v>336</v>
      </c>
      <c r="G467" s="12">
        <v>286</v>
      </c>
      <c r="H467" s="12">
        <v>561</v>
      </c>
      <c r="I467" s="12">
        <v>624</v>
      </c>
      <c r="J467" s="12">
        <v>737</v>
      </c>
      <c r="K467" s="9">
        <f t="shared" si="25"/>
        <v>2696</v>
      </c>
      <c r="L467" s="9">
        <f t="shared" si="26"/>
        <v>1922</v>
      </c>
    </row>
    <row r="468" spans="2:12" x14ac:dyDescent="0.2">
      <c r="B468" s="14" t="str">
        <f t="shared" si="27"/>
        <v>2015</v>
      </c>
      <c r="C468" s="2">
        <v>575</v>
      </c>
      <c r="D468" s="15" t="s">
        <v>70</v>
      </c>
      <c r="E468" s="12">
        <v>140</v>
      </c>
      <c r="F468" s="12">
        <v>351</v>
      </c>
      <c r="G468" s="12">
        <v>442</v>
      </c>
      <c r="H468" s="12">
        <v>670</v>
      </c>
      <c r="I468" s="12">
        <v>785</v>
      </c>
      <c r="J468" s="12">
        <v>777</v>
      </c>
      <c r="K468" s="9">
        <f t="shared" si="25"/>
        <v>3165</v>
      </c>
      <c r="L468" s="9">
        <f t="shared" si="26"/>
        <v>2232</v>
      </c>
    </row>
    <row r="469" spans="2:12" x14ac:dyDescent="0.2">
      <c r="B469" s="14" t="str">
        <f t="shared" si="27"/>
        <v>2015</v>
      </c>
      <c r="C469" s="2">
        <v>580</v>
      </c>
      <c r="D469" s="15" t="s">
        <v>72</v>
      </c>
      <c r="E469" s="12">
        <v>246</v>
      </c>
      <c r="F469" s="12">
        <v>527</v>
      </c>
      <c r="G469" s="12">
        <v>695</v>
      </c>
      <c r="H469" s="12">
        <v>1043</v>
      </c>
      <c r="I469" s="12">
        <v>1178</v>
      </c>
      <c r="J469" s="12">
        <v>1102</v>
      </c>
      <c r="K469" s="9">
        <f t="shared" si="25"/>
        <v>4791</v>
      </c>
      <c r="L469" s="9">
        <f t="shared" si="26"/>
        <v>3323</v>
      </c>
    </row>
    <row r="470" spans="2:12" x14ac:dyDescent="0.2">
      <c r="B470" s="14" t="str">
        <f t="shared" si="27"/>
        <v>2015</v>
      </c>
      <c r="C470" s="2">
        <v>607</v>
      </c>
      <c r="D470" s="15" t="s">
        <v>64</v>
      </c>
      <c r="E470" s="12">
        <v>242</v>
      </c>
      <c r="F470" s="12">
        <v>681</v>
      </c>
      <c r="G470" s="12">
        <v>717</v>
      </c>
      <c r="H470" s="12">
        <v>983</v>
      </c>
      <c r="I470" s="12">
        <v>1084</v>
      </c>
      <c r="J470" s="12">
        <v>879</v>
      </c>
      <c r="K470" s="9">
        <f t="shared" ref="K470:K502" si="28">SUM(E470:J470)</f>
        <v>4586</v>
      </c>
      <c r="L470" s="9">
        <f t="shared" ref="L470:L502" si="29">SUM(H470:J470)</f>
        <v>2946</v>
      </c>
    </row>
    <row r="471" spans="2:12" x14ac:dyDescent="0.2">
      <c r="B471" s="14" t="str">
        <f t="shared" ref="B471:B502" si="30">B470</f>
        <v>2015</v>
      </c>
      <c r="C471" s="2">
        <v>615</v>
      </c>
      <c r="D471" s="15" t="s">
        <v>75</v>
      </c>
      <c r="E471" s="12">
        <v>498</v>
      </c>
      <c r="F471" s="12">
        <v>1053</v>
      </c>
      <c r="G471" s="12">
        <v>933</v>
      </c>
      <c r="H471" s="12">
        <v>1365</v>
      </c>
      <c r="I471" s="12">
        <v>1885</v>
      </c>
      <c r="J471" s="12">
        <v>2306</v>
      </c>
      <c r="K471" s="9">
        <f t="shared" si="28"/>
        <v>8040</v>
      </c>
      <c r="L471" s="9">
        <f t="shared" si="29"/>
        <v>5556</v>
      </c>
    </row>
    <row r="472" spans="2:12" x14ac:dyDescent="0.2">
      <c r="B472" s="14" t="str">
        <f t="shared" si="30"/>
        <v>2015</v>
      </c>
      <c r="C472" s="2">
        <v>621</v>
      </c>
      <c r="D472" s="15" t="s">
        <v>66</v>
      </c>
      <c r="E472" s="12">
        <v>329</v>
      </c>
      <c r="F472" s="12">
        <v>595</v>
      </c>
      <c r="G472" s="12">
        <v>715</v>
      </c>
      <c r="H472" s="12">
        <v>1111</v>
      </c>
      <c r="I472" s="12">
        <v>1194</v>
      </c>
      <c r="J472" s="12">
        <v>1290</v>
      </c>
      <c r="K472" s="9">
        <f t="shared" si="28"/>
        <v>5234</v>
      </c>
      <c r="L472" s="9">
        <f t="shared" si="29"/>
        <v>3595</v>
      </c>
    </row>
    <row r="473" spans="2:12" x14ac:dyDescent="0.2">
      <c r="B473" s="14" t="str">
        <f t="shared" si="30"/>
        <v>2015</v>
      </c>
      <c r="C473" s="2">
        <v>630</v>
      </c>
      <c r="D473" s="15" t="s">
        <v>71</v>
      </c>
      <c r="E473" s="12">
        <v>305</v>
      </c>
      <c r="F473" s="12">
        <v>576</v>
      </c>
      <c r="G473" s="12">
        <v>774</v>
      </c>
      <c r="H473" s="12">
        <v>1174</v>
      </c>
      <c r="I473" s="12">
        <v>1267</v>
      </c>
      <c r="J473" s="12">
        <v>1204</v>
      </c>
      <c r="K473" s="9">
        <f t="shared" si="28"/>
        <v>5300</v>
      </c>
      <c r="L473" s="9">
        <f t="shared" si="29"/>
        <v>3645</v>
      </c>
    </row>
    <row r="474" spans="2:12" x14ac:dyDescent="0.2">
      <c r="B474" s="14" t="str">
        <f t="shared" si="30"/>
        <v>2015</v>
      </c>
      <c r="C474" s="2">
        <v>657</v>
      </c>
      <c r="D474" s="15" t="s">
        <v>84</v>
      </c>
      <c r="E474" s="12">
        <v>248</v>
      </c>
      <c r="F474" s="12">
        <v>609</v>
      </c>
      <c r="G474" s="12">
        <v>560</v>
      </c>
      <c r="H474" s="12">
        <v>1004</v>
      </c>
      <c r="I474" s="12">
        <v>1202</v>
      </c>
      <c r="J474" s="12">
        <v>1064</v>
      </c>
      <c r="K474" s="9">
        <f t="shared" si="28"/>
        <v>4687</v>
      </c>
      <c r="L474" s="9">
        <f t="shared" si="29"/>
        <v>3270</v>
      </c>
    </row>
    <row r="475" spans="2:12" x14ac:dyDescent="0.2">
      <c r="B475" s="14" t="str">
        <f t="shared" si="30"/>
        <v>2015</v>
      </c>
      <c r="C475" s="2">
        <v>661</v>
      </c>
      <c r="D475" s="15" t="s">
        <v>85</v>
      </c>
      <c r="E475" s="12">
        <v>267</v>
      </c>
      <c r="F475" s="12">
        <v>410</v>
      </c>
      <c r="G475" s="12">
        <v>717</v>
      </c>
      <c r="H475" s="12">
        <v>884</v>
      </c>
      <c r="I475" s="12">
        <v>954</v>
      </c>
      <c r="J475" s="12">
        <v>821</v>
      </c>
      <c r="K475" s="9">
        <f t="shared" si="28"/>
        <v>4053</v>
      </c>
      <c r="L475" s="9">
        <f t="shared" si="29"/>
        <v>2659</v>
      </c>
    </row>
    <row r="476" spans="2:12" x14ac:dyDescent="0.2">
      <c r="B476" s="14" t="str">
        <f t="shared" si="30"/>
        <v>2015</v>
      </c>
      <c r="C476" s="2">
        <v>665</v>
      </c>
      <c r="D476" s="15" t="s">
        <v>87</v>
      </c>
      <c r="E476" s="12">
        <v>107</v>
      </c>
      <c r="F476" s="12">
        <v>168</v>
      </c>
      <c r="G476" s="12">
        <v>308</v>
      </c>
      <c r="H476" s="12">
        <v>414</v>
      </c>
      <c r="I476" s="12">
        <v>484</v>
      </c>
      <c r="J476" s="12">
        <v>607</v>
      </c>
      <c r="K476" s="9">
        <f t="shared" si="28"/>
        <v>2088</v>
      </c>
      <c r="L476" s="9">
        <f t="shared" si="29"/>
        <v>1505</v>
      </c>
    </row>
    <row r="477" spans="2:12" x14ac:dyDescent="0.2">
      <c r="B477" s="14" t="str">
        <f t="shared" si="30"/>
        <v>2015</v>
      </c>
      <c r="C477" s="2">
        <v>671</v>
      </c>
      <c r="D477" s="15" t="s">
        <v>90</v>
      </c>
      <c r="E477" s="13" t="s">
        <v>129</v>
      </c>
      <c r="F477" s="13" t="s">
        <v>129</v>
      </c>
      <c r="G477" s="13" t="s">
        <v>129</v>
      </c>
      <c r="H477" s="13" t="s">
        <v>129</v>
      </c>
      <c r="I477" s="13" t="s">
        <v>129</v>
      </c>
      <c r="J477" s="13" t="s">
        <v>129</v>
      </c>
      <c r="K477" s="9" t="s">
        <v>129</v>
      </c>
      <c r="L477" s="9" t="s">
        <v>129</v>
      </c>
    </row>
    <row r="478" spans="2:12" x14ac:dyDescent="0.2">
      <c r="B478" s="14" t="str">
        <f t="shared" si="30"/>
        <v>2015</v>
      </c>
      <c r="C478" s="2">
        <v>706</v>
      </c>
      <c r="D478" s="15" t="s">
        <v>82</v>
      </c>
      <c r="E478" s="12">
        <v>234</v>
      </c>
      <c r="F478" s="12">
        <v>395</v>
      </c>
      <c r="G478" s="12">
        <v>568</v>
      </c>
      <c r="H478" s="12">
        <v>700</v>
      </c>
      <c r="I478" s="12">
        <v>881</v>
      </c>
      <c r="J478" s="12">
        <v>1210</v>
      </c>
      <c r="K478" s="9">
        <f t="shared" si="28"/>
        <v>3988</v>
      </c>
      <c r="L478" s="9">
        <f t="shared" si="29"/>
        <v>2791</v>
      </c>
    </row>
    <row r="479" spans="2:12" x14ac:dyDescent="0.2">
      <c r="B479" s="14" t="str">
        <f t="shared" si="30"/>
        <v>2015</v>
      </c>
      <c r="C479" s="2">
        <v>707</v>
      </c>
      <c r="D479" s="15" t="s">
        <v>76</v>
      </c>
      <c r="E479" s="13" t="s">
        <v>129</v>
      </c>
      <c r="F479" s="13" t="s">
        <v>129</v>
      </c>
      <c r="G479" s="13" t="s">
        <v>129</v>
      </c>
      <c r="H479" s="13" t="s">
        <v>129</v>
      </c>
      <c r="I479" s="13" t="s">
        <v>129</v>
      </c>
      <c r="J479" s="13" t="s">
        <v>129</v>
      </c>
      <c r="K479" s="9" t="s">
        <v>129</v>
      </c>
      <c r="L479" s="9" t="s">
        <v>129</v>
      </c>
    </row>
    <row r="480" spans="2:12" x14ac:dyDescent="0.2">
      <c r="B480" s="14" t="str">
        <f t="shared" si="30"/>
        <v>2015</v>
      </c>
      <c r="C480" s="2">
        <v>710</v>
      </c>
      <c r="D480" s="15" t="s">
        <v>73</v>
      </c>
      <c r="E480" s="12">
        <v>284</v>
      </c>
      <c r="F480" s="12">
        <v>295</v>
      </c>
      <c r="G480" s="12">
        <v>255</v>
      </c>
      <c r="H480" s="12">
        <v>514</v>
      </c>
      <c r="I480" s="12">
        <v>455</v>
      </c>
      <c r="J480" s="12">
        <v>560</v>
      </c>
      <c r="K480" s="9">
        <f t="shared" si="28"/>
        <v>2363</v>
      </c>
      <c r="L480" s="9">
        <f t="shared" si="29"/>
        <v>1529</v>
      </c>
    </row>
    <row r="481" spans="2:12" x14ac:dyDescent="0.2">
      <c r="B481" s="14" t="str">
        <f t="shared" si="30"/>
        <v>2015</v>
      </c>
      <c r="C481" s="2">
        <v>727</v>
      </c>
      <c r="D481" s="15" t="s">
        <v>77</v>
      </c>
      <c r="E481" s="12">
        <v>122</v>
      </c>
      <c r="F481" s="12">
        <v>183</v>
      </c>
      <c r="G481" s="12">
        <v>367</v>
      </c>
      <c r="H481" s="12">
        <v>293</v>
      </c>
      <c r="I481" s="12">
        <v>424</v>
      </c>
      <c r="J481" s="12">
        <v>421</v>
      </c>
      <c r="K481" s="9">
        <f t="shared" si="28"/>
        <v>1810</v>
      </c>
      <c r="L481" s="9">
        <f t="shared" si="29"/>
        <v>1138</v>
      </c>
    </row>
    <row r="482" spans="2:12" x14ac:dyDescent="0.2">
      <c r="B482" s="14" t="str">
        <f t="shared" si="30"/>
        <v>2015</v>
      </c>
      <c r="C482" s="2">
        <v>730</v>
      </c>
      <c r="D482" s="15" t="s">
        <v>78</v>
      </c>
      <c r="E482" s="12">
        <v>362</v>
      </c>
      <c r="F482" s="12">
        <v>658</v>
      </c>
      <c r="G482" s="12">
        <v>842</v>
      </c>
      <c r="H482" s="12">
        <v>1092</v>
      </c>
      <c r="I482" s="12">
        <v>1207</v>
      </c>
      <c r="J482" s="12">
        <v>1320</v>
      </c>
      <c r="K482" s="9">
        <f t="shared" si="28"/>
        <v>5481</v>
      </c>
      <c r="L482" s="9">
        <f t="shared" si="29"/>
        <v>3619</v>
      </c>
    </row>
    <row r="483" spans="2:12" x14ac:dyDescent="0.2">
      <c r="B483" s="14" t="str">
        <f t="shared" si="30"/>
        <v>2015</v>
      </c>
      <c r="C483" s="2">
        <v>740</v>
      </c>
      <c r="D483" s="15" t="s">
        <v>80</v>
      </c>
      <c r="E483" s="12">
        <v>457</v>
      </c>
      <c r="F483" s="12">
        <v>1081</v>
      </c>
      <c r="G483" s="12">
        <v>1020</v>
      </c>
      <c r="H483" s="12">
        <v>1525</v>
      </c>
      <c r="I483" s="12">
        <v>1514</v>
      </c>
      <c r="J483" s="12">
        <v>1603</v>
      </c>
      <c r="K483" s="9">
        <f t="shared" si="28"/>
        <v>7200</v>
      </c>
      <c r="L483" s="9">
        <f t="shared" si="29"/>
        <v>4642</v>
      </c>
    </row>
    <row r="484" spans="2:12" x14ac:dyDescent="0.2">
      <c r="B484" s="14" t="str">
        <f t="shared" si="30"/>
        <v>2015</v>
      </c>
      <c r="C484" s="2">
        <v>741</v>
      </c>
      <c r="D484" s="15" t="s">
        <v>79</v>
      </c>
      <c r="E484" s="12">
        <v>8</v>
      </c>
      <c r="F484" s="12">
        <v>84</v>
      </c>
      <c r="G484" s="12">
        <v>84</v>
      </c>
      <c r="H484" s="12">
        <v>98</v>
      </c>
      <c r="I484" s="12">
        <v>109</v>
      </c>
      <c r="J484" s="12">
        <v>214</v>
      </c>
      <c r="K484" s="9">
        <f t="shared" si="28"/>
        <v>597</v>
      </c>
      <c r="L484" s="9">
        <f t="shared" si="29"/>
        <v>421</v>
      </c>
    </row>
    <row r="485" spans="2:12" x14ac:dyDescent="0.2">
      <c r="B485" s="14" t="str">
        <f t="shared" si="30"/>
        <v>2015</v>
      </c>
      <c r="C485" s="2">
        <v>746</v>
      </c>
      <c r="D485" s="15" t="s">
        <v>81</v>
      </c>
      <c r="E485" s="12">
        <v>279</v>
      </c>
      <c r="F485" s="12">
        <v>486</v>
      </c>
      <c r="G485" s="12">
        <v>644</v>
      </c>
      <c r="H485" s="12">
        <v>572</v>
      </c>
      <c r="I485" s="12">
        <v>770</v>
      </c>
      <c r="J485" s="12">
        <v>1017</v>
      </c>
      <c r="K485" s="9">
        <f t="shared" si="28"/>
        <v>3768</v>
      </c>
      <c r="L485" s="9">
        <f t="shared" si="29"/>
        <v>2359</v>
      </c>
    </row>
    <row r="486" spans="2:12" x14ac:dyDescent="0.2">
      <c r="B486" s="14" t="str">
        <f t="shared" si="30"/>
        <v>2015</v>
      </c>
      <c r="C486" s="2">
        <v>751</v>
      </c>
      <c r="D486" s="15" t="s">
        <v>83</v>
      </c>
      <c r="E486" s="12">
        <v>1539</v>
      </c>
      <c r="F486" s="12">
        <v>2553</v>
      </c>
      <c r="G486" s="12">
        <v>3820</v>
      </c>
      <c r="H486" s="12">
        <v>4831</v>
      </c>
      <c r="I486" s="12">
        <v>5959</v>
      </c>
      <c r="J486" s="12">
        <v>7546</v>
      </c>
      <c r="K486" s="9">
        <f t="shared" si="28"/>
        <v>26248</v>
      </c>
      <c r="L486" s="9">
        <f t="shared" si="29"/>
        <v>18336</v>
      </c>
    </row>
    <row r="487" spans="2:12" x14ac:dyDescent="0.2">
      <c r="B487" s="14" t="str">
        <f t="shared" si="30"/>
        <v>2015</v>
      </c>
      <c r="C487" s="2">
        <v>756</v>
      </c>
      <c r="D487" s="15" t="s">
        <v>86</v>
      </c>
      <c r="E487" s="12">
        <v>138</v>
      </c>
      <c r="F487" s="12">
        <v>486</v>
      </c>
      <c r="G487" s="12">
        <v>282</v>
      </c>
      <c r="H487" s="12">
        <v>621</v>
      </c>
      <c r="I487" s="12">
        <v>557</v>
      </c>
      <c r="J487" s="12">
        <v>700</v>
      </c>
      <c r="K487" s="9">
        <f t="shared" si="28"/>
        <v>2784</v>
      </c>
      <c r="L487" s="9">
        <f t="shared" si="29"/>
        <v>1878</v>
      </c>
    </row>
    <row r="488" spans="2:12" x14ac:dyDescent="0.2">
      <c r="B488" s="14" t="str">
        <f t="shared" si="30"/>
        <v>2015</v>
      </c>
      <c r="C488" s="2">
        <v>760</v>
      </c>
      <c r="D488" s="15" t="s">
        <v>88</v>
      </c>
      <c r="E488" s="12">
        <v>278</v>
      </c>
      <c r="F488" s="12">
        <v>563</v>
      </c>
      <c r="G488" s="12">
        <v>754</v>
      </c>
      <c r="H488" s="12">
        <v>1239</v>
      </c>
      <c r="I488" s="12">
        <v>1203</v>
      </c>
      <c r="J488" s="12">
        <v>1098</v>
      </c>
      <c r="K488" s="9">
        <f t="shared" si="28"/>
        <v>5135</v>
      </c>
      <c r="L488" s="9">
        <f t="shared" si="29"/>
        <v>3540</v>
      </c>
    </row>
    <row r="489" spans="2:12" x14ac:dyDescent="0.2">
      <c r="B489" s="14" t="str">
        <f t="shared" si="30"/>
        <v>2015</v>
      </c>
      <c r="C489" s="2">
        <v>766</v>
      </c>
      <c r="D489" s="15" t="s">
        <v>74</v>
      </c>
      <c r="E489" s="12">
        <v>161</v>
      </c>
      <c r="F489" s="12">
        <v>479</v>
      </c>
      <c r="G489" s="12">
        <v>766</v>
      </c>
      <c r="H489" s="12">
        <v>938</v>
      </c>
      <c r="I489" s="12">
        <v>1001</v>
      </c>
      <c r="J489" s="12">
        <v>1202</v>
      </c>
      <c r="K489" s="9">
        <f t="shared" si="28"/>
        <v>4547</v>
      </c>
      <c r="L489" s="9">
        <f t="shared" si="29"/>
        <v>3141</v>
      </c>
    </row>
    <row r="490" spans="2:12" x14ac:dyDescent="0.2">
      <c r="B490" s="14" t="str">
        <f t="shared" si="30"/>
        <v>2015</v>
      </c>
      <c r="C490" s="2">
        <v>773</v>
      </c>
      <c r="D490" s="15" t="s">
        <v>98</v>
      </c>
      <c r="E490" s="12">
        <v>88</v>
      </c>
      <c r="F490" s="12">
        <v>175</v>
      </c>
      <c r="G490" s="12">
        <v>211</v>
      </c>
      <c r="H490" s="12">
        <v>243</v>
      </c>
      <c r="I490" s="12">
        <v>363</v>
      </c>
      <c r="J490" s="12">
        <v>294</v>
      </c>
      <c r="K490" s="9">
        <f t="shared" si="28"/>
        <v>1374</v>
      </c>
      <c r="L490" s="9">
        <f t="shared" si="29"/>
        <v>900</v>
      </c>
    </row>
    <row r="491" spans="2:12" x14ac:dyDescent="0.2">
      <c r="B491" s="14" t="str">
        <f t="shared" si="30"/>
        <v>2015</v>
      </c>
      <c r="C491" s="2">
        <v>779</v>
      </c>
      <c r="D491" s="15" t="s">
        <v>89</v>
      </c>
      <c r="E491" s="12">
        <v>176</v>
      </c>
      <c r="F491" s="12">
        <v>383</v>
      </c>
      <c r="G491" s="12">
        <v>500</v>
      </c>
      <c r="H491" s="12">
        <v>636</v>
      </c>
      <c r="I491" s="12">
        <v>745</v>
      </c>
      <c r="J491" s="12">
        <v>632</v>
      </c>
      <c r="K491" s="9">
        <f t="shared" si="28"/>
        <v>3072</v>
      </c>
      <c r="L491" s="9">
        <f t="shared" si="29"/>
        <v>2013</v>
      </c>
    </row>
    <row r="492" spans="2:12" x14ac:dyDescent="0.2">
      <c r="B492" s="14" t="str">
        <f t="shared" si="30"/>
        <v>2015</v>
      </c>
      <c r="C492" s="2">
        <v>787</v>
      </c>
      <c r="D492" s="15" t="s">
        <v>100</v>
      </c>
      <c r="E492" s="12">
        <v>145</v>
      </c>
      <c r="F492" s="12">
        <v>490</v>
      </c>
      <c r="G492" s="12">
        <v>542</v>
      </c>
      <c r="H492" s="12">
        <v>745</v>
      </c>
      <c r="I492" s="12">
        <v>806</v>
      </c>
      <c r="J492" s="12">
        <v>629</v>
      </c>
      <c r="K492" s="9">
        <f t="shared" si="28"/>
        <v>3357</v>
      </c>
      <c r="L492" s="9">
        <f t="shared" si="29"/>
        <v>2180</v>
      </c>
    </row>
    <row r="493" spans="2:12" x14ac:dyDescent="0.2">
      <c r="B493" s="14" t="str">
        <f t="shared" si="30"/>
        <v>2015</v>
      </c>
      <c r="C493" s="2">
        <v>791</v>
      </c>
      <c r="D493" s="15" t="s">
        <v>91</v>
      </c>
      <c r="E493" s="12">
        <v>148</v>
      </c>
      <c r="F493" s="12">
        <v>565</v>
      </c>
      <c r="G493" s="12">
        <v>770</v>
      </c>
      <c r="H493" s="12">
        <v>1102</v>
      </c>
      <c r="I493" s="12">
        <v>1171</v>
      </c>
      <c r="J493" s="12">
        <v>1319</v>
      </c>
      <c r="K493" s="9">
        <f t="shared" si="28"/>
        <v>5075</v>
      </c>
      <c r="L493" s="9">
        <f t="shared" si="29"/>
        <v>3592</v>
      </c>
    </row>
    <row r="494" spans="2:12" x14ac:dyDescent="0.2">
      <c r="B494" s="14" t="str">
        <f t="shared" si="30"/>
        <v>2015</v>
      </c>
      <c r="C494" s="2">
        <v>810</v>
      </c>
      <c r="D494" s="15" t="s">
        <v>92</v>
      </c>
      <c r="E494" s="12">
        <v>252</v>
      </c>
      <c r="F494" s="12">
        <v>324</v>
      </c>
      <c r="G494" s="12">
        <v>472</v>
      </c>
      <c r="H494" s="12">
        <v>482</v>
      </c>
      <c r="I494" s="12">
        <v>825</v>
      </c>
      <c r="J494" s="12">
        <v>662</v>
      </c>
      <c r="K494" s="9">
        <f t="shared" si="28"/>
        <v>3017</v>
      </c>
      <c r="L494" s="9">
        <f t="shared" si="29"/>
        <v>1969</v>
      </c>
    </row>
    <row r="495" spans="2:12" x14ac:dyDescent="0.2">
      <c r="B495" s="14" t="str">
        <f t="shared" si="30"/>
        <v>2015</v>
      </c>
      <c r="C495" s="2">
        <v>813</v>
      </c>
      <c r="D495" s="15" t="s">
        <v>93</v>
      </c>
      <c r="E495" s="12">
        <v>381</v>
      </c>
      <c r="F495" s="12">
        <v>593</v>
      </c>
      <c r="G495" s="12">
        <v>1075</v>
      </c>
      <c r="H495" s="12">
        <v>1085</v>
      </c>
      <c r="I495" s="12">
        <v>1598</v>
      </c>
      <c r="J495" s="12">
        <v>1452</v>
      </c>
      <c r="K495" s="9">
        <f t="shared" si="28"/>
        <v>6184</v>
      </c>
      <c r="L495" s="9">
        <f t="shared" si="29"/>
        <v>4135</v>
      </c>
    </row>
    <row r="496" spans="2:12" x14ac:dyDescent="0.2">
      <c r="B496" s="14" t="str">
        <f t="shared" si="30"/>
        <v>2015</v>
      </c>
      <c r="C496" s="2">
        <v>820</v>
      </c>
      <c r="D496" s="15" t="s">
        <v>101</v>
      </c>
      <c r="E496" s="12">
        <v>133</v>
      </c>
      <c r="F496" s="12">
        <v>413</v>
      </c>
      <c r="G496" s="12">
        <v>386</v>
      </c>
      <c r="H496" s="12">
        <v>660</v>
      </c>
      <c r="I496" s="12">
        <v>660</v>
      </c>
      <c r="J496" s="12">
        <v>635</v>
      </c>
      <c r="K496" s="9">
        <f t="shared" si="28"/>
        <v>2887</v>
      </c>
      <c r="L496" s="9">
        <f t="shared" si="29"/>
        <v>1955</v>
      </c>
    </row>
    <row r="497" spans="1:12" x14ac:dyDescent="0.2">
      <c r="B497" s="14" t="str">
        <f t="shared" si="30"/>
        <v>2015</v>
      </c>
      <c r="C497" s="2">
        <v>825</v>
      </c>
      <c r="D497" s="15" t="s">
        <v>96</v>
      </c>
      <c r="E497" s="12">
        <v>17</v>
      </c>
      <c r="F497" s="12">
        <v>16</v>
      </c>
      <c r="G497" s="12">
        <v>49</v>
      </c>
      <c r="H497" s="12">
        <v>47</v>
      </c>
      <c r="I497" s="12">
        <v>134</v>
      </c>
      <c r="J497" s="12">
        <v>65</v>
      </c>
      <c r="K497" s="9">
        <f t="shared" si="28"/>
        <v>328</v>
      </c>
      <c r="L497" s="9">
        <f t="shared" si="29"/>
        <v>246</v>
      </c>
    </row>
    <row r="498" spans="1:12" x14ac:dyDescent="0.2">
      <c r="B498" s="14" t="str">
        <f t="shared" si="30"/>
        <v>2015</v>
      </c>
      <c r="C498" s="2">
        <v>840</v>
      </c>
      <c r="D498" s="15" t="s">
        <v>99</v>
      </c>
      <c r="E498" s="12">
        <v>228</v>
      </c>
      <c r="F498" s="12">
        <v>539</v>
      </c>
      <c r="G498" s="12">
        <v>383</v>
      </c>
      <c r="H498" s="12">
        <v>453</v>
      </c>
      <c r="I498" s="12">
        <v>465</v>
      </c>
      <c r="J498" s="12">
        <v>626</v>
      </c>
      <c r="K498" s="9">
        <f t="shared" si="28"/>
        <v>2694</v>
      </c>
      <c r="L498" s="9">
        <f t="shared" si="29"/>
        <v>1544</v>
      </c>
    </row>
    <row r="499" spans="1:12" x14ac:dyDescent="0.2">
      <c r="B499" s="14" t="str">
        <f t="shared" si="30"/>
        <v>2015</v>
      </c>
      <c r="C499" s="2">
        <v>846</v>
      </c>
      <c r="D499" s="15" t="s">
        <v>97</v>
      </c>
      <c r="E499" s="12">
        <v>255</v>
      </c>
      <c r="F499" s="12">
        <v>614</v>
      </c>
      <c r="G499" s="12">
        <v>583</v>
      </c>
      <c r="H499" s="12">
        <v>824</v>
      </c>
      <c r="I499" s="12">
        <v>850</v>
      </c>
      <c r="J499" s="12">
        <v>909</v>
      </c>
      <c r="K499" s="9">
        <f t="shared" si="28"/>
        <v>4035</v>
      </c>
      <c r="L499" s="9">
        <f t="shared" si="29"/>
        <v>2583</v>
      </c>
    </row>
    <row r="500" spans="1:12" x14ac:dyDescent="0.2">
      <c r="B500" s="14" t="str">
        <f t="shared" si="30"/>
        <v>2015</v>
      </c>
      <c r="C500" s="2">
        <v>849</v>
      </c>
      <c r="D500" s="15" t="s">
        <v>95</v>
      </c>
      <c r="E500" s="12">
        <v>228</v>
      </c>
      <c r="F500" s="12">
        <v>439</v>
      </c>
      <c r="G500" s="12">
        <v>669</v>
      </c>
      <c r="H500" s="12">
        <v>691</v>
      </c>
      <c r="I500" s="12">
        <v>714</v>
      </c>
      <c r="J500" s="12">
        <v>725</v>
      </c>
      <c r="K500" s="9">
        <f t="shared" si="28"/>
        <v>3466</v>
      </c>
      <c r="L500" s="9">
        <f t="shared" si="29"/>
        <v>2130</v>
      </c>
    </row>
    <row r="501" spans="1:12" x14ac:dyDescent="0.2">
      <c r="B501" s="14" t="str">
        <f t="shared" si="30"/>
        <v>2015</v>
      </c>
      <c r="C501" s="2">
        <v>851</v>
      </c>
      <c r="D501" s="15" t="s">
        <v>102</v>
      </c>
      <c r="E501" s="12">
        <v>943</v>
      </c>
      <c r="F501" s="12">
        <v>1810</v>
      </c>
      <c r="G501" s="12">
        <v>2381</v>
      </c>
      <c r="H501" s="12">
        <v>3073</v>
      </c>
      <c r="I501" s="12">
        <v>3138</v>
      </c>
      <c r="J501" s="12">
        <v>3487</v>
      </c>
      <c r="K501" s="9">
        <f t="shared" si="28"/>
        <v>14832</v>
      </c>
      <c r="L501" s="9">
        <f t="shared" si="29"/>
        <v>9698</v>
      </c>
    </row>
    <row r="502" spans="1:12" x14ac:dyDescent="0.2">
      <c r="B502" s="14" t="str">
        <f t="shared" si="30"/>
        <v>2015</v>
      </c>
      <c r="C502" s="2">
        <v>860</v>
      </c>
      <c r="D502" s="15" t="s">
        <v>94</v>
      </c>
      <c r="E502" s="12">
        <v>375</v>
      </c>
      <c r="F502" s="12">
        <v>662</v>
      </c>
      <c r="G502" s="12">
        <v>760</v>
      </c>
      <c r="H502" s="12">
        <v>1292</v>
      </c>
      <c r="I502" s="12">
        <v>1275</v>
      </c>
      <c r="J502" s="12">
        <v>1659</v>
      </c>
      <c r="K502" s="9">
        <f t="shared" si="28"/>
        <v>6023</v>
      </c>
      <c r="L502" s="9">
        <f t="shared" si="29"/>
        <v>4226</v>
      </c>
    </row>
    <row r="504" spans="1:12" x14ac:dyDescent="0.2">
      <c r="E504" s="14" t="s">
        <v>121</v>
      </c>
      <c r="F504" s="14" t="s">
        <v>122</v>
      </c>
      <c r="G504" s="14" t="s">
        <v>123</v>
      </c>
      <c r="H504" s="14" t="s">
        <v>124</v>
      </c>
      <c r="I504" s="14" t="s">
        <v>125</v>
      </c>
      <c r="J504" s="14" t="s">
        <v>126</v>
      </c>
      <c r="K504" s="14" t="s">
        <v>2</v>
      </c>
      <c r="L504" s="14" t="s">
        <v>3</v>
      </c>
    </row>
    <row r="505" spans="1:12" x14ac:dyDescent="0.2">
      <c r="A505" s="14" t="s">
        <v>127</v>
      </c>
      <c r="B505" s="11" t="s">
        <v>131</v>
      </c>
      <c r="D505" s="9" t="s">
        <v>132</v>
      </c>
      <c r="E505" s="23">
        <v>25320</v>
      </c>
      <c r="F505" s="23">
        <v>52076</v>
      </c>
      <c r="G505" s="23">
        <v>65097</v>
      </c>
      <c r="H505" s="23">
        <v>85600</v>
      </c>
      <c r="I505" s="23">
        <v>95029</v>
      </c>
      <c r="J505" s="23">
        <v>108649</v>
      </c>
      <c r="K505" s="9">
        <f>SUM(E505:J505)</f>
        <v>431771</v>
      </c>
      <c r="L505" s="9">
        <f>SUM(H505:J505)</f>
        <v>289278</v>
      </c>
    </row>
    <row r="506" spans="1:12" x14ac:dyDescent="0.2">
      <c r="A506" s="14" t="s">
        <v>127</v>
      </c>
      <c r="B506" s="11" t="s">
        <v>130</v>
      </c>
      <c r="D506" s="9" t="s">
        <v>132</v>
      </c>
      <c r="E506" s="23">
        <v>20206</v>
      </c>
      <c r="F506" s="23">
        <v>48606</v>
      </c>
      <c r="G506" s="23">
        <v>72801</v>
      </c>
      <c r="H506" s="23">
        <v>80412</v>
      </c>
      <c r="I506" s="23">
        <v>86419</v>
      </c>
      <c r="J506" s="23">
        <v>96479</v>
      </c>
      <c r="K506" s="9">
        <f t="shared" ref="K506:K507" si="31">SUM(E506:J506)</f>
        <v>404923</v>
      </c>
      <c r="L506" s="9">
        <f t="shared" ref="L506:L507" si="32">SUM(H506:J506)</f>
        <v>263310</v>
      </c>
    </row>
    <row r="507" spans="1:12" x14ac:dyDescent="0.2">
      <c r="A507" s="14" t="s">
        <v>127</v>
      </c>
      <c r="B507" s="11" t="s">
        <v>128</v>
      </c>
      <c r="D507" s="9" t="s">
        <v>132</v>
      </c>
      <c r="E507" s="23">
        <v>19811</v>
      </c>
      <c r="F507" s="23">
        <v>42145</v>
      </c>
      <c r="G507" s="23">
        <v>68794</v>
      </c>
      <c r="H507" s="23">
        <v>79006</v>
      </c>
      <c r="I507" s="23">
        <v>81247</v>
      </c>
      <c r="J507" s="23">
        <v>87010</v>
      </c>
      <c r="K507" s="9">
        <f t="shared" si="31"/>
        <v>378013</v>
      </c>
      <c r="L507" s="9">
        <f t="shared" si="32"/>
        <v>247263</v>
      </c>
    </row>
    <row r="508" spans="1:12" x14ac:dyDescent="0.2">
      <c r="A508" s="14" t="s">
        <v>127</v>
      </c>
      <c r="B508" s="11" t="s">
        <v>190</v>
      </c>
      <c r="D508" s="9" t="s">
        <v>132</v>
      </c>
      <c r="E508" s="23">
        <v>20515</v>
      </c>
      <c r="F508" s="23">
        <v>41841</v>
      </c>
      <c r="G508" s="23">
        <v>68081</v>
      </c>
      <c r="H508" s="23">
        <v>82252</v>
      </c>
      <c r="I508" s="23">
        <v>82047</v>
      </c>
      <c r="J508" s="23">
        <v>88458</v>
      </c>
      <c r="K508" s="9">
        <f t="shared" ref="K508" si="33">SUM(E508:J508)</f>
        <v>383194</v>
      </c>
      <c r="L508" s="9">
        <f t="shared" ref="L508" si="34">SUM(H508:J508)</f>
        <v>252757</v>
      </c>
    </row>
    <row r="509" spans="1:12" x14ac:dyDescent="0.2">
      <c r="A509" s="14" t="s">
        <v>127</v>
      </c>
      <c r="B509" s="11">
        <v>2025</v>
      </c>
      <c r="D509" s="9" t="s">
        <v>132</v>
      </c>
      <c r="E509" s="45">
        <v>20247</v>
      </c>
      <c r="F509" s="45">
        <v>42012</v>
      </c>
      <c r="G509" s="45">
        <v>67734</v>
      </c>
      <c r="H509" s="45">
        <v>83409</v>
      </c>
      <c r="I509" s="45">
        <v>81296</v>
      </c>
      <c r="J509" s="45">
        <v>83338</v>
      </c>
      <c r="K509" s="9">
        <f t="shared" ref="K509" si="35">SUM(E509:J509)</f>
        <v>378036</v>
      </c>
      <c r="L509" s="9">
        <f t="shared" ref="L509" si="36">SUM(H509:J509)</f>
        <v>248043</v>
      </c>
    </row>
    <row r="510" spans="1:12" x14ac:dyDescent="0.2">
      <c r="A510" s="14"/>
    </row>
    <row r="511" spans="1:12" x14ac:dyDescent="0.2">
      <c r="A511" s="9" t="s">
        <v>325</v>
      </c>
    </row>
    <row r="512" spans="1:12" x14ac:dyDescent="0.2">
      <c r="A512" s="69" t="s">
        <v>323</v>
      </c>
    </row>
  </sheetData>
  <pageMargins left="0.70866141732283472" right="0.70866141732283472" top="0.74803149606299213" bottom="0.74803149606299213" header="0.31496062992125984" footer="0.31496062992125984"/>
  <pageSetup paperSize="9" scale="39" fitToHeight="3" orientation="portrait" r:id="rId1"/>
  <headerFooter>
    <oddHeader>&amp;CDataark 4a</oddHead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EAA9DF-5CA5-463C-917B-CB3C5CD0B711}">
  <sheetPr>
    <pageSetUpPr fitToPage="1"/>
  </sheetPr>
  <dimension ref="A1:G328"/>
  <sheetViews>
    <sheetView zoomScaleNormal="100" workbookViewId="0"/>
  </sheetViews>
  <sheetFormatPr defaultColWidth="18" defaultRowHeight="14.25" x14ac:dyDescent="0.2"/>
  <cols>
    <col min="1" max="1" width="36.77734375" customWidth="1"/>
  </cols>
  <sheetData>
    <row r="1" spans="1:7" x14ac:dyDescent="0.2">
      <c r="A1" s="14" t="s">
        <v>308</v>
      </c>
    </row>
    <row r="2" spans="1:7" x14ac:dyDescent="0.2">
      <c r="B2" s="9"/>
      <c r="C2" s="9"/>
      <c r="D2" s="9">
        <v>2015</v>
      </c>
      <c r="E2" s="9">
        <v>2021</v>
      </c>
      <c r="F2" s="9">
        <v>2024</v>
      </c>
      <c r="G2" s="9">
        <v>2025</v>
      </c>
    </row>
    <row r="3" spans="1:7" x14ac:dyDescent="0.2">
      <c r="A3" s="14" t="s">
        <v>280</v>
      </c>
      <c r="B3" s="2">
        <v>101</v>
      </c>
      <c r="C3" s="11" t="s">
        <v>4</v>
      </c>
      <c r="D3" s="9">
        <f>SUM('[1]Personlig pleje'!AJ5:AO5)</f>
        <v>22821</v>
      </c>
      <c r="E3" s="9">
        <f>SUM('[1]Personlig pleje'!AB5:AG5)</f>
        <v>20147</v>
      </c>
      <c r="F3" s="9">
        <f>SUM('[1]Personlig pleje'!L5:Q5)</f>
        <v>18598</v>
      </c>
      <c r="G3" s="9">
        <f>SUM('[1]Personlig pleje'!D5:I5)</f>
        <v>19117</v>
      </c>
    </row>
    <row r="4" spans="1:7" x14ac:dyDescent="0.2">
      <c r="B4" s="2">
        <v>147</v>
      </c>
      <c r="C4" s="11" t="s">
        <v>5</v>
      </c>
      <c r="D4" s="9">
        <f>SUM('[1]Personlig pleje'!AJ6:AO6)</f>
        <v>6082</v>
      </c>
      <c r="E4" s="9">
        <f>SUM('[1]Personlig pleje'!AB6:AG6)</f>
        <v>6301</v>
      </c>
      <c r="F4" s="9">
        <f>SUM('[1]Personlig pleje'!L6:Q6)</f>
        <v>4869</v>
      </c>
      <c r="G4" s="9">
        <f>SUM('[1]Personlig pleje'!D6:I6)</f>
        <v>5021</v>
      </c>
    </row>
    <row r="5" spans="1:7" x14ac:dyDescent="0.2">
      <c r="B5" s="2">
        <v>151</v>
      </c>
      <c r="C5" s="11" t="s">
        <v>9</v>
      </c>
      <c r="D5" s="9">
        <f>SUM('[1]Personlig pleje'!AJ10:AO10)</f>
        <v>4260</v>
      </c>
      <c r="E5" s="9">
        <f>SUM('[1]Personlig pleje'!AB10:AG10)</f>
        <v>3537</v>
      </c>
      <c r="F5" s="9">
        <f>SUM('[1]Personlig pleje'!L10:Q10)</f>
        <v>3457</v>
      </c>
      <c r="G5" s="9">
        <f>SUM('[1]Personlig pleje'!D10:I10)</f>
        <v>3730</v>
      </c>
    </row>
    <row r="6" spans="1:7" x14ac:dyDescent="0.2">
      <c r="B6" s="2">
        <v>153</v>
      </c>
      <c r="C6" s="11" t="s">
        <v>10</v>
      </c>
      <c r="D6" s="9">
        <f>SUM('[1]Personlig pleje'!AJ11:AO11)</f>
        <v>2993</v>
      </c>
      <c r="E6" s="9">
        <f>SUM('[1]Personlig pleje'!AB11:AG11)</f>
        <v>1814</v>
      </c>
      <c r="F6" s="9">
        <f>SUM('[1]Personlig pleje'!L11:Q11)</f>
        <v>1845</v>
      </c>
      <c r="G6" s="9">
        <f>SUM('[1]Personlig pleje'!D11:I11)</f>
        <v>1729</v>
      </c>
    </row>
    <row r="7" spans="1:7" x14ac:dyDescent="0.2">
      <c r="B7" s="2">
        <v>155</v>
      </c>
      <c r="C7" s="11" t="s">
        <v>6</v>
      </c>
      <c r="D7" s="9">
        <f>SUM('[1]Personlig pleje'!AJ7:AO7)</f>
        <v>1202</v>
      </c>
      <c r="E7" s="9">
        <f>SUM('[1]Personlig pleje'!AB7:AG7)</f>
        <v>736</v>
      </c>
      <c r="F7" s="9">
        <f>SUM('[1]Personlig pleje'!L7:Q7)</f>
        <v>907</v>
      </c>
      <c r="G7" s="9">
        <f>SUM('[1]Personlig pleje'!D7:I7)</f>
        <v>895</v>
      </c>
    </row>
    <row r="8" spans="1:7" x14ac:dyDescent="0.2">
      <c r="B8" s="2">
        <v>157</v>
      </c>
      <c r="C8" s="11" t="s">
        <v>11</v>
      </c>
      <c r="D8" s="9">
        <f>SUM('[1]Personlig pleje'!AJ12:AO12)</f>
        <v>4794</v>
      </c>
      <c r="E8" s="9">
        <f>SUM('[1]Personlig pleje'!AB12:AG12)</f>
        <v>3329</v>
      </c>
      <c r="F8" s="9">
        <f>SUM('[1]Personlig pleje'!L12:Q12)</f>
        <v>2578</v>
      </c>
      <c r="G8" s="9">
        <f>SUM('[1]Personlig pleje'!D12:I12)</f>
        <v>2962</v>
      </c>
    </row>
    <row r="9" spans="1:7" x14ac:dyDescent="0.2">
      <c r="B9" s="2">
        <v>159</v>
      </c>
      <c r="C9" s="11" t="s">
        <v>12</v>
      </c>
      <c r="D9" s="9">
        <f>SUM('[1]Personlig pleje'!AJ13:AO13)</f>
        <v>4148</v>
      </c>
      <c r="E9" s="9">
        <f>SUM('[1]Personlig pleje'!AB13:AG13)</f>
        <v>3377</v>
      </c>
      <c r="F9" s="9">
        <f>SUM('[1]Personlig pleje'!L13:Q13)</f>
        <v>3323</v>
      </c>
      <c r="G9" s="9">
        <f>SUM('[1]Personlig pleje'!D13:I13)</f>
        <v>3146</v>
      </c>
    </row>
    <row r="10" spans="1:7" x14ac:dyDescent="0.2">
      <c r="B10" s="2">
        <v>161</v>
      </c>
      <c r="C10" s="11" t="s">
        <v>13</v>
      </c>
      <c r="D10" s="9">
        <f>SUM('[1]Personlig pleje'!AJ14:AO14)</f>
        <v>845</v>
      </c>
      <c r="E10" s="9">
        <f>SUM('[1]Personlig pleje'!AB14:AG14)</f>
        <v>1035</v>
      </c>
      <c r="F10" s="9">
        <f>SUM('[1]Personlig pleje'!L14:Q14)</f>
        <v>911</v>
      </c>
      <c r="G10" s="9">
        <f>SUM('[1]Personlig pleje'!D14:I14)</f>
        <v>1006</v>
      </c>
    </row>
    <row r="11" spans="1:7" x14ac:dyDescent="0.2">
      <c r="B11" s="2">
        <v>163</v>
      </c>
      <c r="C11" s="11" t="s">
        <v>14</v>
      </c>
      <c r="D11" s="9">
        <f>SUM('[1]Personlig pleje'!AJ15:AO15)</f>
        <v>1311</v>
      </c>
      <c r="E11" s="9">
        <f>SUM('[1]Personlig pleje'!AB15:AG15)</f>
        <v>1510</v>
      </c>
      <c r="F11" s="9">
        <f>SUM('[1]Personlig pleje'!L15:Q15)</f>
        <v>1897</v>
      </c>
      <c r="G11" s="9">
        <f>SUM('[1]Personlig pleje'!D15:I15)</f>
        <v>1712</v>
      </c>
    </row>
    <row r="12" spans="1:7" x14ac:dyDescent="0.2">
      <c r="B12" s="2">
        <v>165</v>
      </c>
      <c r="C12" s="11" t="s">
        <v>8</v>
      </c>
      <c r="D12" s="9">
        <f>SUM('[1]Personlig pleje'!AJ9:AO9)</f>
        <v>1312</v>
      </c>
      <c r="E12" s="9">
        <f>SUM('[1]Personlig pleje'!AB9:AG9)</f>
        <v>2582</v>
      </c>
      <c r="F12" s="9">
        <f>SUM('[1]Personlig pleje'!L9:Q9)</f>
        <v>1861</v>
      </c>
      <c r="G12" s="9">
        <f>SUM('[1]Personlig pleje'!D9:I9)</f>
        <v>2099</v>
      </c>
    </row>
    <row r="13" spans="1:7" x14ac:dyDescent="0.2">
      <c r="B13" s="2">
        <v>167</v>
      </c>
      <c r="C13" s="11" t="s">
        <v>15</v>
      </c>
      <c r="D13" s="9">
        <f>SUM('[1]Personlig pleje'!AJ16:AO16)</f>
        <v>3018</v>
      </c>
      <c r="E13" s="9">
        <f>SUM('[1]Personlig pleje'!AB16:AG16)</f>
        <v>3414</v>
      </c>
      <c r="F13" s="9">
        <f>SUM('[1]Personlig pleje'!L16:Q16)</f>
        <v>2708</v>
      </c>
      <c r="G13" s="9">
        <f>SUM('[1]Personlig pleje'!D16:I16)</f>
        <v>2713</v>
      </c>
    </row>
    <row r="14" spans="1:7" x14ac:dyDescent="0.2">
      <c r="B14" s="2">
        <v>169</v>
      </c>
      <c r="C14" s="11" t="s">
        <v>16</v>
      </c>
      <c r="D14" s="9">
        <f>SUM('[1]Personlig pleje'!AJ17:AO17)</f>
        <v>2968</v>
      </c>
      <c r="E14" s="9">
        <f>SUM('[1]Personlig pleje'!AB17:AG17)</f>
        <v>3194</v>
      </c>
      <c r="F14" s="9">
        <f>SUM('[1]Personlig pleje'!L17:Q17)</f>
        <v>3295</v>
      </c>
      <c r="G14" s="9">
        <f>SUM('[1]Personlig pleje'!D17:I17)</f>
        <v>2998</v>
      </c>
    </row>
    <row r="15" spans="1:7" x14ac:dyDescent="0.2">
      <c r="B15" s="2">
        <v>173</v>
      </c>
      <c r="C15" s="11" t="s">
        <v>18</v>
      </c>
      <c r="D15" s="9">
        <f>SUM('[1]Personlig pleje'!AJ19:AO19)</f>
        <v>4132</v>
      </c>
      <c r="E15" s="9">
        <f>SUM('[1]Personlig pleje'!AB19:AG19)</f>
        <v>2594</v>
      </c>
      <c r="F15" s="9">
        <f>SUM('[1]Personlig pleje'!L19:Q19)</f>
        <v>0</v>
      </c>
      <c r="G15" s="9">
        <f>SUM('[1]Personlig pleje'!D19:I19)</f>
        <v>2159</v>
      </c>
    </row>
    <row r="16" spans="1:7" x14ac:dyDescent="0.2">
      <c r="B16" s="2">
        <v>175</v>
      </c>
      <c r="C16" s="11" t="s">
        <v>19</v>
      </c>
      <c r="D16" s="9">
        <f>SUM('[1]Personlig pleje'!AJ20:AO20)</f>
        <v>2106</v>
      </c>
      <c r="E16" s="9">
        <f>SUM('[1]Personlig pleje'!AB20:AG20)</f>
        <v>2722</v>
      </c>
      <c r="F16" s="9">
        <f>SUM('[1]Personlig pleje'!L20:Q20)</f>
        <v>2641</v>
      </c>
      <c r="G16" s="9">
        <f>SUM('[1]Personlig pleje'!D20:I20)</f>
        <v>2796</v>
      </c>
    </row>
    <row r="17" spans="2:7" x14ac:dyDescent="0.2">
      <c r="B17" s="2">
        <v>183</v>
      </c>
      <c r="C17" s="11" t="s">
        <v>17</v>
      </c>
      <c r="D17" s="9">
        <f>SUM('[1]Personlig pleje'!AJ18:AO18)</f>
        <v>1065</v>
      </c>
      <c r="E17" s="9">
        <f>SUM('[1]Personlig pleje'!AB18:AG18)</f>
        <v>1234</v>
      </c>
      <c r="F17" s="9">
        <f>SUM('[1]Personlig pleje'!L18:Q18)</f>
        <v>882</v>
      </c>
      <c r="G17" s="9">
        <f>SUM('[1]Personlig pleje'!D18:I18)</f>
        <v>919</v>
      </c>
    </row>
    <row r="18" spans="2:7" x14ac:dyDescent="0.2">
      <c r="B18" s="2">
        <v>185</v>
      </c>
      <c r="C18" s="11" t="s">
        <v>7</v>
      </c>
      <c r="D18" s="9">
        <f>SUM('[1]Personlig pleje'!AJ8:AO8)</f>
        <v>2319</v>
      </c>
      <c r="E18" s="9">
        <f>SUM('[1]Personlig pleje'!AB8:AG8)</f>
        <v>1425</v>
      </c>
      <c r="F18" s="9">
        <f>SUM('[1]Personlig pleje'!L8:Q8)</f>
        <v>1499</v>
      </c>
      <c r="G18" s="9">
        <f>SUM('[1]Personlig pleje'!D8:I8)</f>
        <v>1575</v>
      </c>
    </row>
    <row r="19" spans="2:7" x14ac:dyDescent="0.2">
      <c r="B19" s="2">
        <v>187</v>
      </c>
      <c r="C19" s="11" t="s">
        <v>20</v>
      </c>
      <c r="D19" s="9">
        <f>SUM('[1]Personlig pleje'!AJ21:AO21)</f>
        <v>924</v>
      </c>
      <c r="E19" s="9">
        <f>SUM('[1]Personlig pleje'!AB21:AG21)</f>
        <v>840</v>
      </c>
      <c r="F19" s="9">
        <f>SUM('[1]Personlig pleje'!L21:Q21)</f>
        <v>1156</v>
      </c>
      <c r="G19" s="9">
        <f>SUM('[1]Personlig pleje'!D21:I21)</f>
        <v>1313</v>
      </c>
    </row>
    <row r="20" spans="2:7" x14ac:dyDescent="0.2">
      <c r="B20" s="2">
        <v>190</v>
      </c>
      <c r="C20" s="11" t="s">
        <v>25</v>
      </c>
      <c r="D20" s="9">
        <f>SUM('[1]Personlig pleje'!AJ26:AO26)</f>
        <v>1882</v>
      </c>
      <c r="E20" s="9">
        <f>SUM('[1]Personlig pleje'!AB26:AG26)</f>
        <v>2788</v>
      </c>
      <c r="F20" s="9">
        <f>SUM('[1]Personlig pleje'!L26:Q26)</f>
        <v>2479</v>
      </c>
      <c r="G20" s="9">
        <f>SUM('[1]Personlig pleje'!D26:I26)</f>
        <v>2278</v>
      </c>
    </row>
    <row r="21" spans="2:7" x14ac:dyDescent="0.2">
      <c r="B21" s="2">
        <v>201</v>
      </c>
      <c r="C21" s="11" t="s">
        <v>21</v>
      </c>
      <c r="D21" s="9">
        <f>SUM('[1]Personlig pleje'!AJ22:AO22)</f>
        <v>1267</v>
      </c>
      <c r="E21" s="9">
        <f>SUM('[1]Personlig pleje'!AB22:AG22)</f>
        <v>1340</v>
      </c>
      <c r="F21" s="9">
        <f>SUM('[1]Personlig pleje'!L22:Q22)</f>
        <v>1348</v>
      </c>
      <c r="G21" s="9">
        <f>SUM('[1]Personlig pleje'!D22:I22)</f>
        <v>1408</v>
      </c>
    </row>
    <row r="22" spans="2:7" x14ac:dyDescent="0.2">
      <c r="B22" s="2">
        <v>210</v>
      </c>
      <c r="C22" s="11" t="s">
        <v>23</v>
      </c>
      <c r="D22" s="9">
        <f>SUM('[1]Personlig pleje'!AJ24:AO24)</f>
        <v>0</v>
      </c>
      <c r="E22" s="9">
        <f>SUM('[1]Personlig pleje'!AB24:AG24)</f>
        <v>2131</v>
      </c>
      <c r="F22" s="9">
        <f>SUM('[1]Personlig pleje'!L24:Q24)</f>
        <v>1627</v>
      </c>
      <c r="G22" s="9">
        <f>SUM('[1]Personlig pleje'!D24:I24)</f>
        <v>2243</v>
      </c>
    </row>
    <row r="23" spans="2:7" x14ac:dyDescent="0.2">
      <c r="B23" s="2">
        <v>217</v>
      </c>
      <c r="C23" s="11" t="s">
        <v>28</v>
      </c>
      <c r="D23" s="9">
        <f>SUM('[1]Personlig pleje'!AJ29:AO29)</f>
        <v>4522</v>
      </c>
      <c r="E23" s="9">
        <f>SUM('[1]Personlig pleje'!AB29:AG29)</f>
        <v>4126</v>
      </c>
      <c r="F23" s="9">
        <f>SUM('[1]Personlig pleje'!L29:Q29)</f>
        <v>3753</v>
      </c>
      <c r="G23" s="9">
        <f>SUM('[1]Personlig pleje'!D29:I29)</f>
        <v>3481</v>
      </c>
    </row>
    <row r="24" spans="2:7" x14ac:dyDescent="0.2">
      <c r="B24" s="2">
        <v>219</v>
      </c>
      <c r="C24" s="11" t="s">
        <v>29</v>
      </c>
      <c r="D24" s="9">
        <f>SUM('[1]Personlig pleje'!AJ30:AO30)</f>
        <v>0</v>
      </c>
      <c r="E24" s="9">
        <f>SUM('[1]Personlig pleje'!AB30:AG30)</f>
        <v>1805</v>
      </c>
      <c r="F24" s="9">
        <f>SUM('[1]Personlig pleje'!L30:Q30)</f>
        <v>1538</v>
      </c>
      <c r="G24" s="9">
        <f>SUM('[1]Personlig pleje'!D30:I30)</f>
        <v>1625</v>
      </c>
    </row>
    <row r="25" spans="2:7" x14ac:dyDescent="0.2">
      <c r="B25" s="2">
        <v>223</v>
      </c>
      <c r="C25" s="11" t="s">
        <v>30</v>
      </c>
      <c r="D25" s="9">
        <f>SUM('[1]Personlig pleje'!AJ31:AO31)</f>
        <v>1362</v>
      </c>
      <c r="E25" s="9">
        <f>SUM('[1]Personlig pleje'!AB31:AG31)</f>
        <v>1875</v>
      </c>
      <c r="F25" s="9">
        <f>SUM('[1]Personlig pleje'!L31:Q31)</f>
        <v>1331</v>
      </c>
      <c r="G25" s="9">
        <f>SUM('[1]Personlig pleje'!D31:I31)</f>
        <v>1390</v>
      </c>
    </row>
    <row r="26" spans="2:7" x14ac:dyDescent="0.2">
      <c r="B26" s="2">
        <v>230</v>
      </c>
      <c r="C26" s="11" t="s">
        <v>31</v>
      </c>
      <c r="D26" s="9">
        <f>SUM('[1]Personlig pleje'!AJ32:AO32)</f>
        <v>3715</v>
      </c>
      <c r="E26" s="9">
        <f>SUM('[1]Personlig pleje'!AB32:AG32)</f>
        <v>3286</v>
      </c>
      <c r="F26" s="9">
        <f>SUM('[1]Personlig pleje'!L32:Q32)</f>
        <v>2977</v>
      </c>
      <c r="G26" s="9">
        <f>SUM('[1]Personlig pleje'!D32:I32)</f>
        <v>2788</v>
      </c>
    </row>
    <row r="27" spans="2:7" x14ac:dyDescent="0.2">
      <c r="B27" s="2">
        <v>240</v>
      </c>
      <c r="C27" s="11" t="s">
        <v>22</v>
      </c>
      <c r="D27" s="9">
        <f>SUM('[1]Personlig pleje'!AJ23:AO23)</f>
        <v>2030</v>
      </c>
      <c r="E27" s="9">
        <f>SUM('[1]Personlig pleje'!AB23:AG23)</f>
        <v>1754</v>
      </c>
      <c r="F27" s="9">
        <f>SUM('[1]Personlig pleje'!L23:Q23)</f>
        <v>2183</v>
      </c>
      <c r="G27" s="9">
        <f>SUM('[1]Personlig pleje'!D23:I23)</f>
        <v>2498</v>
      </c>
    </row>
    <row r="28" spans="2:7" x14ac:dyDescent="0.2">
      <c r="B28" s="2">
        <v>250</v>
      </c>
      <c r="C28" s="11" t="s">
        <v>24</v>
      </c>
      <c r="D28" s="9">
        <f>SUM('[1]Personlig pleje'!AJ25:AO25)</f>
        <v>2624</v>
      </c>
      <c r="E28" s="9">
        <f>SUM('[1]Personlig pleje'!AB25:AG25)</f>
        <v>2832</v>
      </c>
      <c r="F28" s="9">
        <f>SUM('[1]Personlig pleje'!L25:Q25)</f>
        <v>3540</v>
      </c>
      <c r="G28" s="9">
        <f>SUM('[1]Personlig pleje'!D25:I25)</f>
        <v>3357</v>
      </c>
    </row>
    <row r="29" spans="2:7" x14ac:dyDescent="0.2">
      <c r="B29" s="2">
        <v>253</v>
      </c>
      <c r="C29" s="11" t="s">
        <v>34</v>
      </c>
      <c r="D29" s="9">
        <f>SUM('[1]Personlig pleje'!AJ34:AO34)</f>
        <v>2035</v>
      </c>
      <c r="E29" s="9">
        <f>SUM('[1]Personlig pleje'!AB34:AG34)</f>
        <v>2319</v>
      </c>
      <c r="F29" s="9">
        <f>SUM('[1]Personlig pleje'!L34:Q34)</f>
        <v>2628</v>
      </c>
      <c r="G29" s="9">
        <f>SUM('[1]Personlig pleje'!D34:I34)</f>
        <v>2850</v>
      </c>
    </row>
    <row r="30" spans="2:7" x14ac:dyDescent="0.2">
      <c r="B30" s="2">
        <v>259</v>
      </c>
      <c r="C30" s="11" t="s">
        <v>35</v>
      </c>
      <c r="D30" s="9">
        <f>SUM('[1]Personlig pleje'!AJ35:AO35)</f>
        <v>3119</v>
      </c>
      <c r="E30" s="9">
        <f>SUM('[1]Personlig pleje'!AB35:AG35)</f>
        <v>3914</v>
      </c>
      <c r="F30" s="9">
        <f>SUM('[1]Personlig pleje'!L35:Q35)</f>
        <v>3097</v>
      </c>
      <c r="G30" s="9">
        <f>SUM('[1]Personlig pleje'!D35:I35)</f>
        <v>2752</v>
      </c>
    </row>
    <row r="31" spans="2:7" x14ac:dyDescent="0.2">
      <c r="B31" s="2">
        <v>260</v>
      </c>
      <c r="C31" s="11" t="s">
        <v>27</v>
      </c>
      <c r="D31" s="9">
        <f>SUM('[1]Personlig pleje'!AJ28:AO28)</f>
        <v>0</v>
      </c>
      <c r="E31" s="9">
        <f>SUM('[1]Personlig pleje'!AB28:AG28)</f>
        <v>1899</v>
      </c>
      <c r="F31" s="9">
        <f>SUM('[1]Personlig pleje'!L28:Q28)</f>
        <v>2150</v>
      </c>
      <c r="G31" s="9">
        <f>SUM('[1]Personlig pleje'!D28:I28)</f>
        <v>2410</v>
      </c>
    </row>
    <row r="32" spans="2:7" x14ac:dyDescent="0.2">
      <c r="B32" s="2">
        <v>265</v>
      </c>
      <c r="C32" s="11" t="s">
        <v>37</v>
      </c>
      <c r="D32" s="9">
        <f>SUM('[1]Personlig pleje'!AJ37:AO37)</f>
        <v>5399</v>
      </c>
      <c r="E32" s="9">
        <f>SUM('[1]Personlig pleje'!AB37:AG37)</f>
        <v>4709</v>
      </c>
      <c r="F32" s="9">
        <f>SUM('[1]Personlig pleje'!L37:Q37)</f>
        <v>5043</v>
      </c>
      <c r="G32" s="9">
        <f>SUM('[1]Personlig pleje'!D37:I37)</f>
        <v>4811</v>
      </c>
    </row>
    <row r="33" spans="2:7" x14ac:dyDescent="0.2">
      <c r="B33" s="2">
        <v>269</v>
      </c>
      <c r="C33" s="11" t="s">
        <v>38</v>
      </c>
      <c r="D33" s="9">
        <f>SUM('[1]Personlig pleje'!AJ38:AO38)</f>
        <v>963</v>
      </c>
      <c r="E33" s="9">
        <f>SUM('[1]Personlig pleje'!AB38:AG38)</f>
        <v>982</v>
      </c>
      <c r="F33" s="9">
        <f>SUM('[1]Personlig pleje'!L38:Q38)</f>
        <v>1191</v>
      </c>
      <c r="G33" s="9">
        <f>SUM('[1]Personlig pleje'!D38:I38)</f>
        <v>1067</v>
      </c>
    </row>
    <row r="34" spans="2:7" x14ac:dyDescent="0.2">
      <c r="B34" s="2">
        <v>270</v>
      </c>
      <c r="C34" s="11" t="s">
        <v>26</v>
      </c>
      <c r="D34" s="9">
        <f>SUM('[1]Personlig pleje'!AJ27:AO27)</f>
        <v>0</v>
      </c>
      <c r="E34" s="9">
        <f>SUM('[1]Personlig pleje'!AB27:AG27)</f>
        <v>0</v>
      </c>
      <c r="F34" s="9">
        <f>SUM('[1]Personlig pleje'!L27:Q27)</f>
        <v>2517</v>
      </c>
      <c r="G34" s="9">
        <f>SUM('[1]Personlig pleje'!D27:I27)</f>
        <v>2630</v>
      </c>
    </row>
    <row r="35" spans="2:7" x14ac:dyDescent="0.2">
      <c r="B35" s="2">
        <v>306</v>
      </c>
      <c r="C35" s="11" t="s">
        <v>45</v>
      </c>
      <c r="D35" s="9">
        <f>SUM('[1]Personlig pleje'!AJ45:AO45)</f>
        <v>3520</v>
      </c>
      <c r="E35" s="9">
        <f>SUM('[1]Personlig pleje'!AB45:AG45)</f>
        <v>1743</v>
      </c>
      <c r="F35" s="9">
        <f>SUM('[1]Personlig pleje'!L45:Q45)</f>
        <v>1636</v>
      </c>
      <c r="G35" s="9">
        <f>SUM('[1]Personlig pleje'!D45:I45)</f>
        <v>2009</v>
      </c>
    </row>
    <row r="36" spans="2:7" x14ac:dyDescent="0.2">
      <c r="B36" s="2">
        <v>316</v>
      </c>
      <c r="C36" s="11" t="s">
        <v>41</v>
      </c>
      <c r="D36" s="9">
        <f>SUM('[1]Personlig pleje'!AJ41:AO41)</f>
        <v>6764</v>
      </c>
      <c r="E36" s="9">
        <f>SUM('[1]Personlig pleje'!AB41:AG41)</f>
        <v>4801</v>
      </c>
      <c r="F36" s="9">
        <f>SUM('[1]Personlig pleje'!L41:Q41)</f>
        <v>4142</v>
      </c>
      <c r="G36" s="9">
        <f>SUM('[1]Personlig pleje'!D41:I41)</f>
        <v>4401</v>
      </c>
    </row>
    <row r="37" spans="2:7" x14ac:dyDescent="0.2">
      <c r="B37" s="2">
        <v>320</v>
      </c>
      <c r="C37" s="11" t="s">
        <v>39</v>
      </c>
      <c r="D37" s="9">
        <f>SUM('[1]Personlig pleje'!AJ39:AO39)</f>
        <v>1739</v>
      </c>
      <c r="E37" s="9">
        <f>SUM('[1]Personlig pleje'!AB39:AG39)</f>
        <v>1809</v>
      </c>
      <c r="F37" s="9">
        <f>SUM('[1]Personlig pleje'!L39:Q39)</f>
        <v>1564</v>
      </c>
      <c r="G37" s="9">
        <f>SUM('[1]Personlig pleje'!D39:I39)</f>
        <v>1497</v>
      </c>
    </row>
    <row r="38" spans="2:7" x14ac:dyDescent="0.2">
      <c r="B38" s="2">
        <v>326</v>
      </c>
      <c r="C38" s="11" t="s">
        <v>42</v>
      </c>
      <c r="D38" s="9">
        <f>SUM('[1]Personlig pleje'!AJ42:AO42)</f>
        <v>3444</v>
      </c>
      <c r="E38" s="9">
        <f>SUM('[1]Personlig pleje'!AB42:AG42)</f>
        <v>3468</v>
      </c>
      <c r="F38" s="9">
        <f>SUM('[1]Personlig pleje'!L42:Q42)</f>
        <v>3632</v>
      </c>
      <c r="G38" s="9">
        <f>SUM('[1]Personlig pleje'!D42:I42)</f>
        <v>3408</v>
      </c>
    </row>
    <row r="39" spans="2:7" x14ac:dyDescent="0.2">
      <c r="B39" s="2">
        <v>329</v>
      </c>
      <c r="C39" s="11" t="s">
        <v>46</v>
      </c>
      <c r="D39" s="9">
        <f>SUM('[1]Personlig pleje'!AJ46:AO46)</f>
        <v>1894</v>
      </c>
      <c r="E39" s="9">
        <f>SUM('[1]Personlig pleje'!AB46:AG46)</f>
        <v>1269</v>
      </c>
      <c r="F39" s="9">
        <f>SUM('[1]Personlig pleje'!L46:Q46)</f>
        <v>1124</v>
      </c>
      <c r="G39" s="9">
        <f>SUM('[1]Personlig pleje'!D46:I46)</f>
        <v>1035</v>
      </c>
    </row>
    <row r="40" spans="2:7" x14ac:dyDescent="0.2">
      <c r="B40" s="2">
        <v>330</v>
      </c>
      <c r="C40" s="11" t="s">
        <v>47</v>
      </c>
      <c r="D40" s="9">
        <f>SUM('[1]Personlig pleje'!AJ47:AO47)</f>
        <v>7807</v>
      </c>
      <c r="E40" s="9">
        <f>SUM('[1]Personlig pleje'!AB47:AG47)</f>
        <v>6630</v>
      </c>
      <c r="F40" s="9">
        <f>SUM('[1]Personlig pleje'!L47:Q47)</f>
        <v>6371</v>
      </c>
      <c r="G40" s="9">
        <f>SUM('[1]Personlig pleje'!D47:I47)</f>
        <v>6876</v>
      </c>
    </row>
    <row r="41" spans="2:7" x14ac:dyDescent="0.2">
      <c r="B41" s="2">
        <v>336</v>
      </c>
      <c r="C41" s="11" t="s">
        <v>49</v>
      </c>
      <c r="D41" s="9">
        <f>SUM('[1]Personlig pleje'!AJ49:AO49)</f>
        <v>0</v>
      </c>
      <c r="E41" s="9">
        <f>SUM('[1]Personlig pleje'!AB49:AG49)</f>
        <v>2185</v>
      </c>
      <c r="F41" s="9">
        <f>SUM('[1]Personlig pleje'!L49:Q49)</f>
        <v>2037</v>
      </c>
      <c r="G41" s="9">
        <f>SUM('[1]Personlig pleje'!D49:I49)</f>
        <v>1886</v>
      </c>
    </row>
    <row r="42" spans="2:7" x14ac:dyDescent="0.2">
      <c r="B42" s="2">
        <v>340</v>
      </c>
      <c r="C42" s="11" t="s">
        <v>48</v>
      </c>
      <c r="D42" s="9">
        <f>SUM('[1]Personlig pleje'!AJ48:AO48)</f>
        <v>1805</v>
      </c>
      <c r="E42" s="9">
        <f>SUM('[1]Personlig pleje'!AB48:AG48)</f>
        <v>1909</v>
      </c>
      <c r="F42" s="9">
        <f>SUM('[1]Personlig pleje'!L48:Q48)</f>
        <v>2103</v>
      </c>
      <c r="G42" s="9">
        <f>SUM('[1]Personlig pleje'!D48:I48)</f>
        <v>2407</v>
      </c>
    </row>
    <row r="43" spans="2:7" x14ac:dyDescent="0.2">
      <c r="B43" s="2">
        <v>350</v>
      </c>
      <c r="C43" s="11" t="s">
        <v>36</v>
      </c>
      <c r="D43" s="9">
        <f>SUM('[1]Personlig pleje'!AJ36:AO36)</f>
        <v>1951</v>
      </c>
      <c r="E43" s="9">
        <f>SUM('[1]Personlig pleje'!AB36:AG36)</f>
        <v>1442</v>
      </c>
      <c r="F43" s="9">
        <f>SUM('[1]Personlig pleje'!L36:Q36)</f>
        <v>1242</v>
      </c>
      <c r="G43" s="9">
        <f>SUM('[1]Personlig pleje'!D36:I36)</f>
        <v>1157</v>
      </c>
    </row>
    <row r="44" spans="2:7" x14ac:dyDescent="0.2">
      <c r="B44" s="2">
        <v>360</v>
      </c>
      <c r="C44" s="11" t="s">
        <v>43</v>
      </c>
      <c r="D44" s="9">
        <f>SUM('[1]Personlig pleje'!AJ43:AO43)</f>
        <v>3995</v>
      </c>
      <c r="E44" s="9">
        <f>SUM('[1]Personlig pleje'!AB43:AG43)</f>
        <v>2848</v>
      </c>
      <c r="F44" s="9">
        <f>SUM('[1]Personlig pleje'!L43:Q43)</f>
        <v>2381</v>
      </c>
      <c r="G44" s="9">
        <f>SUM('[1]Personlig pleje'!D43:I43)</f>
        <v>2355</v>
      </c>
    </row>
    <row r="45" spans="2:7" x14ac:dyDescent="0.2">
      <c r="B45" s="2">
        <v>370</v>
      </c>
      <c r="C45" s="11" t="s">
        <v>44</v>
      </c>
      <c r="D45" s="9">
        <f>SUM('[1]Personlig pleje'!AJ44:AO44)</f>
        <v>0</v>
      </c>
      <c r="E45" s="9">
        <f>SUM('[1]Personlig pleje'!AB44:AG44)</f>
        <v>4737</v>
      </c>
      <c r="F45" s="9">
        <f>SUM('[1]Personlig pleje'!L44:Q44)</f>
        <v>5688</v>
      </c>
      <c r="G45" s="9">
        <f>SUM('[1]Personlig pleje'!D44:I44)</f>
        <v>5504</v>
      </c>
    </row>
    <row r="46" spans="2:7" x14ac:dyDescent="0.2">
      <c r="B46" s="2">
        <v>376</v>
      </c>
      <c r="C46" s="11" t="s">
        <v>40</v>
      </c>
      <c r="D46" s="9">
        <f>SUM('[1]Personlig pleje'!AJ40:AO40)</f>
        <v>3166</v>
      </c>
      <c r="E46" s="9">
        <f>SUM('[1]Personlig pleje'!AB40:AG40)</f>
        <v>3057</v>
      </c>
      <c r="F46" s="9">
        <f>SUM('[1]Personlig pleje'!L40:Q40)</f>
        <v>2806</v>
      </c>
      <c r="G46" s="9">
        <f>SUM('[1]Personlig pleje'!D40:I40)</f>
        <v>2764</v>
      </c>
    </row>
    <row r="47" spans="2:7" x14ac:dyDescent="0.2">
      <c r="B47" s="2">
        <v>390</v>
      </c>
      <c r="C47" s="11" t="s">
        <v>50</v>
      </c>
      <c r="D47" s="9">
        <f>SUM('[1]Personlig pleje'!AJ50:AO50)</f>
        <v>2620</v>
      </c>
      <c r="E47" s="9">
        <f>SUM('[1]Personlig pleje'!AB50:AG50)</f>
        <v>3811</v>
      </c>
      <c r="F47" s="9">
        <f>SUM('[1]Personlig pleje'!L50:Q50)</f>
        <v>1591</v>
      </c>
      <c r="G47" s="9">
        <f>SUM('[1]Personlig pleje'!D50:I50)</f>
        <v>1720</v>
      </c>
    </row>
    <row r="48" spans="2:7" x14ac:dyDescent="0.2">
      <c r="B48" s="2">
        <v>400</v>
      </c>
      <c r="C48" s="11" t="s">
        <v>32</v>
      </c>
      <c r="D48" s="9">
        <f>SUM('[1]Personlig pleje'!AJ33:AO33)</f>
        <v>3898</v>
      </c>
      <c r="E48" s="9">
        <f>SUM('[1]Personlig pleje'!AB33:AG33)</f>
        <v>2479</v>
      </c>
      <c r="F48" s="9">
        <f>SUM('[1]Personlig pleje'!L33:Q33)</f>
        <v>1922</v>
      </c>
      <c r="G48" s="9">
        <f>SUM('[1]Personlig pleje'!D33:I33)</f>
        <v>1761</v>
      </c>
    </row>
    <row r="49" spans="2:7" x14ac:dyDescent="0.2">
      <c r="B49" s="2">
        <v>410</v>
      </c>
      <c r="C49" s="11" t="s">
        <v>55</v>
      </c>
      <c r="D49" s="9">
        <f>SUM('[1]Personlig pleje'!AJ55:AO55)</f>
        <v>2303</v>
      </c>
      <c r="E49" s="9">
        <f>SUM('[1]Personlig pleje'!AB55:AG55)</f>
        <v>1603</v>
      </c>
      <c r="F49" s="9">
        <f>SUM('[1]Personlig pleje'!L55:Q55)</f>
        <v>1542</v>
      </c>
      <c r="G49" s="9">
        <f>SUM('[1]Personlig pleje'!D55:I55)</f>
        <v>1661</v>
      </c>
    </row>
    <row r="50" spans="2:7" x14ac:dyDescent="0.2">
      <c r="B50" s="2">
        <v>420</v>
      </c>
      <c r="C50" s="11" t="s">
        <v>51</v>
      </c>
      <c r="D50" s="9">
        <f>SUM('[1]Personlig pleje'!AJ51:AO51)</f>
        <v>2838</v>
      </c>
      <c r="E50" s="9">
        <f>SUM('[1]Personlig pleje'!AB51:AG51)</f>
        <v>1317</v>
      </c>
      <c r="F50" s="9">
        <f>SUM('[1]Personlig pleje'!L51:Q51)</f>
        <v>1410</v>
      </c>
      <c r="G50" s="9">
        <f>SUM('[1]Personlig pleje'!D51:I51)</f>
        <v>1362</v>
      </c>
    </row>
    <row r="51" spans="2:7" x14ac:dyDescent="0.2">
      <c r="B51" s="2">
        <v>430</v>
      </c>
      <c r="C51" s="11" t="s">
        <v>52</v>
      </c>
      <c r="D51" s="9">
        <f>SUM('[1]Personlig pleje'!AJ52:AO52)</f>
        <v>3631</v>
      </c>
      <c r="E51" s="9">
        <f>SUM('[1]Personlig pleje'!AB52:AG52)</f>
        <v>2929</v>
      </c>
      <c r="F51" s="9">
        <f>SUM('[1]Personlig pleje'!L52:Q52)</f>
        <v>2677</v>
      </c>
      <c r="G51" s="9">
        <f>SUM('[1]Personlig pleje'!D52:I52)</f>
        <v>2702</v>
      </c>
    </row>
    <row r="52" spans="2:7" x14ac:dyDescent="0.2">
      <c r="B52" s="2">
        <v>440</v>
      </c>
      <c r="C52" s="11" t="s">
        <v>53</v>
      </c>
      <c r="D52" s="9">
        <f>SUM('[1]Personlig pleje'!AJ53:AO53)</f>
        <v>1755</v>
      </c>
      <c r="E52" s="9">
        <f>SUM('[1]Personlig pleje'!AB53:AG53)</f>
        <v>1003</v>
      </c>
      <c r="F52" s="9">
        <f>SUM('[1]Personlig pleje'!L53:Q53)</f>
        <v>805</v>
      </c>
      <c r="G52" s="9">
        <f>SUM('[1]Personlig pleje'!D53:I53)</f>
        <v>613</v>
      </c>
    </row>
    <row r="53" spans="2:7" x14ac:dyDescent="0.2">
      <c r="B53" s="2">
        <v>450</v>
      </c>
      <c r="C53" s="11" t="s">
        <v>57</v>
      </c>
      <c r="D53" s="9">
        <f>SUM('[1]Personlig pleje'!AJ57:AO57)</f>
        <v>2514</v>
      </c>
      <c r="E53" s="9">
        <f>SUM('[1]Personlig pleje'!AB57:AG57)</f>
        <v>2738</v>
      </c>
      <c r="F53" s="9">
        <f>SUM('[1]Personlig pleje'!L57:Q57)</f>
        <v>2107</v>
      </c>
      <c r="G53" s="9">
        <f>SUM('[1]Personlig pleje'!D57:I57)</f>
        <v>2141</v>
      </c>
    </row>
    <row r="54" spans="2:7" x14ac:dyDescent="0.2">
      <c r="B54" s="2">
        <v>461</v>
      </c>
      <c r="C54" s="11" t="s">
        <v>58</v>
      </c>
      <c r="D54" s="9">
        <f>SUM('[1]Personlig pleje'!AJ58:AO58)</f>
        <v>8648</v>
      </c>
      <c r="E54" s="9">
        <f>SUM('[1]Personlig pleje'!AB58:AG58)</f>
        <v>6926</v>
      </c>
      <c r="F54" s="9">
        <f>SUM('[1]Personlig pleje'!L58:Q58)</f>
        <v>5878</v>
      </c>
      <c r="G54" s="9">
        <f>SUM('[1]Personlig pleje'!D58:I58)</f>
        <v>5970</v>
      </c>
    </row>
    <row r="55" spans="2:7" x14ac:dyDescent="0.2">
      <c r="B55" s="2">
        <v>479</v>
      </c>
      <c r="C55" s="11" t="s">
        <v>59</v>
      </c>
      <c r="D55" s="9">
        <f>SUM('[1]Personlig pleje'!AJ59:AO59)</f>
        <v>6249</v>
      </c>
      <c r="E55" s="9">
        <f>SUM('[1]Personlig pleje'!AB59:AG59)</f>
        <v>4188</v>
      </c>
      <c r="F55" s="9">
        <f>SUM('[1]Personlig pleje'!L59:Q59)</f>
        <v>3035</v>
      </c>
      <c r="G55" s="9">
        <f>SUM('[1]Personlig pleje'!D59:I59)</f>
        <v>3123</v>
      </c>
    </row>
    <row r="56" spans="2:7" x14ac:dyDescent="0.2">
      <c r="B56" s="2">
        <v>480</v>
      </c>
      <c r="C56" s="11" t="s">
        <v>56</v>
      </c>
      <c r="D56" s="9">
        <f>SUM('[1]Personlig pleje'!AJ56:AO56)</f>
        <v>2300</v>
      </c>
      <c r="E56" s="9">
        <f>SUM('[1]Personlig pleje'!AB56:AG56)</f>
        <v>2254</v>
      </c>
      <c r="F56" s="9">
        <f>SUM('[1]Personlig pleje'!L56:Q56)</f>
        <v>1946</v>
      </c>
      <c r="G56" s="9">
        <f>SUM('[1]Personlig pleje'!D56:I56)</f>
        <v>2103</v>
      </c>
    </row>
    <row r="57" spans="2:7" x14ac:dyDescent="0.2">
      <c r="B57" s="2">
        <v>482</v>
      </c>
      <c r="C57" s="11" t="s">
        <v>54</v>
      </c>
      <c r="D57" s="9">
        <f>SUM('[1]Personlig pleje'!AJ54:AO54)</f>
        <v>733</v>
      </c>
      <c r="E57" s="9">
        <f>SUM('[1]Personlig pleje'!AB54:AG54)</f>
        <v>1188</v>
      </c>
      <c r="F57" s="9">
        <f>SUM('[1]Personlig pleje'!L54:Q54)</f>
        <v>697</v>
      </c>
      <c r="G57" s="9">
        <f>SUM('[1]Personlig pleje'!D54:I54)</f>
        <v>599</v>
      </c>
    </row>
    <row r="58" spans="2:7" x14ac:dyDescent="0.2">
      <c r="B58" s="2">
        <v>492</v>
      </c>
      <c r="C58" s="11" t="s">
        <v>60</v>
      </c>
      <c r="D58" s="9">
        <f>SUM('[1]Personlig pleje'!AJ60:AO60)</f>
        <v>386</v>
      </c>
      <c r="E58" s="9">
        <f>SUM('[1]Personlig pleje'!AB60:AG60)</f>
        <v>320</v>
      </c>
      <c r="F58" s="9">
        <f>SUM('[1]Personlig pleje'!L60:Q60)</f>
        <v>475</v>
      </c>
      <c r="G58" s="9">
        <f>SUM('[1]Personlig pleje'!D60:I60)</f>
        <v>607</v>
      </c>
    </row>
    <row r="59" spans="2:7" x14ac:dyDescent="0.2">
      <c r="B59" s="2">
        <v>510</v>
      </c>
      <c r="C59" s="11" t="s">
        <v>65</v>
      </c>
      <c r="D59" s="9">
        <f>SUM('[1]Personlig pleje'!AJ65:AO65)</f>
        <v>4361</v>
      </c>
      <c r="E59" s="9">
        <f>SUM('[1]Personlig pleje'!AB65:AG65)</f>
        <v>2946</v>
      </c>
      <c r="F59" s="9">
        <f>SUM('[1]Personlig pleje'!L65:Q65)</f>
        <v>2860</v>
      </c>
      <c r="G59" s="9">
        <f>SUM('[1]Personlig pleje'!D65:I65)</f>
        <v>2925</v>
      </c>
    </row>
    <row r="60" spans="2:7" x14ac:dyDescent="0.2">
      <c r="B60" s="2">
        <v>530</v>
      </c>
      <c r="C60" s="11" t="s">
        <v>61</v>
      </c>
      <c r="D60" s="9">
        <f>SUM('[1]Personlig pleje'!AJ61:AO61)</f>
        <v>1103</v>
      </c>
      <c r="E60" s="9">
        <f>SUM('[1]Personlig pleje'!AB61:AG61)</f>
        <v>1024</v>
      </c>
      <c r="F60" s="9">
        <f>SUM('[1]Personlig pleje'!L61:Q61)</f>
        <v>1193</v>
      </c>
      <c r="G60" s="9">
        <f>SUM('[1]Personlig pleje'!D61:I61)</f>
        <v>1303</v>
      </c>
    </row>
    <row r="61" spans="2:7" x14ac:dyDescent="0.2">
      <c r="B61" s="2">
        <v>540</v>
      </c>
      <c r="C61" s="11" t="s">
        <v>67</v>
      </c>
      <c r="D61" s="9">
        <f>SUM('[1]Personlig pleje'!AJ67:AO67)</f>
        <v>5470</v>
      </c>
      <c r="E61" s="9">
        <f>SUM('[1]Personlig pleje'!AB67:AG67)</f>
        <v>4626</v>
      </c>
      <c r="F61" s="9">
        <f>SUM('[1]Personlig pleje'!L67:Q67)</f>
        <v>2988</v>
      </c>
      <c r="G61" s="9">
        <f>SUM('[1]Personlig pleje'!D67:I67)</f>
        <v>3376</v>
      </c>
    </row>
    <row r="62" spans="2:7" x14ac:dyDescent="0.2">
      <c r="B62" s="2">
        <v>550</v>
      </c>
      <c r="C62" s="11" t="s">
        <v>68</v>
      </c>
      <c r="D62" s="9">
        <f>SUM('[1]Personlig pleje'!AJ68:AO68)</f>
        <v>2910</v>
      </c>
      <c r="E62" s="9">
        <f>SUM('[1]Personlig pleje'!AB68:AG68)</f>
        <v>1920</v>
      </c>
      <c r="F62" s="9">
        <f>SUM('[1]Personlig pleje'!L68:Q68)</f>
        <v>1892</v>
      </c>
      <c r="G62" s="9">
        <f>SUM('[1]Personlig pleje'!D68:I68)</f>
        <v>2057</v>
      </c>
    </row>
    <row r="63" spans="2:7" x14ac:dyDescent="0.2">
      <c r="B63" s="2">
        <v>561</v>
      </c>
      <c r="C63" s="11" t="s">
        <v>62</v>
      </c>
      <c r="D63" s="9">
        <f>SUM('[1]Personlig pleje'!AJ62:AO62)</f>
        <v>8809</v>
      </c>
      <c r="E63" s="9">
        <f>SUM('[1]Personlig pleje'!AB62:AG62)</f>
        <v>7588</v>
      </c>
      <c r="F63" s="9">
        <f>SUM('[1]Personlig pleje'!L62:Q62)</f>
        <v>6810</v>
      </c>
      <c r="G63" s="9">
        <f>SUM('[1]Personlig pleje'!D62:I62)</f>
        <v>6693</v>
      </c>
    </row>
    <row r="64" spans="2:7" x14ac:dyDescent="0.2">
      <c r="B64" s="2">
        <v>563</v>
      </c>
      <c r="C64" s="11" t="s">
        <v>63</v>
      </c>
      <c r="D64" s="9">
        <f>SUM('[1]Personlig pleje'!AJ63:AO63)</f>
        <v>296</v>
      </c>
      <c r="E64" s="9">
        <f>SUM('[1]Personlig pleje'!AB63:AG63)</f>
        <v>0</v>
      </c>
      <c r="F64" s="9">
        <f>SUM('[1]Personlig pleje'!L63:Q63)</f>
        <v>120</v>
      </c>
      <c r="G64" s="9">
        <f>SUM('[1]Personlig pleje'!D63:I63)</f>
        <v>117</v>
      </c>
    </row>
    <row r="65" spans="2:7" x14ac:dyDescent="0.2">
      <c r="B65" s="2">
        <v>573</v>
      </c>
      <c r="C65" s="11" t="s">
        <v>69</v>
      </c>
      <c r="D65" s="9">
        <f>SUM('[1]Personlig pleje'!AJ69:AO69)</f>
        <v>2236</v>
      </c>
      <c r="E65" s="9">
        <f>SUM('[1]Personlig pleje'!AB69:AG69)</f>
        <v>2054</v>
      </c>
      <c r="F65" s="9">
        <f>SUM('[1]Personlig pleje'!L69:Q69)</f>
        <v>1989</v>
      </c>
      <c r="G65" s="9">
        <f>SUM('[1]Personlig pleje'!D69:I69)</f>
        <v>2120</v>
      </c>
    </row>
    <row r="66" spans="2:7" x14ac:dyDescent="0.2">
      <c r="B66" s="2">
        <v>575</v>
      </c>
      <c r="C66" s="11" t="s">
        <v>70</v>
      </c>
      <c r="D66" s="9">
        <f>SUM('[1]Personlig pleje'!AJ70:AO70)</f>
        <v>2832</v>
      </c>
      <c r="E66" s="9">
        <f>SUM('[1]Personlig pleje'!AB70:AG70)</f>
        <v>1808</v>
      </c>
      <c r="F66" s="9">
        <f>SUM('[1]Personlig pleje'!L70:Q70)</f>
        <v>1611</v>
      </c>
      <c r="G66" s="9">
        <f>SUM('[1]Personlig pleje'!D70:I70)</f>
        <v>1642</v>
      </c>
    </row>
    <row r="67" spans="2:7" x14ac:dyDescent="0.2">
      <c r="B67" s="2">
        <v>580</v>
      </c>
      <c r="C67" s="11" t="s">
        <v>72</v>
      </c>
      <c r="D67" s="9">
        <f>SUM('[1]Personlig pleje'!AJ72:AO72)</f>
        <v>4301</v>
      </c>
      <c r="E67" s="9">
        <f>SUM('[1]Personlig pleje'!AB72:AG72)</f>
        <v>4157</v>
      </c>
      <c r="F67" s="9">
        <f>SUM('[1]Personlig pleje'!L72:Q72)</f>
        <v>3461</v>
      </c>
      <c r="G67" s="9">
        <f>SUM('[1]Personlig pleje'!D72:I72)</f>
        <v>3452</v>
      </c>
    </row>
    <row r="68" spans="2:7" x14ac:dyDescent="0.2">
      <c r="B68" s="2">
        <v>607</v>
      </c>
      <c r="C68" s="11" t="s">
        <v>64</v>
      </c>
      <c r="D68" s="9">
        <f>SUM('[1]Personlig pleje'!AJ64:AO64)</f>
        <v>3925</v>
      </c>
      <c r="E68" s="9">
        <f>SUM('[1]Personlig pleje'!AB64:AG64)</f>
        <v>2850</v>
      </c>
      <c r="F68" s="9">
        <f>SUM('[1]Personlig pleje'!L64:Q64)</f>
        <v>2315</v>
      </c>
      <c r="G68" s="9">
        <f>SUM('[1]Personlig pleje'!D64:I64)</f>
        <v>2415</v>
      </c>
    </row>
    <row r="69" spans="2:7" x14ac:dyDescent="0.2">
      <c r="B69" s="2">
        <v>615</v>
      </c>
      <c r="C69" s="11" t="s">
        <v>75</v>
      </c>
      <c r="D69" s="9">
        <f>SUM('[1]Personlig pleje'!AJ75:AO75)</f>
        <v>6976</v>
      </c>
      <c r="E69" s="9">
        <f>SUM('[1]Personlig pleje'!AB75:AG75)</f>
        <v>5973</v>
      </c>
      <c r="F69" s="9">
        <f>SUM('[1]Personlig pleje'!L75:Q75)</f>
        <v>5247</v>
      </c>
      <c r="G69" s="9">
        <f>SUM('[1]Personlig pleje'!D75:I75)</f>
        <v>5050</v>
      </c>
    </row>
    <row r="70" spans="2:7" x14ac:dyDescent="0.2">
      <c r="B70" s="2">
        <v>621</v>
      </c>
      <c r="C70" s="11" t="s">
        <v>66</v>
      </c>
      <c r="D70" s="9">
        <f>SUM('[1]Personlig pleje'!AJ66:AO66)</f>
        <v>4333</v>
      </c>
      <c r="E70" s="9">
        <f>SUM('[1]Personlig pleje'!AB66:AG66)</f>
        <v>4363</v>
      </c>
      <c r="F70" s="9">
        <f>SUM('[1]Personlig pleje'!L66:Q66)</f>
        <v>4226</v>
      </c>
      <c r="G70" s="9">
        <f>SUM('[1]Personlig pleje'!D66:I66)</f>
        <v>4374</v>
      </c>
    </row>
    <row r="71" spans="2:7" x14ac:dyDescent="0.2">
      <c r="B71" s="2">
        <v>630</v>
      </c>
      <c r="C71" s="11" t="s">
        <v>71</v>
      </c>
      <c r="D71" s="9">
        <f>SUM('[1]Personlig pleje'!AJ71:AO71)</f>
        <v>4370</v>
      </c>
      <c r="E71" s="9">
        <f>SUM('[1]Personlig pleje'!AB71:AG71)</f>
        <v>0</v>
      </c>
      <c r="F71" s="9">
        <f>SUM('[1]Personlig pleje'!L71:Q71)</f>
        <v>4828</v>
      </c>
      <c r="G71" s="9">
        <f>SUM('[1]Personlig pleje'!D71:I71)</f>
        <v>4794</v>
      </c>
    </row>
    <row r="72" spans="2:7" x14ac:dyDescent="0.2">
      <c r="B72" s="2">
        <v>657</v>
      </c>
      <c r="C72" s="11" t="s">
        <v>84</v>
      </c>
      <c r="D72" s="9">
        <f>SUM('[1]Personlig pleje'!AJ84:AO84)</f>
        <v>4143</v>
      </c>
      <c r="E72" s="9">
        <f>SUM('[1]Personlig pleje'!AB84:AG84)</f>
        <v>4177</v>
      </c>
      <c r="F72" s="9">
        <f>SUM('[1]Personlig pleje'!L84:Q84)</f>
        <v>4400</v>
      </c>
      <c r="G72" s="9">
        <f>SUM('[1]Personlig pleje'!D84:I84)</f>
        <v>4105</v>
      </c>
    </row>
    <row r="73" spans="2:7" x14ac:dyDescent="0.2">
      <c r="B73" s="2">
        <v>661</v>
      </c>
      <c r="C73" s="11" t="s">
        <v>85</v>
      </c>
      <c r="D73" s="9">
        <f>SUM('[1]Personlig pleje'!AJ85:AO85)</f>
        <v>2894</v>
      </c>
      <c r="E73" s="9">
        <f>SUM('[1]Personlig pleje'!AB85:AG85)</f>
        <v>2023</v>
      </c>
      <c r="F73" s="9">
        <f>SUM('[1]Personlig pleje'!L85:Q85)</f>
        <v>1852</v>
      </c>
      <c r="G73" s="9">
        <f>SUM('[1]Personlig pleje'!D85:I85)</f>
        <v>1889</v>
      </c>
    </row>
    <row r="74" spans="2:7" x14ac:dyDescent="0.2">
      <c r="B74" s="2">
        <v>665</v>
      </c>
      <c r="C74" s="11" t="s">
        <v>87</v>
      </c>
      <c r="D74" s="9">
        <f>SUM('[1]Personlig pleje'!AJ87:AO87)</f>
        <v>1833</v>
      </c>
      <c r="E74" s="9">
        <f>SUM('[1]Personlig pleje'!AB87:AG87)</f>
        <v>1246</v>
      </c>
      <c r="F74" s="9">
        <f>SUM('[1]Personlig pleje'!L87:Q87)</f>
        <v>991</v>
      </c>
      <c r="G74" s="9">
        <f>SUM('[1]Personlig pleje'!D87:I87)</f>
        <v>1013</v>
      </c>
    </row>
    <row r="75" spans="2:7" x14ac:dyDescent="0.2">
      <c r="B75" s="2">
        <v>671</v>
      </c>
      <c r="C75" s="11" t="s">
        <v>90</v>
      </c>
      <c r="D75" s="9">
        <f>SUM('[1]Personlig pleje'!AJ90:AO90)</f>
        <v>0</v>
      </c>
      <c r="E75" s="9">
        <f>SUM('[1]Personlig pleje'!AB90:AG90)</f>
        <v>1030</v>
      </c>
      <c r="F75" s="9">
        <f>SUM('[1]Personlig pleje'!L90:Q90)</f>
        <v>1195</v>
      </c>
      <c r="G75" s="9">
        <f>SUM('[1]Personlig pleje'!D90:I90)</f>
        <v>1119</v>
      </c>
    </row>
    <row r="76" spans="2:7" x14ac:dyDescent="0.2">
      <c r="B76" s="2">
        <v>706</v>
      </c>
      <c r="C76" s="11" t="s">
        <v>82</v>
      </c>
      <c r="D76" s="9">
        <f>SUM('[1]Personlig pleje'!AJ82:AO82)</f>
        <v>3547</v>
      </c>
      <c r="E76" s="9">
        <f>SUM('[1]Personlig pleje'!AB82:AG82)</f>
        <v>2861</v>
      </c>
      <c r="F76" s="9">
        <f>SUM('[1]Personlig pleje'!L82:Q82)</f>
        <v>2769</v>
      </c>
      <c r="G76" s="9">
        <f>SUM('[1]Personlig pleje'!D82:I82)</f>
        <v>2844</v>
      </c>
    </row>
    <row r="77" spans="2:7" x14ac:dyDescent="0.2">
      <c r="B77" s="2">
        <v>707</v>
      </c>
      <c r="C77" s="11" t="s">
        <v>76</v>
      </c>
      <c r="D77" s="9">
        <f>SUM('[1]Personlig pleje'!AJ76:AO76)</f>
        <v>0</v>
      </c>
      <c r="E77" s="9">
        <f>SUM('[1]Personlig pleje'!AB76:AG76)</f>
        <v>2541</v>
      </c>
      <c r="F77" s="9">
        <f>SUM('[1]Personlig pleje'!L76:Q76)</f>
        <v>1892</v>
      </c>
      <c r="G77" s="9">
        <f>SUM('[1]Personlig pleje'!D76:I76)</f>
        <v>2056</v>
      </c>
    </row>
    <row r="78" spans="2:7" x14ac:dyDescent="0.2">
      <c r="B78" s="2">
        <v>710</v>
      </c>
      <c r="C78" s="11" t="s">
        <v>73</v>
      </c>
      <c r="D78" s="9">
        <f>SUM('[1]Personlig pleje'!AJ73:AO73)</f>
        <v>2192</v>
      </c>
      <c r="E78" s="9">
        <f>SUM('[1]Personlig pleje'!AB73:AG73)</f>
        <v>1902</v>
      </c>
      <c r="F78" s="9">
        <f>SUM('[1]Personlig pleje'!L73:Q73)</f>
        <v>1549</v>
      </c>
      <c r="G78" s="9">
        <f>SUM('[1]Personlig pleje'!D73:I73)</f>
        <v>1506</v>
      </c>
    </row>
    <row r="79" spans="2:7" x14ac:dyDescent="0.2">
      <c r="B79" s="2">
        <v>727</v>
      </c>
      <c r="C79" s="11" t="s">
        <v>77</v>
      </c>
      <c r="D79" s="9">
        <f>SUM('[1]Personlig pleje'!AJ77:AO77)</f>
        <v>1582</v>
      </c>
      <c r="E79" s="9">
        <f>SUM('[1]Personlig pleje'!AB77:AG77)</f>
        <v>1245</v>
      </c>
      <c r="F79" s="9">
        <f>SUM('[1]Personlig pleje'!L77:Q77)</f>
        <v>1311</v>
      </c>
      <c r="G79" s="9">
        <f>SUM('[1]Personlig pleje'!D77:I77)</f>
        <v>1475</v>
      </c>
    </row>
    <row r="80" spans="2:7" x14ac:dyDescent="0.2">
      <c r="B80" s="2">
        <v>730</v>
      </c>
      <c r="C80" s="11" t="s">
        <v>78</v>
      </c>
      <c r="D80" s="9">
        <f>SUM('[1]Personlig pleje'!AJ78:AO78)</f>
        <v>4524</v>
      </c>
      <c r="E80" s="9">
        <f>SUM('[1]Personlig pleje'!AB78:AG78)</f>
        <v>4346</v>
      </c>
      <c r="F80" s="9">
        <f>SUM('[1]Personlig pleje'!L78:Q78)</f>
        <v>4222</v>
      </c>
      <c r="G80" s="9">
        <f>SUM('[1]Personlig pleje'!D78:I78)</f>
        <v>4227</v>
      </c>
    </row>
    <row r="81" spans="2:7" x14ac:dyDescent="0.2">
      <c r="B81" s="2">
        <v>740</v>
      </c>
      <c r="C81" s="11" t="s">
        <v>80</v>
      </c>
      <c r="D81" s="9">
        <f>SUM('[1]Personlig pleje'!AJ80:AO80)</f>
        <v>6377</v>
      </c>
      <c r="E81" s="9">
        <f>SUM('[1]Personlig pleje'!AB80:AG80)</f>
        <v>4298</v>
      </c>
      <c r="F81" s="9">
        <f>SUM('[1]Personlig pleje'!L80:Q80)</f>
        <v>3997</v>
      </c>
      <c r="G81" s="9">
        <f>SUM('[1]Personlig pleje'!D80:I80)</f>
        <v>4196</v>
      </c>
    </row>
    <row r="82" spans="2:7" x14ac:dyDescent="0.2">
      <c r="B82" s="2">
        <v>741</v>
      </c>
      <c r="C82" s="11" t="s">
        <v>79</v>
      </c>
      <c r="D82" s="9">
        <f>SUM('[1]Personlig pleje'!AJ79:AO79)</f>
        <v>410</v>
      </c>
      <c r="E82" s="9">
        <f>SUM('[1]Personlig pleje'!AB79:AG79)</f>
        <v>321</v>
      </c>
      <c r="F82" s="9">
        <f>SUM('[1]Personlig pleje'!L79:Q79)</f>
        <v>288</v>
      </c>
      <c r="G82" s="9">
        <f>SUM('[1]Personlig pleje'!D79:I79)</f>
        <v>222</v>
      </c>
    </row>
    <row r="83" spans="2:7" x14ac:dyDescent="0.2">
      <c r="B83" s="2">
        <v>746</v>
      </c>
      <c r="C83" s="11" t="s">
        <v>81</v>
      </c>
      <c r="D83" s="9">
        <f>SUM('[1]Personlig pleje'!AJ81:AO81)</f>
        <v>2739</v>
      </c>
      <c r="E83" s="9">
        <f>SUM('[1]Personlig pleje'!AB81:AG81)</f>
        <v>2905</v>
      </c>
      <c r="F83" s="9">
        <f>SUM('[1]Personlig pleje'!L81:Q81)</f>
        <v>2625</v>
      </c>
      <c r="G83" s="9">
        <f>SUM('[1]Personlig pleje'!D81:I81)</f>
        <v>2686</v>
      </c>
    </row>
    <row r="84" spans="2:7" x14ac:dyDescent="0.2">
      <c r="B84" s="2">
        <v>751</v>
      </c>
      <c r="C84" s="11" t="s">
        <v>83</v>
      </c>
      <c r="D84" s="9">
        <f>SUM('[1]Personlig pleje'!AJ83:AO83)</f>
        <v>23925</v>
      </c>
      <c r="E84" s="9">
        <f>SUM('[1]Personlig pleje'!AB83:AG83)</f>
        <v>15986</v>
      </c>
      <c r="F84" s="9">
        <f>SUM('[1]Personlig pleje'!L83:Q83)</f>
        <v>9752</v>
      </c>
      <c r="G84" s="9">
        <f>SUM('[1]Personlig pleje'!D83:I83)</f>
        <v>9827</v>
      </c>
    </row>
    <row r="85" spans="2:7" x14ac:dyDescent="0.2">
      <c r="B85" s="2">
        <v>756</v>
      </c>
      <c r="C85" s="11" t="s">
        <v>86</v>
      </c>
      <c r="D85" s="9">
        <f>SUM('[1]Personlig pleje'!AJ86:AO86)</f>
        <v>2520</v>
      </c>
      <c r="E85" s="9">
        <f>SUM('[1]Personlig pleje'!AB86:AG86)</f>
        <v>2105</v>
      </c>
      <c r="F85" s="9">
        <f>SUM('[1]Personlig pleje'!L86:Q86)</f>
        <v>1639</v>
      </c>
      <c r="G85" s="9">
        <f>SUM('[1]Personlig pleje'!D86:I86)</f>
        <v>1364</v>
      </c>
    </row>
    <row r="86" spans="2:7" x14ac:dyDescent="0.2">
      <c r="B86" s="2">
        <v>760</v>
      </c>
      <c r="C86" s="11" t="s">
        <v>88</v>
      </c>
      <c r="D86" s="9">
        <f>SUM('[1]Personlig pleje'!AJ88:AO88)</f>
        <v>3802</v>
      </c>
      <c r="E86" s="9">
        <f>SUM('[1]Personlig pleje'!AB88:AG88)</f>
        <v>3518</v>
      </c>
      <c r="F86" s="9">
        <f>SUM('[1]Personlig pleje'!L88:Q88)</f>
        <v>3259</v>
      </c>
      <c r="G86" s="9">
        <f>SUM('[1]Personlig pleje'!D88:I88)</f>
        <v>3016</v>
      </c>
    </row>
    <row r="87" spans="2:7" x14ac:dyDescent="0.2">
      <c r="B87" s="2">
        <v>766</v>
      </c>
      <c r="C87" s="11" t="s">
        <v>74</v>
      </c>
      <c r="D87" s="9">
        <f>SUM('[1]Personlig pleje'!AJ74:AO74)</f>
        <v>4044</v>
      </c>
      <c r="E87" s="9">
        <f>SUM('[1]Personlig pleje'!AB74:AG74)</f>
        <v>1391</v>
      </c>
      <c r="F87" s="9">
        <f>SUM('[1]Personlig pleje'!L74:Q74)</f>
        <v>1292</v>
      </c>
      <c r="G87" s="9">
        <f>SUM('[1]Personlig pleje'!D74:I74)</f>
        <v>1325</v>
      </c>
    </row>
    <row r="88" spans="2:7" x14ac:dyDescent="0.2">
      <c r="B88" s="2">
        <v>773</v>
      </c>
      <c r="C88" s="11" t="s">
        <v>98</v>
      </c>
      <c r="D88" s="9">
        <f>SUM('[1]Personlig pleje'!AJ98:AO98)</f>
        <v>1074</v>
      </c>
      <c r="E88" s="9">
        <f>SUM('[1]Personlig pleje'!AB98:AG98)</f>
        <v>716</v>
      </c>
      <c r="F88" s="9">
        <f>SUM('[1]Personlig pleje'!L98:Q98)</f>
        <v>542</v>
      </c>
      <c r="G88" s="9">
        <f>SUM('[1]Personlig pleje'!D98:I98)</f>
        <v>580</v>
      </c>
    </row>
    <row r="89" spans="2:7" x14ac:dyDescent="0.2">
      <c r="B89" s="2">
        <v>779</v>
      </c>
      <c r="C89" s="11" t="s">
        <v>89</v>
      </c>
      <c r="D89" s="9">
        <f>SUM('[1]Personlig pleje'!AJ89:AO89)</f>
        <v>2474</v>
      </c>
      <c r="E89" s="9">
        <f>SUM('[1]Personlig pleje'!AB89:AG89)</f>
        <v>2648</v>
      </c>
      <c r="F89" s="9">
        <f>SUM('[1]Personlig pleje'!L89:Q89)</f>
        <v>2800</v>
      </c>
      <c r="G89" s="9">
        <f>SUM('[1]Personlig pleje'!D89:I89)</f>
        <v>2777</v>
      </c>
    </row>
    <row r="90" spans="2:7" x14ac:dyDescent="0.2">
      <c r="B90" s="2">
        <v>787</v>
      </c>
      <c r="C90" s="11" t="s">
        <v>100</v>
      </c>
      <c r="D90" s="9">
        <f>SUM('[1]Personlig pleje'!AJ100:AO100)</f>
        <v>3021</v>
      </c>
      <c r="E90" s="9">
        <f>SUM('[1]Personlig pleje'!AB100:AG100)</f>
        <v>2373</v>
      </c>
      <c r="F90" s="9">
        <f>SUM('[1]Personlig pleje'!L100:Q100)</f>
        <v>1851</v>
      </c>
      <c r="G90" s="9">
        <f>SUM('[1]Personlig pleje'!D100:I100)</f>
        <v>1849</v>
      </c>
    </row>
    <row r="91" spans="2:7" x14ac:dyDescent="0.2">
      <c r="B91" s="2">
        <v>791</v>
      </c>
      <c r="C91" s="11" t="s">
        <v>91</v>
      </c>
      <c r="D91" s="9">
        <f>SUM('[1]Personlig pleje'!AJ91:AO91)</f>
        <v>4152</v>
      </c>
      <c r="E91" s="9">
        <f>SUM('[1]Personlig pleje'!AB91:AG91)</f>
        <v>4160</v>
      </c>
      <c r="F91" s="9">
        <f>SUM('[1]Personlig pleje'!L91:Q91)</f>
        <v>4003</v>
      </c>
      <c r="G91" s="9">
        <f>SUM('[1]Personlig pleje'!D91:I91)</f>
        <v>4005</v>
      </c>
    </row>
    <row r="92" spans="2:7" x14ac:dyDescent="0.2">
      <c r="B92" s="2">
        <v>810</v>
      </c>
      <c r="C92" s="11" t="s">
        <v>92</v>
      </c>
      <c r="D92" s="9">
        <f>SUM('[1]Personlig pleje'!AJ92:AO92)</f>
        <v>2733</v>
      </c>
      <c r="E92" s="9">
        <f>SUM('[1]Personlig pleje'!AB92:AG92)</f>
        <v>2334</v>
      </c>
      <c r="F92" s="9">
        <f>SUM('[1]Personlig pleje'!L92:Q92)</f>
        <v>2345</v>
      </c>
      <c r="G92" s="9">
        <f>SUM('[1]Personlig pleje'!D92:I92)</f>
        <v>2426</v>
      </c>
    </row>
    <row r="93" spans="2:7" x14ac:dyDescent="0.2">
      <c r="B93" s="2">
        <v>813</v>
      </c>
      <c r="C93" s="11" t="s">
        <v>93</v>
      </c>
      <c r="D93" s="9">
        <f>SUM('[1]Personlig pleje'!AJ93:AO93)</f>
        <v>5174</v>
      </c>
      <c r="E93" s="9">
        <f>SUM('[1]Personlig pleje'!AB93:AG93)</f>
        <v>5636</v>
      </c>
      <c r="F93" s="9">
        <f>SUM('[1]Personlig pleje'!L93:Q93)</f>
        <v>5112</v>
      </c>
      <c r="G93" s="9">
        <f>SUM('[1]Personlig pleje'!D93:I93)</f>
        <v>5009</v>
      </c>
    </row>
    <row r="94" spans="2:7" x14ac:dyDescent="0.2">
      <c r="B94" s="2">
        <v>820</v>
      </c>
      <c r="C94" s="11" t="s">
        <v>101</v>
      </c>
      <c r="D94" s="9">
        <f>SUM('[1]Personlig pleje'!AJ101:AO101)</f>
        <v>2498</v>
      </c>
      <c r="E94" s="9">
        <f>SUM('[1]Personlig pleje'!AB101:AG101)</f>
        <v>1749</v>
      </c>
      <c r="F94" s="9">
        <f>SUM('[1]Personlig pleje'!L101:Q101)</f>
        <v>1552</v>
      </c>
      <c r="G94" s="9">
        <f>SUM('[1]Personlig pleje'!D101:I101)</f>
        <v>1550</v>
      </c>
    </row>
    <row r="95" spans="2:7" x14ac:dyDescent="0.2">
      <c r="B95" s="2">
        <v>825</v>
      </c>
      <c r="C95" s="11" t="s">
        <v>96</v>
      </c>
      <c r="D95" s="9">
        <f>SUM('[1]Personlig pleje'!AJ96:AO96)</f>
        <v>288</v>
      </c>
      <c r="E95" s="9">
        <f>SUM('[1]Personlig pleje'!AB96:AG96)</f>
        <v>196</v>
      </c>
      <c r="F95" s="9">
        <f>SUM('[1]Personlig pleje'!L96:Q96)</f>
        <v>286</v>
      </c>
      <c r="G95" s="9">
        <f>SUM('[1]Personlig pleje'!D96:I96)</f>
        <v>104</v>
      </c>
    </row>
    <row r="96" spans="2:7" x14ac:dyDescent="0.2">
      <c r="B96" s="2">
        <v>840</v>
      </c>
      <c r="C96" s="11" t="s">
        <v>99</v>
      </c>
      <c r="D96" s="9">
        <f>SUM('[1]Personlig pleje'!AJ99:AO99)</f>
        <v>2366</v>
      </c>
      <c r="E96" s="9">
        <f>SUM('[1]Personlig pleje'!AB99:AG99)</f>
        <v>1167</v>
      </c>
      <c r="F96" s="9">
        <f>SUM('[1]Personlig pleje'!L99:Q99)</f>
        <v>1052</v>
      </c>
      <c r="G96" s="9">
        <f>SUM('[1]Personlig pleje'!D99:I99)</f>
        <v>1099</v>
      </c>
    </row>
    <row r="97" spans="1:7" x14ac:dyDescent="0.2">
      <c r="B97" s="2">
        <v>846</v>
      </c>
      <c r="C97" s="11" t="s">
        <v>97</v>
      </c>
      <c r="D97" s="9">
        <f>SUM('[1]Personlig pleje'!AJ97:AO97)</f>
        <v>3482</v>
      </c>
      <c r="E97" s="9">
        <f>SUM('[1]Personlig pleje'!AB97:AG97)</f>
        <v>1472</v>
      </c>
      <c r="F97" s="9">
        <f>SUM('[1]Personlig pleje'!L97:Q97)</f>
        <v>1604</v>
      </c>
      <c r="G97" s="9">
        <f>SUM('[1]Personlig pleje'!D97:I97)</f>
        <v>1831</v>
      </c>
    </row>
    <row r="98" spans="1:7" x14ac:dyDescent="0.2">
      <c r="B98" s="2">
        <v>849</v>
      </c>
      <c r="C98" s="11" t="s">
        <v>95</v>
      </c>
      <c r="D98" s="9">
        <f>SUM('[1]Personlig pleje'!AJ95:AO95)</f>
        <v>3027</v>
      </c>
      <c r="E98" s="9">
        <f>SUM('[1]Personlig pleje'!AB95:AG95)</f>
        <v>2636</v>
      </c>
      <c r="F98" s="9">
        <f>SUM('[1]Personlig pleje'!L95:Q95)</f>
        <v>2490</v>
      </c>
      <c r="G98" s="9">
        <f>SUM('[1]Personlig pleje'!D95:I95)</f>
        <v>2535</v>
      </c>
    </row>
    <row r="99" spans="1:7" x14ac:dyDescent="0.2">
      <c r="B99" s="2">
        <v>851</v>
      </c>
      <c r="C99" s="11" t="s">
        <v>102</v>
      </c>
      <c r="D99" s="9">
        <f>SUM('[1]Personlig pleje'!AJ102:AO102)</f>
        <v>11692</v>
      </c>
      <c r="E99" s="9">
        <f>SUM('[1]Personlig pleje'!AB102:AG102)</f>
        <v>8148</v>
      </c>
      <c r="F99" s="9">
        <f>SUM('[1]Personlig pleje'!L102:Q102)</f>
        <v>9498</v>
      </c>
      <c r="G99" s="9">
        <f>SUM('[1]Personlig pleje'!D102:I102)</f>
        <v>5919</v>
      </c>
    </row>
    <row r="100" spans="1:7" x14ac:dyDescent="0.2">
      <c r="B100" s="2">
        <v>860</v>
      </c>
      <c r="C100" s="11" t="s">
        <v>94</v>
      </c>
      <c r="D100" s="9">
        <f>SUM('[1]Personlig pleje'!AJ94:AO94)</f>
        <v>5408</v>
      </c>
      <c r="E100" s="9">
        <f>SUM('[1]Personlig pleje'!AB94:AG94)</f>
        <v>5295</v>
      </c>
      <c r="F100" s="9">
        <f>SUM('[1]Personlig pleje'!L94:Q94)</f>
        <v>4991</v>
      </c>
      <c r="G100" s="9">
        <f>SUM('[1]Personlig pleje'!D94:I94)</f>
        <v>5028</v>
      </c>
    </row>
    <row r="102" spans="1:7" x14ac:dyDescent="0.2">
      <c r="B102" s="9"/>
      <c r="C102" s="9"/>
      <c r="D102" s="9">
        <v>2015</v>
      </c>
      <c r="E102" s="9">
        <v>2021</v>
      </c>
      <c r="F102" s="9">
        <v>2024</v>
      </c>
      <c r="G102" s="9">
        <v>2025</v>
      </c>
    </row>
    <row r="103" spans="1:7" x14ac:dyDescent="0.2">
      <c r="A103" s="14" t="s">
        <v>281</v>
      </c>
      <c r="B103" s="2">
        <v>101</v>
      </c>
      <c r="C103" s="11" t="s">
        <v>4</v>
      </c>
      <c r="D103" s="9">
        <f>SUM('[1]Praktisk hjælp'!AJ5:AO5)</f>
        <v>5215</v>
      </c>
      <c r="E103" s="9">
        <f>SUM('[1]Praktisk hjælp'!AB5:AG5)</f>
        <v>5359</v>
      </c>
      <c r="F103" s="9">
        <f>SUM('[1]Praktisk hjælp'!L5:Q5)</f>
        <v>5403</v>
      </c>
      <c r="G103" s="9">
        <f>SUM('[1]Praktisk hjælp'!D5:I5)</f>
        <v>5083</v>
      </c>
    </row>
    <row r="104" spans="1:7" x14ac:dyDescent="0.2">
      <c r="B104" s="2">
        <v>147</v>
      </c>
      <c r="C104" s="11" t="s">
        <v>5</v>
      </c>
      <c r="D104" s="9">
        <f>SUM('[1]Praktisk hjælp'!AJ6:AO6)</f>
        <v>2874</v>
      </c>
      <c r="E104" s="9">
        <f>SUM('[1]Praktisk hjælp'!AB6:AG6)</f>
        <v>1993</v>
      </c>
      <c r="F104" s="9">
        <f>SUM('[1]Praktisk hjælp'!L6:Q6)</f>
        <v>1508</v>
      </c>
      <c r="G104" s="9">
        <f>SUM('[1]Praktisk hjælp'!D6:I6)</f>
        <v>1484</v>
      </c>
    </row>
    <row r="105" spans="1:7" x14ac:dyDescent="0.2">
      <c r="B105" s="2">
        <v>151</v>
      </c>
      <c r="C105" s="11" t="s">
        <v>9</v>
      </c>
      <c r="D105" s="9">
        <f>SUM('[1]Praktisk hjælp'!AJ10:AO10)</f>
        <v>877</v>
      </c>
      <c r="E105" s="9">
        <f>SUM('[1]Praktisk hjælp'!AB10:AG10)</f>
        <v>1814</v>
      </c>
      <c r="F105" s="9">
        <f>SUM('[1]Praktisk hjælp'!L10:Q10)</f>
        <v>1710</v>
      </c>
      <c r="G105" s="9">
        <f>SUM('[1]Praktisk hjælp'!D10:I10)</f>
        <v>1694</v>
      </c>
    </row>
    <row r="106" spans="1:7" x14ac:dyDescent="0.2">
      <c r="B106" s="2">
        <v>153</v>
      </c>
      <c r="C106" s="11" t="s">
        <v>10</v>
      </c>
      <c r="D106" s="9">
        <f>SUM('[1]Praktisk hjælp'!AJ11:AO11)</f>
        <v>532</v>
      </c>
      <c r="E106" s="9">
        <f>SUM('[1]Praktisk hjælp'!AB11:AG11)</f>
        <v>868</v>
      </c>
      <c r="F106" s="9">
        <f>SUM('[1]Praktisk hjælp'!L11:Q11)</f>
        <v>803</v>
      </c>
      <c r="G106" s="9">
        <f>SUM('[1]Praktisk hjælp'!D11:I11)</f>
        <v>799</v>
      </c>
    </row>
    <row r="107" spans="1:7" x14ac:dyDescent="0.2">
      <c r="B107" s="2">
        <v>155</v>
      </c>
      <c r="C107" s="11" t="s">
        <v>6</v>
      </c>
      <c r="D107" s="9">
        <f>SUM('[1]Praktisk hjælp'!AJ7:AO7)</f>
        <v>153</v>
      </c>
      <c r="E107" s="9">
        <f>SUM('[1]Praktisk hjælp'!AB7:AG7)</f>
        <v>392</v>
      </c>
      <c r="F107" s="9">
        <f>SUM('[1]Praktisk hjælp'!L7:Q7)</f>
        <v>428</v>
      </c>
      <c r="G107" s="9">
        <f>SUM('[1]Praktisk hjælp'!D7:I7)</f>
        <v>404</v>
      </c>
    </row>
    <row r="108" spans="1:7" x14ac:dyDescent="0.2">
      <c r="B108" s="2">
        <v>157</v>
      </c>
      <c r="C108" s="11" t="s">
        <v>11</v>
      </c>
      <c r="D108" s="9">
        <f>SUM('[1]Praktisk hjælp'!AJ12:AO12)</f>
        <v>1329</v>
      </c>
      <c r="E108" s="9">
        <f>SUM('[1]Praktisk hjælp'!AB12:AG12)</f>
        <v>1903</v>
      </c>
      <c r="F108" s="9">
        <f>SUM('[1]Praktisk hjælp'!L12:Q12)</f>
        <v>1860</v>
      </c>
      <c r="G108" s="9">
        <f>SUM('[1]Praktisk hjælp'!D12:I12)</f>
        <v>1956</v>
      </c>
    </row>
    <row r="109" spans="1:7" x14ac:dyDescent="0.2">
      <c r="B109" s="2">
        <v>159</v>
      </c>
      <c r="C109" s="11" t="s">
        <v>12</v>
      </c>
      <c r="D109" s="9">
        <f>SUM('[1]Praktisk hjælp'!AJ13:AO13)</f>
        <v>1013</v>
      </c>
      <c r="E109" s="9">
        <f>SUM('[1]Praktisk hjælp'!AB13:AG13)</f>
        <v>2124</v>
      </c>
      <c r="F109" s="9">
        <f>SUM('[1]Praktisk hjælp'!L13:Q13)</f>
        <v>2252</v>
      </c>
      <c r="G109" s="9">
        <f>SUM('[1]Praktisk hjælp'!D13:I13)</f>
        <v>2227</v>
      </c>
    </row>
    <row r="110" spans="1:7" x14ac:dyDescent="0.2">
      <c r="B110" s="2">
        <v>161</v>
      </c>
      <c r="C110" s="11" t="s">
        <v>13</v>
      </c>
      <c r="D110" s="9">
        <f>SUM('[1]Praktisk hjælp'!AJ14:AO14)</f>
        <v>285</v>
      </c>
      <c r="E110" s="9">
        <f>SUM('[1]Praktisk hjælp'!AB14:AG14)</f>
        <v>538</v>
      </c>
      <c r="F110" s="9">
        <f>SUM('[1]Praktisk hjælp'!L14:Q14)</f>
        <v>413</v>
      </c>
      <c r="G110" s="9">
        <f>SUM('[1]Praktisk hjælp'!D14:I14)</f>
        <v>456</v>
      </c>
    </row>
    <row r="111" spans="1:7" x14ac:dyDescent="0.2">
      <c r="B111" s="2">
        <v>163</v>
      </c>
      <c r="C111" s="11" t="s">
        <v>14</v>
      </c>
      <c r="D111" s="9">
        <f>SUM('[1]Praktisk hjælp'!AJ15:AO15)</f>
        <v>297</v>
      </c>
      <c r="E111" s="9">
        <f>SUM('[1]Praktisk hjælp'!AB15:AG15)</f>
        <v>795</v>
      </c>
      <c r="F111" s="9">
        <f>SUM('[1]Praktisk hjælp'!L15:Q15)</f>
        <v>787</v>
      </c>
      <c r="G111" s="9">
        <f>SUM('[1]Praktisk hjælp'!D15:I15)</f>
        <v>806</v>
      </c>
    </row>
    <row r="112" spans="1:7" x14ac:dyDescent="0.2">
      <c r="B112" s="2">
        <v>165</v>
      </c>
      <c r="C112" s="11" t="s">
        <v>8</v>
      </c>
      <c r="D112" s="9">
        <f>SUM('[1]Praktisk hjælp'!AJ9:AO9)</f>
        <v>195</v>
      </c>
      <c r="E112" s="9">
        <f>SUM('[1]Praktisk hjælp'!AB9:AG9)</f>
        <v>846</v>
      </c>
      <c r="F112" s="9">
        <f>SUM('[1]Praktisk hjælp'!L9:Q9)</f>
        <v>517</v>
      </c>
      <c r="G112" s="9">
        <f>SUM('[1]Praktisk hjælp'!D9:I9)</f>
        <v>563</v>
      </c>
    </row>
    <row r="113" spans="2:7" x14ac:dyDescent="0.2">
      <c r="B113" s="2">
        <v>167</v>
      </c>
      <c r="C113" s="11" t="s">
        <v>15</v>
      </c>
      <c r="D113" s="9">
        <f>SUM('[1]Praktisk hjælp'!AJ16:AO16)</f>
        <v>1077</v>
      </c>
      <c r="E113" s="9">
        <f>SUM('[1]Praktisk hjælp'!AB16:AG16)</f>
        <v>1613</v>
      </c>
      <c r="F113" s="9">
        <f>SUM('[1]Praktisk hjælp'!L16:Q16)</f>
        <v>1155</v>
      </c>
      <c r="G113" s="9">
        <f>SUM('[1]Praktisk hjælp'!D16:I16)</f>
        <v>1078</v>
      </c>
    </row>
    <row r="114" spans="2:7" x14ac:dyDescent="0.2">
      <c r="B114" s="2">
        <v>169</v>
      </c>
      <c r="C114" s="11" t="s">
        <v>16</v>
      </c>
      <c r="D114" s="9">
        <f>SUM('[1]Praktisk hjælp'!AJ17:AO17)</f>
        <v>618</v>
      </c>
      <c r="E114" s="9">
        <f>SUM('[1]Praktisk hjælp'!AB17:AG17)</f>
        <v>915</v>
      </c>
      <c r="F114" s="9">
        <f>SUM('[1]Praktisk hjælp'!L17:Q17)</f>
        <v>1323</v>
      </c>
      <c r="G114" s="9">
        <f>SUM('[1]Praktisk hjælp'!D17:I17)</f>
        <v>1698</v>
      </c>
    </row>
    <row r="115" spans="2:7" x14ac:dyDescent="0.2">
      <c r="B115" s="2">
        <v>173</v>
      </c>
      <c r="C115" s="11" t="s">
        <v>18</v>
      </c>
      <c r="D115" s="9">
        <f>SUM('[1]Praktisk hjælp'!AJ19:AO19)</f>
        <v>1675</v>
      </c>
      <c r="E115" s="9">
        <f>SUM('[1]Praktisk hjælp'!AB19:AG19)</f>
        <v>1414</v>
      </c>
      <c r="F115" s="9">
        <f>SUM('[1]Praktisk hjælp'!L19:Q19)</f>
        <v>0</v>
      </c>
      <c r="G115" s="9">
        <f>SUM('[1]Praktisk hjælp'!D19:I19)</f>
        <v>1338</v>
      </c>
    </row>
    <row r="116" spans="2:7" x14ac:dyDescent="0.2">
      <c r="B116" s="2">
        <v>175</v>
      </c>
      <c r="C116" s="11" t="s">
        <v>19</v>
      </c>
      <c r="D116" s="9">
        <f>SUM('[1]Praktisk hjælp'!AJ20:AO20)</f>
        <v>1764</v>
      </c>
      <c r="E116" s="9">
        <f>SUM('[1]Praktisk hjælp'!AB20:AG20)</f>
        <v>1566</v>
      </c>
      <c r="F116" s="9">
        <f>SUM('[1]Praktisk hjælp'!L20:Q20)</f>
        <v>1570</v>
      </c>
      <c r="G116" s="9">
        <f>SUM('[1]Praktisk hjælp'!D20:I20)</f>
        <v>1643</v>
      </c>
    </row>
    <row r="117" spans="2:7" x14ac:dyDescent="0.2">
      <c r="B117" s="2">
        <v>183</v>
      </c>
      <c r="C117" s="11" t="s">
        <v>17</v>
      </c>
      <c r="D117" s="9">
        <f>SUM('[1]Praktisk hjælp'!AJ18:AO18)</f>
        <v>335</v>
      </c>
      <c r="E117" s="9">
        <f>SUM('[1]Praktisk hjælp'!AB18:AG18)</f>
        <v>494</v>
      </c>
      <c r="F117" s="9">
        <f>SUM('[1]Praktisk hjælp'!L18:Q18)</f>
        <v>370</v>
      </c>
      <c r="G117" s="9">
        <f>SUM('[1]Praktisk hjælp'!D18:I18)</f>
        <v>385</v>
      </c>
    </row>
    <row r="118" spans="2:7" x14ac:dyDescent="0.2">
      <c r="B118" s="2">
        <v>185</v>
      </c>
      <c r="C118" s="11" t="s">
        <v>7</v>
      </c>
      <c r="D118" s="9">
        <f>SUM('[1]Praktisk hjælp'!AJ8:AO8)</f>
        <v>356</v>
      </c>
      <c r="E118" s="9">
        <f>SUM('[1]Praktisk hjælp'!AB8:AG8)</f>
        <v>1143</v>
      </c>
      <c r="F118" s="9">
        <f>SUM('[1]Praktisk hjælp'!L8:Q8)</f>
        <v>1127</v>
      </c>
      <c r="G118" s="9">
        <f>SUM('[1]Praktisk hjælp'!D8:I8)</f>
        <v>1019</v>
      </c>
    </row>
    <row r="119" spans="2:7" x14ac:dyDescent="0.2">
      <c r="B119" s="2">
        <v>187</v>
      </c>
      <c r="C119" s="11" t="s">
        <v>20</v>
      </c>
      <c r="D119" s="9">
        <f>SUM('[1]Praktisk hjælp'!AJ21:AO21)</f>
        <v>186</v>
      </c>
      <c r="E119" s="9">
        <f>SUM('[1]Praktisk hjælp'!AB21:AG21)</f>
        <v>445</v>
      </c>
      <c r="F119" s="9">
        <f>SUM('[1]Praktisk hjælp'!L21:Q21)</f>
        <v>482</v>
      </c>
      <c r="G119" s="9">
        <f>SUM('[1]Praktisk hjælp'!D21:I21)</f>
        <v>554</v>
      </c>
    </row>
    <row r="120" spans="2:7" x14ac:dyDescent="0.2">
      <c r="B120" s="2">
        <v>190</v>
      </c>
      <c r="C120" s="11" t="s">
        <v>25</v>
      </c>
      <c r="D120" s="9">
        <f>SUM('[1]Praktisk hjælp'!AJ26:AO26)</f>
        <v>388</v>
      </c>
      <c r="E120" s="9">
        <f>SUM('[1]Praktisk hjælp'!AB26:AG26)</f>
        <v>379</v>
      </c>
      <c r="F120" s="9">
        <f>SUM('[1]Praktisk hjælp'!L26:Q26)</f>
        <v>1022</v>
      </c>
      <c r="G120" s="9">
        <f>SUM('[1]Praktisk hjælp'!D26:I26)</f>
        <v>921</v>
      </c>
    </row>
    <row r="121" spans="2:7" x14ac:dyDescent="0.2">
      <c r="B121" s="2">
        <v>201</v>
      </c>
      <c r="C121" s="11" t="s">
        <v>21</v>
      </c>
      <c r="D121" s="9">
        <f>SUM('[1]Praktisk hjælp'!AJ22:AO22)</f>
        <v>132</v>
      </c>
      <c r="E121" s="9">
        <f>SUM('[1]Praktisk hjælp'!AB22:AG22)</f>
        <v>362</v>
      </c>
      <c r="F121" s="9">
        <f>SUM('[1]Praktisk hjælp'!L22:Q22)</f>
        <v>465</v>
      </c>
      <c r="G121" s="9">
        <f>SUM('[1]Praktisk hjælp'!D22:I22)</f>
        <v>478</v>
      </c>
    </row>
    <row r="122" spans="2:7" x14ac:dyDescent="0.2">
      <c r="B122" s="2">
        <v>210</v>
      </c>
      <c r="C122" s="11" t="s">
        <v>23</v>
      </c>
      <c r="D122" s="9">
        <f>SUM('[1]Praktisk hjælp'!AJ24:AO24)</f>
        <v>0</v>
      </c>
      <c r="E122" s="9">
        <f>SUM('[1]Praktisk hjælp'!AB24:AG24)</f>
        <v>541</v>
      </c>
      <c r="F122" s="9">
        <f>SUM('[1]Praktisk hjælp'!L24:Q24)</f>
        <v>399</v>
      </c>
      <c r="G122" s="9">
        <f>SUM('[1]Praktisk hjælp'!D24:I24)</f>
        <v>524</v>
      </c>
    </row>
    <row r="123" spans="2:7" x14ac:dyDescent="0.2">
      <c r="B123" s="2">
        <v>217</v>
      </c>
      <c r="C123" s="11" t="s">
        <v>28</v>
      </c>
      <c r="D123" s="9">
        <f>SUM('[1]Praktisk hjælp'!AJ29:AO29)</f>
        <v>1187</v>
      </c>
      <c r="E123" s="9">
        <f>SUM('[1]Praktisk hjælp'!AB29:AG29)</f>
        <v>1667</v>
      </c>
      <c r="F123" s="9">
        <f>SUM('[1]Praktisk hjælp'!L29:Q29)</f>
        <v>1347</v>
      </c>
      <c r="G123" s="9">
        <f>SUM('[1]Praktisk hjælp'!D29:I29)</f>
        <v>1173</v>
      </c>
    </row>
    <row r="124" spans="2:7" x14ac:dyDescent="0.2">
      <c r="B124" s="2">
        <v>219</v>
      </c>
      <c r="C124" s="11" t="s">
        <v>29</v>
      </c>
      <c r="D124" s="9">
        <f>SUM('[1]Praktisk hjælp'!AJ30:AO30)</f>
        <v>0</v>
      </c>
      <c r="E124" s="9">
        <f>SUM('[1]Praktisk hjælp'!AB30:AG30)</f>
        <v>771</v>
      </c>
      <c r="F124" s="9">
        <f>SUM('[1]Praktisk hjælp'!L30:Q30)</f>
        <v>687</v>
      </c>
      <c r="G124" s="9">
        <f>SUM('[1]Praktisk hjælp'!D30:I30)</f>
        <v>701</v>
      </c>
    </row>
    <row r="125" spans="2:7" x14ac:dyDescent="0.2">
      <c r="B125" s="2">
        <v>223</v>
      </c>
      <c r="C125" s="11" t="s">
        <v>30</v>
      </c>
      <c r="D125" s="9">
        <f>SUM('[1]Praktisk hjælp'!AJ31:AO31)</f>
        <v>849</v>
      </c>
      <c r="E125" s="9">
        <f>SUM('[1]Praktisk hjælp'!AB31:AG31)</f>
        <v>914</v>
      </c>
      <c r="F125" s="9">
        <f>SUM('[1]Praktisk hjælp'!L31:Q31)</f>
        <v>703</v>
      </c>
      <c r="G125" s="9">
        <f>SUM('[1]Praktisk hjælp'!D31:I31)</f>
        <v>705</v>
      </c>
    </row>
    <row r="126" spans="2:7" x14ac:dyDescent="0.2">
      <c r="B126" s="2">
        <v>230</v>
      </c>
      <c r="C126" s="11" t="s">
        <v>31</v>
      </c>
      <c r="D126" s="9">
        <f>SUM('[1]Praktisk hjælp'!AJ32:AO32)</f>
        <v>2782</v>
      </c>
      <c r="E126" s="9">
        <f>SUM('[1]Praktisk hjælp'!AB32:AG32)</f>
        <v>1981</v>
      </c>
      <c r="F126" s="9">
        <f>SUM('[1]Praktisk hjælp'!L32:Q32)</f>
        <v>1850</v>
      </c>
      <c r="G126" s="9">
        <f>SUM('[1]Praktisk hjælp'!D32:I32)</f>
        <v>1746</v>
      </c>
    </row>
    <row r="127" spans="2:7" x14ac:dyDescent="0.2">
      <c r="B127" s="2">
        <v>240</v>
      </c>
      <c r="C127" s="11" t="s">
        <v>22</v>
      </c>
      <c r="D127" s="9">
        <f>SUM('[1]Praktisk hjælp'!AJ23:AO23)</f>
        <v>336</v>
      </c>
      <c r="E127" s="9">
        <f>SUM('[1]Praktisk hjælp'!AB23:AG23)</f>
        <v>563</v>
      </c>
      <c r="F127" s="9">
        <f>SUM('[1]Praktisk hjælp'!L23:Q23)</f>
        <v>506</v>
      </c>
      <c r="G127" s="9">
        <f>SUM('[1]Praktisk hjælp'!D23:I23)</f>
        <v>471</v>
      </c>
    </row>
    <row r="128" spans="2:7" x14ac:dyDescent="0.2">
      <c r="B128" s="2">
        <v>250</v>
      </c>
      <c r="C128" s="11" t="s">
        <v>24</v>
      </c>
      <c r="D128" s="9">
        <f>SUM('[1]Praktisk hjælp'!AJ25:AO25)</f>
        <v>285</v>
      </c>
      <c r="E128" s="9">
        <f>SUM('[1]Praktisk hjælp'!AB25:AG25)</f>
        <v>527</v>
      </c>
      <c r="F128" s="9">
        <f>SUM('[1]Praktisk hjælp'!L25:Q25)</f>
        <v>533</v>
      </c>
      <c r="G128" s="9">
        <f>SUM('[1]Praktisk hjælp'!D25:I25)</f>
        <v>477</v>
      </c>
    </row>
    <row r="129" spans="2:7" x14ac:dyDescent="0.2">
      <c r="B129" s="2">
        <v>253</v>
      </c>
      <c r="C129" s="11" t="s">
        <v>34</v>
      </c>
      <c r="D129" s="9">
        <f>SUM('[1]Praktisk hjælp'!AJ34:AO34)</f>
        <v>373</v>
      </c>
      <c r="E129" s="9">
        <f>SUM('[1]Praktisk hjælp'!AB34:AG34)</f>
        <v>1406</v>
      </c>
      <c r="F129" s="9">
        <f>SUM('[1]Praktisk hjælp'!L34:Q34)</f>
        <v>1145</v>
      </c>
      <c r="G129" s="9">
        <f>SUM('[1]Praktisk hjælp'!D34:I34)</f>
        <v>1251</v>
      </c>
    </row>
    <row r="130" spans="2:7" x14ac:dyDescent="0.2">
      <c r="B130" s="2">
        <v>259</v>
      </c>
      <c r="C130" s="11" t="s">
        <v>35</v>
      </c>
      <c r="D130" s="9">
        <f>SUM('[1]Praktisk hjælp'!AJ35:AO35)</f>
        <v>681</v>
      </c>
      <c r="E130" s="9">
        <f>SUM('[1]Praktisk hjælp'!AB35:AG35)</f>
        <v>734</v>
      </c>
      <c r="F130" s="9">
        <f>SUM('[1]Praktisk hjælp'!L35:Q35)</f>
        <v>1575</v>
      </c>
      <c r="G130" s="9">
        <f>SUM('[1]Praktisk hjælp'!D35:I35)</f>
        <v>1322</v>
      </c>
    </row>
    <row r="131" spans="2:7" x14ac:dyDescent="0.2">
      <c r="B131" s="2">
        <v>260</v>
      </c>
      <c r="C131" s="11" t="s">
        <v>27</v>
      </c>
      <c r="D131" s="9">
        <f>SUM('[1]Praktisk hjælp'!AJ28:AO28)</f>
        <v>0</v>
      </c>
      <c r="E131" s="9">
        <f>SUM('[1]Praktisk hjælp'!AB28:AG28)</f>
        <v>873</v>
      </c>
      <c r="F131" s="9">
        <f>SUM('[1]Praktisk hjælp'!L28:Q28)</f>
        <v>891</v>
      </c>
      <c r="G131" s="9">
        <f>SUM('[1]Praktisk hjælp'!D28:I28)</f>
        <v>895</v>
      </c>
    </row>
    <row r="132" spans="2:7" x14ac:dyDescent="0.2">
      <c r="B132" s="2">
        <v>265</v>
      </c>
      <c r="C132" s="11" t="s">
        <v>37</v>
      </c>
      <c r="D132" s="9">
        <f>SUM('[1]Praktisk hjælp'!AJ37:AO37)</f>
        <v>1045</v>
      </c>
      <c r="E132" s="9">
        <f>SUM('[1]Praktisk hjælp'!AB37:AG37)</f>
        <v>1113</v>
      </c>
      <c r="F132" s="9">
        <f>SUM('[1]Praktisk hjælp'!L37:Q37)</f>
        <v>1256</v>
      </c>
      <c r="G132" s="9">
        <f>SUM('[1]Praktisk hjælp'!D37:I37)</f>
        <v>1225</v>
      </c>
    </row>
    <row r="133" spans="2:7" x14ac:dyDescent="0.2">
      <c r="B133" s="2">
        <v>269</v>
      </c>
      <c r="C133" s="11" t="s">
        <v>38</v>
      </c>
      <c r="D133" s="9">
        <f>SUM('[1]Praktisk hjælp'!AJ38:AO38)</f>
        <v>84</v>
      </c>
      <c r="E133" s="9">
        <f>SUM('[1]Praktisk hjælp'!AB38:AG38)</f>
        <v>200</v>
      </c>
      <c r="F133" s="9">
        <f>SUM('[1]Praktisk hjælp'!L38:Q38)</f>
        <v>169</v>
      </c>
      <c r="G133" s="9">
        <f>SUM('[1]Praktisk hjælp'!D38:I38)</f>
        <v>103</v>
      </c>
    </row>
    <row r="134" spans="2:7" x14ac:dyDescent="0.2">
      <c r="B134" s="2">
        <v>270</v>
      </c>
      <c r="C134" s="11" t="s">
        <v>26</v>
      </c>
      <c r="D134" s="9">
        <f>SUM('[1]Praktisk hjælp'!AJ27:AO27)</f>
        <v>0</v>
      </c>
      <c r="E134" s="9">
        <f>SUM('[1]Praktisk hjælp'!AB27:AG27)</f>
        <v>0</v>
      </c>
      <c r="F134" s="9">
        <f>SUM('[1]Praktisk hjælp'!L27:Q27)</f>
        <v>264</v>
      </c>
      <c r="G134" s="9">
        <f>SUM('[1]Praktisk hjælp'!D27:I27)</f>
        <v>192</v>
      </c>
    </row>
    <row r="135" spans="2:7" x14ac:dyDescent="0.2">
      <c r="B135" s="2">
        <v>306</v>
      </c>
      <c r="C135" s="11" t="s">
        <v>45</v>
      </c>
      <c r="D135" s="9">
        <f>SUM('[1]Praktisk hjælp'!AJ45:AO45)</f>
        <v>364</v>
      </c>
      <c r="E135" s="9">
        <f>SUM('[1]Praktisk hjælp'!AB45:AG45)</f>
        <v>790</v>
      </c>
      <c r="F135" s="9">
        <f>SUM('[1]Praktisk hjælp'!L45:Q45)</f>
        <v>823</v>
      </c>
      <c r="G135" s="9">
        <f>SUM('[1]Praktisk hjælp'!D45:I45)</f>
        <v>978</v>
      </c>
    </row>
    <row r="136" spans="2:7" x14ac:dyDescent="0.2">
      <c r="B136" s="2">
        <v>316</v>
      </c>
      <c r="C136" s="11" t="s">
        <v>41</v>
      </c>
      <c r="D136" s="9">
        <f>SUM('[1]Praktisk hjælp'!AJ41:AO41)</f>
        <v>2381</v>
      </c>
      <c r="E136" s="9">
        <f>SUM('[1]Praktisk hjælp'!AB41:AG41)</f>
        <v>2323</v>
      </c>
      <c r="F136" s="9">
        <f>SUM('[1]Praktisk hjælp'!L41:Q41)</f>
        <v>2128</v>
      </c>
      <c r="G136" s="9">
        <f>SUM('[1]Praktisk hjælp'!D41:I41)</f>
        <v>2268</v>
      </c>
    </row>
    <row r="137" spans="2:7" x14ac:dyDescent="0.2">
      <c r="B137" s="2">
        <v>320</v>
      </c>
      <c r="C137" s="11" t="s">
        <v>39</v>
      </c>
      <c r="D137" s="9">
        <f>SUM('[1]Praktisk hjælp'!AJ39:AO39)</f>
        <v>926</v>
      </c>
      <c r="E137" s="9">
        <f>SUM('[1]Praktisk hjælp'!AB39:AG39)</f>
        <v>941</v>
      </c>
      <c r="F137" s="9">
        <f>SUM('[1]Praktisk hjælp'!L39:Q39)</f>
        <v>773</v>
      </c>
      <c r="G137" s="9">
        <f>SUM('[1]Praktisk hjælp'!D39:I39)</f>
        <v>761</v>
      </c>
    </row>
    <row r="138" spans="2:7" x14ac:dyDescent="0.2">
      <c r="B138" s="2">
        <v>326</v>
      </c>
      <c r="C138" s="11" t="s">
        <v>42</v>
      </c>
      <c r="D138" s="9">
        <f>SUM('[1]Praktisk hjælp'!AJ42:AO42)</f>
        <v>663</v>
      </c>
      <c r="E138" s="9">
        <f>SUM('[1]Praktisk hjælp'!AB42:AG42)</f>
        <v>772</v>
      </c>
      <c r="F138" s="9">
        <f>SUM('[1]Praktisk hjælp'!L42:Q42)</f>
        <v>780</v>
      </c>
      <c r="G138" s="9">
        <f>SUM('[1]Praktisk hjælp'!D42:I42)</f>
        <v>784</v>
      </c>
    </row>
    <row r="139" spans="2:7" x14ac:dyDescent="0.2">
      <c r="B139" s="2">
        <v>329</v>
      </c>
      <c r="C139" s="11" t="s">
        <v>46</v>
      </c>
      <c r="D139" s="9">
        <f>SUM('[1]Praktisk hjælp'!AJ46:AO46)</f>
        <v>448</v>
      </c>
      <c r="E139" s="9">
        <f>SUM('[1]Praktisk hjælp'!AB46:AG46)</f>
        <v>694</v>
      </c>
      <c r="F139" s="9">
        <f>SUM('[1]Praktisk hjælp'!L46:Q46)</f>
        <v>626</v>
      </c>
      <c r="G139" s="9">
        <f>SUM('[1]Praktisk hjælp'!D46:I46)</f>
        <v>568</v>
      </c>
    </row>
    <row r="140" spans="2:7" x14ac:dyDescent="0.2">
      <c r="B140" s="2">
        <v>330</v>
      </c>
      <c r="C140" s="11" t="s">
        <v>47</v>
      </c>
      <c r="D140" s="9">
        <f>SUM('[1]Praktisk hjælp'!AJ47:AO47)</f>
        <v>1006</v>
      </c>
      <c r="E140" s="9">
        <f>SUM('[1]Praktisk hjælp'!AB47:AG47)</f>
        <v>2675</v>
      </c>
      <c r="F140" s="9">
        <f>SUM('[1]Praktisk hjælp'!L47:Q47)</f>
        <v>1845</v>
      </c>
      <c r="G140" s="9">
        <f>SUM('[1]Praktisk hjælp'!D47:I47)</f>
        <v>1824</v>
      </c>
    </row>
    <row r="141" spans="2:7" x14ac:dyDescent="0.2">
      <c r="B141" s="2">
        <v>336</v>
      </c>
      <c r="C141" s="11" t="s">
        <v>49</v>
      </c>
      <c r="D141" s="9">
        <f>SUM('[1]Praktisk hjælp'!AJ49:AO49)</f>
        <v>0</v>
      </c>
      <c r="E141" s="9">
        <f>SUM('[1]Praktisk hjælp'!AB49:AG49)</f>
        <v>171</v>
      </c>
      <c r="F141" s="9">
        <f>SUM('[1]Praktisk hjælp'!L49:Q49)</f>
        <v>175</v>
      </c>
      <c r="G141" s="9">
        <f>SUM('[1]Praktisk hjælp'!D49:I49)</f>
        <v>178</v>
      </c>
    </row>
    <row r="142" spans="2:7" x14ac:dyDescent="0.2">
      <c r="B142" s="2">
        <v>340</v>
      </c>
      <c r="C142" s="11" t="s">
        <v>48</v>
      </c>
      <c r="D142" s="9">
        <f>SUM('[1]Praktisk hjælp'!AJ48:AO48)</f>
        <v>584</v>
      </c>
      <c r="E142" s="9">
        <f>SUM('[1]Praktisk hjælp'!AB48:AG48)</f>
        <v>642</v>
      </c>
      <c r="F142" s="9">
        <f>SUM('[1]Praktisk hjælp'!L48:Q48)</f>
        <v>584</v>
      </c>
      <c r="G142" s="9">
        <f>SUM('[1]Praktisk hjælp'!D48:I48)</f>
        <v>614</v>
      </c>
    </row>
    <row r="143" spans="2:7" x14ac:dyDescent="0.2">
      <c r="B143" s="2">
        <v>350</v>
      </c>
      <c r="C143" s="11" t="s">
        <v>36</v>
      </c>
      <c r="D143" s="9">
        <f>SUM('[1]Praktisk hjælp'!AJ36:AO36)</f>
        <v>326</v>
      </c>
      <c r="E143" s="9">
        <f>SUM('[1]Praktisk hjælp'!AB36:AG36)</f>
        <v>675</v>
      </c>
      <c r="F143" s="9">
        <f>SUM('[1]Praktisk hjælp'!L36:Q36)</f>
        <v>683</v>
      </c>
      <c r="G143" s="9">
        <f>SUM('[1]Praktisk hjælp'!D36:I36)</f>
        <v>631</v>
      </c>
    </row>
    <row r="144" spans="2:7" x14ac:dyDescent="0.2">
      <c r="B144" s="2">
        <v>360</v>
      </c>
      <c r="C144" s="11" t="s">
        <v>43</v>
      </c>
      <c r="D144" s="9">
        <f>SUM('[1]Praktisk hjælp'!AJ43:AO43)</f>
        <v>541</v>
      </c>
      <c r="E144" s="9">
        <f>SUM('[1]Praktisk hjælp'!AB43:AG43)</f>
        <v>764</v>
      </c>
      <c r="F144" s="9">
        <f>SUM('[1]Praktisk hjælp'!L43:Q43)</f>
        <v>844</v>
      </c>
      <c r="G144" s="9">
        <f>SUM('[1]Praktisk hjælp'!D43:I43)</f>
        <v>785</v>
      </c>
    </row>
    <row r="145" spans="2:7" x14ac:dyDescent="0.2">
      <c r="B145" s="2">
        <v>370</v>
      </c>
      <c r="C145" s="11" t="s">
        <v>44</v>
      </c>
      <c r="D145" s="9">
        <f>SUM('[1]Praktisk hjælp'!AJ44:AO44)</f>
        <v>0</v>
      </c>
      <c r="E145" s="9">
        <f>SUM('[1]Praktisk hjælp'!AB44:AG44)</f>
        <v>1404</v>
      </c>
      <c r="F145" s="9">
        <f>SUM('[1]Praktisk hjælp'!L44:Q44)</f>
        <v>614</v>
      </c>
      <c r="G145" s="9">
        <f>SUM('[1]Praktisk hjælp'!D44:I44)</f>
        <v>615</v>
      </c>
    </row>
    <row r="146" spans="2:7" x14ac:dyDescent="0.2">
      <c r="B146" s="2">
        <v>376</v>
      </c>
      <c r="C146" s="11" t="s">
        <v>40</v>
      </c>
      <c r="D146" s="9">
        <f>SUM('[1]Praktisk hjælp'!AJ40:AO40)</f>
        <v>2088</v>
      </c>
      <c r="E146" s="9">
        <f>SUM('[1]Praktisk hjælp'!AB40:AG40)</f>
        <v>1679</v>
      </c>
      <c r="F146" s="9">
        <f>SUM('[1]Praktisk hjælp'!L40:Q40)</f>
        <v>1609</v>
      </c>
      <c r="G146" s="9">
        <f>SUM('[1]Praktisk hjælp'!D40:I40)</f>
        <v>1380</v>
      </c>
    </row>
    <row r="147" spans="2:7" x14ac:dyDescent="0.2">
      <c r="B147" s="2">
        <v>390</v>
      </c>
      <c r="C147" s="11" t="s">
        <v>50</v>
      </c>
      <c r="D147" s="9">
        <f>SUM('[1]Praktisk hjælp'!AJ50:AO50)</f>
        <v>1337</v>
      </c>
      <c r="E147" s="9">
        <f>SUM('[1]Praktisk hjælp'!AB50:AG50)</f>
        <v>1459</v>
      </c>
      <c r="F147" s="9">
        <f>SUM('[1]Praktisk hjælp'!L50:Q50)</f>
        <v>946</v>
      </c>
      <c r="G147" s="9">
        <f>SUM('[1]Praktisk hjælp'!D50:I50)</f>
        <v>918</v>
      </c>
    </row>
    <row r="148" spans="2:7" x14ac:dyDescent="0.2">
      <c r="B148" s="2">
        <v>400</v>
      </c>
      <c r="C148" s="11" t="s">
        <v>32</v>
      </c>
      <c r="D148" s="9">
        <f>SUM('[1]Praktisk hjælp'!AJ33:AO33)</f>
        <v>362</v>
      </c>
      <c r="E148" s="9">
        <f>SUM('[1]Praktisk hjælp'!AB33:AG33)</f>
        <v>822</v>
      </c>
      <c r="F148" s="9">
        <f>SUM('[1]Praktisk hjælp'!L33:Q33)</f>
        <v>579</v>
      </c>
      <c r="G148" s="9">
        <f>SUM('[1]Praktisk hjælp'!D33:I33)</f>
        <v>493</v>
      </c>
    </row>
    <row r="149" spans="2:7" x14ac:dyDescent="0.2">
      <c r="B149" s="2">
        <v>410</v>
      </c>
      <c r="C149" s="11" t="s">
        <v>55</v>
      </c>
      <c r="D149" s="9">
        <f>SUM('[1]Praktisk hjælp'!AJ55:AO55)</f>
        <v>229</v>
      </c>
      <c r="E149" s="9">
        <f>SUM('[1]Praktisk hjælp'!AB55:AG55)</f>
        <v>968</v>
      </c>
      <c r="F149" s="9">
        <f>SUM('[1]Praktisk hjælp'!L55:Q55)</f>
        <v>874</v>
      </c>
      <c r="G149" s="9">
        <f>SUM('[1]Praktisk hjælp'!D55:I55)</f>
        <v>874</v>
      </c>
    </row>
    <row r="150" spans="2:7" x14ac:dyDescent="0.2">
      <c r="B150" s="2">
        <v>420</v>
      </c>
      <c r="C150" s="11" t="s">
        <v>51</v>
      </c>
      <c r="D150" s="9">
        <f>SUM('[1]Praktisk hjælp'!AJ51:AO51)</f>
        <v>435</v>
      </c>
      <c r="E150" s="9">
        <f>SUM('[1]Praktisk hjælp'!AB51:AG51)</f>
        <v>537</v>
      </c>
      <c r="F150" s="9">
        <f>SUM('[1]Praktisk hjælp'!L51:Q51)</f>
        <v>594</v>
      </c>
      <c r="G150" s="9">
        <f>SUM('[1]Praktisk hjælp'!D51:I51)</f>
        <v>581</v>
      </c>
    </row>
    <row r="151" spans="2:7" x14ac:dyDescent="0.2">
      <c r="B151" s="2">
        <v>430</v>
      </c>
      <c r="C151" s="11" t="s">
        <v>52</v>
      </c>
      <c r="D151" s="9">
        <f>SUM('[1]Praktisk hjælp'!AJ52:AO52)</f>
        <v>507</v>
      </c>
      <c r="E151" s="9">
        <f>SUM('[1]Praktisk hjælp'!AB52:AG52)</f>
        <v>766</v>
      </c>
      <c r="F151" s="9">
        <f>SUM('[1]Praktisk hjælp'!L52:Q52)</f>
        <v>671</v>
      </c>
      <c r="G151" s="9">
        <f>SUM('[1]Praktisk hjælp'!D52:I52)</f>
        <v>656</v>
      </c>
    </row>
    <row r="152" spans="2:7" x14ac:dyDescent="0.2">
      <c r="B152" s="2">
        <v>440</v>
      </c>
      <c r="C152" s="11" t="s">
        <v>53</v>
      </c>
      <c r="D152" s="9">
        <f>SUM('[1]Praktisk hjælp'!AJ53:AO53)</f>
        <v>188</v>
      </c>
      <c r="E152" s="9">
        <f>SUM('[1]Praktisk hjælp'!AB53:AG53)</f>
        <v>374</v>
      </c>
      <c r="F152" s="9">
        <f>SUM('[1]Praktisk hjælp'!L53:Q53)</f>
        <v>358</v>
      </c>
      <c r="G152" s="9">
        <f>SUM('[1]Praktisk hjælp'!D53:I53)</f>
        <v>289</v>
      </c>
    </row>
    <row r="153" spans="2:7" x14ac:dyDescent="0.2">
      <c r="B153" s="2">
        <v>450</v>
      </c>
      <c r="C153" s="11" t="s">
        <v>57</v>
      </c>
      <c r="D153" s="9">
        <f>SUM('[1]Praktisk hjælp'!AJ57:AO57)</f>
        <v>358</v>
      </c>
      <c r="E153" s="9">
        <f>SUM('[1]Praktisk hjælp'!AB57:AG57)</f>
        <v>1080</v>
      </c>
      <c r="F153" s="9">
        <f>SUM('[1]Praktisk hjælp'!L57:Q57)</f>
        <v>910</v>
      </c>
      <c r="G153" s="9">
        <f>SUM('[1]Praktisk hjælp'!D57:I57)</f>
        <v>908</v>
      </c>
    </row>
    <row r="154" spans="2:7" x14ac:dyDescent="0.2">
      <c r="B154" s="2">
        <v>461</v>
      </c>
      <c r="C154" s="11" t="s">
        <v>58</v>
      </c>
      <c r="D154" s="9">
        <f>SUM('[1]Praktisk hjælp'!AJ58:AO58)</f>
        <v>2067</v>
      </c>
      <c r="E154" s="9">
        <f>SUM('[1]Praktisk hjælp'!AB58:AG58)</f>
        <v>3417</v>
      </c>
      <c r="F154" s="9">
        <f>SUM('[1]Praktisk hjælp'!L58:Q58)</f>
        <v>5638</v>
      </c>
      <c r="G154" s="9">
        <f>SUM('[1]Praktisk hjælp'!D58:I58)</f>
        <v>5663</v>
      </c>
    </row>
    <row r="155" spans="2:7" x14ac:dyDescent="0.2">
      <c r="B155" s="2">
        <v>479</v>
      </c>
      <c r="C155" s="11" t="s">
        <v>59</v>
      </c>
      <c r="D155" s="9">
        <f>SUM('[1]Praktisk hjælp'!AJ59:AO59)</f>
        <v>723</v>
      </c>
      <c r="E155" s="9">
        <f>SUM('[1]Praktisk hjælp'!AB59:AG59)</f>
        <v>1731</v>
      </c>
      <c r="F155" s="9">
        <f>SUM('[1]Praktisk hjælp'!L59:Q59)</f>
        <v>1634</v>
      </c>
      <c r="G155" s="9">
        <f>SUM('[1]Praktisk hjælp'!D59:I59)</f>
        <v>1606</v>
      </c>
    </row>
    <row r="156" spans="2:7" x14ac:dyDescent="0.2">
      <c r="B156" s="2">
        <v>480</v>
      </c>
      <c r="C156" s="11" t="s">
        <v>56</v>
      </c>
      <c r="D156" s="9">
        <f>SUM('[1]Praktisk hjælp'!AJ56:AO56)</f>
        <v>331</v>
      </c>
      <c r="E156" s="9">
        <f>SUM('[1]Praktisk hjælp'!AB56:AG56)</f>
        <v>781</v>
      </c>
      <c r="F156" s="9">
        <f>SUM('[1]Praktisk hjælp'!L56:Q56)</f>
        <v>729</v>
      </c>
      <c r="G156" s="9">
        <f>SUM('[1]Praktisk hjælp'!D56:I56)</f>
        <v>763</v>
      </c>
    </row>
    <row r="157" spans="2:7" x14ac:dyDescent="0.2">
      <c r="B157" s="2">
        <v>482</v>
      </c>
      <c r="C157" s="11" t="s">
        <v>54</v>
      </c>
      <c r="D157" s="9">
        <f>SUM('[1]Praktisk hjælp'!AJ54:AO54)</f>
        <v>297</v>
      </c>
      <c r="E157" s="9">
        <f>SUM('[1]Praktisk hjælp'!AB54:AG54)</f>
        <v>475</v>
      </c>
      <c r="F157" s="9">
        <f>SUM('[1]Praktisk hjælp'!L54:Q54)</f>
        <v>355</v>
      </c>
      <c r="G157" s="9">
        <f>SUM('[1]Praktisk hjælp'!D54:I54)</f>
        <v>311</v>
      </c>
    </row>
    <row r="158" spans="2:7" x14ac:dyDescent="0.2">
      <c r="B158" s="2">
        <v>492</v>
      </c>
      <c r="C158" s="11" t="s">
        <v>60</v>
      </c>
      <c r="D158" s="9">
        <f>SUM('[1]Praktisk hjælp'!AJ60:AO60)</f>
        <v>144</v>
      </c>
      <c r="E158" s="9">
        <f>SUM('[1]Praktisk hjælp'!AB60:AG60)</f>
        <v>356</v>
      </c>
      <c r="F158" s="9">
        <f>SUM('[1]Praktisk hjælp'!L60:Q60)</f>
        <v>185</v>
      </c>
      <c r="G158" s="9">
        <f>SUM('[1]Praktisk hjælp'!D60:I60)</f>
        <v>192</v>
      </c>
    </row>
    <row r="159" spans="2:7" x14ac:dyDescent="0.2">
      <c r="B159" s="2">
        <v>510</v>
      </c>
      <c r="C159" s="11" t="s">
        <v>65</v>
      </c>
      <c r="D159" s="9">
        <f>SUM('[1]Praktisk hjælp'!AJ65:AO65)</f>
        <v>439</v>
      </c>
      <c r="E159" s="9">
        <f>SUM('[1]Praktisk hjælp'!AB65:AG65)</f>
        <v>406</v>
      </c>
      <c r="F159" s="9">
        <f>SUM('[1]Praktisk hjælp'!L65:Q65)</f>
        <v>860</v>
      </c>
      <c r="G159" s="9">
        <f>SUM('[1]Praktisk hjælp'!D65:I65)</f>
        <v>867</v>
      </c>
    </row>
    <row r="160" spans="2:7" x14ac:dyDescent="0.2">
      <c r="B160" s="2">
        <v>530</v>
      </c>
      <c r="C160" s="11" t="s">
        <v>61</v>
      </c>
      <c r="D160" s="9">
        <f>SUM('[1]Praktisk hjælp'!AJ61:AO61)</f>
        <v>344</v>
      </c>
      <c r="E160" s="9">
        <f>SUM('[1]Praktisk hjælp'!AB61:AG61)</f>
        <v>374</v>
      </c>
      <c r="F160" s="9">
        <f>SUM('[1]Praktisk hjælp'!L61:Q61)</f>
        <v>381</v>
      </c>
      <c r="G160" s="9">
        <f>SUM('[1]Praktisk hjælp'!D61:I61)</f>
        <v>369</v>
      </c>
    </row>
    <row r="161" spans="2:7" x14ac:dyDescent="0.2">
      <c r="B161" s="2">
        <v>540</v>
      </c>
      <c r="C161" s="11" t="s">
        <v>67</v>
      </c>
      <c r="D161" s="9">
        <f>SUM('[1]Praktisk hjælp'!AJ67:AO67)</f>
        <v>788</v>
      </c>
      <c r="E161" s="9">
        <f>SUM('[1]Praktisk hjælp'!AB67:AG67)</f>
        <v>1762</v>
      </c>
      <c r="F161" s="9">
        <f>SUM('[1]Praktisk hjælp'!L67:Q67)</f>
        <v>1033</v>
      </c>
      <c r="G161" s="9">
        <f>SUM('[1]Praktisk hjælp'!D67:I67)</f>
        <v>1224</v>
      </c>
    </row>
    <row r="162" spans="2:7" x14ac:dyDescent="0.2">
      <c r="B162" s="2">
        <v>550</v>
      </c>
      <c r="C162" s="11" t="s">
        <v>68</v>
      </c>
      <c r="D162" s="9">
        <f>SUM('[1]Praktisk hjælp'!AJ68:AO68)</f>
        <v>351</v>
      </c>
      <c r="E162" s="9">
        <f>SUM('[1]Praktisk hjælp'!AB68:AG68)</f>
        <v>691</v>
      </c>
      <c r="F162" s="9">
        <f>SUM('[1]Praktisk hjælp'!L68:Q68)</f>
        <v>678</v>
      </c>
      <c r="G162" s="9">
        <f>SUM('[1]Praktisk hjælp'!D68:I68)</f>
        <v>552</v>
      </c>
    </row>
    <row r="163" spans="2:7" x14ac:dyDescent="0.2">
      <c r="B163" s="2">
        <v>561</v>
      </c>
      <c r="C163" s="11" t="s">
        <v>62</v>
      </c>
      <c r="D163" s="9">
        <f>SUM('[1]Praktisk hjælp'!AJ62:AO62)</f>
        <v>1532</v>
      </c>
      <c r="E163" s="9">
        <f>SUM('[1]Praktisk hjælp'!AB62:AG62)</f>
        <v>1825</v>
      </c>
      <c r="F163" s="9">
        <f>SUM('[1]Praktisk hjælp'!L62:Q62)</f>
        <v>1911</v>
      </c>
      <c r="G163" s="9">
        <f>SUM('[1]Praktisk hjælp'!D62:I62)</f>
        <v>1946</v>
      </c>
    </row>
    <row r="164" spans="2:7" x14ac:dyDescent="0.2">
      <c r="B164" s="2">
        <v>563</v>
      </c>
      <c r="C164" s="11" t="s">
        <v>63</v>
      </c>
      <c r="D164" s="9">
        <f>SUM('[1]Praktisk hjælp'!AJ63:AO63)</f>
        <v>54</v>
      </c>
      <c r="E164" s="9">
        <f>SUM('[1]Praktisk hjælp'!AB63:AG63)</f>
        <v>0</v>
      </c>
      <c r="F164" s="9">
        <f>SUM('[1]Praktisk hjælp'!L63:Q63)</f>
        <v>75</v>
      </c>
      <c r="G164" s="9">
        <f>SUM('[1]Praktisk hjælp'!D63:I63)</f>
        <v>81</v>
      </c>
    </row>
    <row r="165" spans="2:7" x14ac:dyDescent="0.2">
      <c r="B165" s="2">
        <v>573</v>
      </c>
      <c r="C165" s="11" t="s">
        <v>69</v>
      </c>
      <c r="D165" s="9">
        <f>SUM('[1]Praktisk hjælp'!AJ69:AO69)</f>
        <v>461</v>
      </c>
      <c r="E165" s="9">
        <f>SUM('[1]Praktisk hjælp'!AB69:AG69)</f>
        <v>1114</v>
      </c>
      <c r="F165" s="9">
        <f>SUM('[1]Praktisk hjælp'!L69:Q69)</f>
        <v>825</v>
      </c>
      <c r="G165" s="9">
        <f>SUM('[1]Praktisk hjælp'!D69:I69)</f>
        <v>857</v>
      </c>
    </row>
    <row r="166" spans="2:7" x14ac:dyDescent="0.2">
      <c r="B166" s="2">
        <v>575</v>
      </c>
      <c r="C166" s="11" t="s">
        <v>70</v>
      </c>
      <c r="D166" s="9">
        <f>SUM('[1]Praktisk hjælp'!AJ70:AO70)</f>
        <v>333</v>
      </c>
      <c r="E166" s="9">
        <f>SUM('[1]Praktisk hjælp'!AB70:AG70)</f>
        <v>965</v>
      </c>
      <c r="F166" s="9">
        <f>SUM('[1]Praktisk hjælp'!L70:Q70)</f>
        <v>815</v>
      </c>
      <c r="G166" s="9">
        <f>SUM('[1]Praktisk hjælp'!D70:I70)</f>
        <v>827</v>
      </c>
    </row>
    <row r="167" spans="2:7" x14ac:dyDescent="0.2">
      <c r="B167" s="2">
        <v>580</v>
      </c>
      <c r="C167" s="11" t="s">
        <v>72</v>
      </c>
      <c r="D167" s="9">
        <f>SUM('[1]Praktisk hjælp'!AJ72:AO72)</f>
        <v>490</v>
      </c>
      <c r="E167" s="9">
        <f>SUM('[1]Praktisk hjælp'!AB72:AG72)</f>
        <v>562</v>
      </c>
      <c r="F167" s="9">
        <f>SUM('[1]Praktisk hjælp'!L72:Q72)</f>
        <v>549</v>
      </c>
      <c r="G167" s="9">
        <f>SUM('[1]Praktisk hjælp'!D72:I72)</f>
        <v>572</v>
      </c>
    </row>
    <row r="168" spans="2:7" x14ac:dyDescent="0.2">
      <c r="B168" s="2">
        <v>607</v>
      </c>
      <c r="C168" s="11" t="s">
        <v>64</v>
      </c>
      <c r="D168" s="9">
        <f>SUM('[1]Praktisk hjælp'!AJ64:AO64)</f>
        <v>663</v>
      </c>
      <c r="E168" s="9">
        <f>SUM('[1]Praktisk hjælp'!AB64:AG64)</f>
        <v>1566</v>
      </c>
      <c r="F168" s="9">
        <f>SUM('[1]Praktisk hjælp'!L64:Q64)</f>
        <v>1534</v>
      </c>
      <c r="G168" s="9">
        <f>SUM('[1]Praktisk hjælp'!D64:I64)</f>
        <v>1471</v>
      </c>
    </row>
    <row r="169" spans="2:7" x14ac:dyDescent="0.2">
      <c r="B169" s="2">
        <v>615</v>
      </c>
      <c r="C169" s="11" t="s">
        <v>75</v>
      </c>
      <c r="D169" s="9">
        <f>SUM('[1]Praktisk hjælp'!AJ75:AO75)</f>
        <v>1065</v>
      </c>
      <c r="E169" s="9">
        <f>SUM('[1]Praktisk hjælp'!AB75:AG75)</f>
        <v>930</v>
      </c>
      <c r="F169" s="9">
        <f>SUM('[1]Praktisk hjælp'!L75:Q75)</f>
        <v>1885</v>
      </c>
      <c r="G169" s="9">
        <f>SUM('[1]Praktisk hjælp'!D75:I75)</f>
        <v>1790</v>
      </c>
    </row>
    <row r="170" spans="2:7" x14ac:dyDescent="0.2">
      <c r="B170" s="2">
        <v>621</v>
      </c>
      <c r="C170" s="11" t="s">
        <v>66</v>
      </c>
      <c r="D170" s="9">
        <f>SUM('[1]Praktisk hjælp'!AJ66:AO66)</f>
        <v>900</v>
      </c>
      <c r="E170" s="9">
        <f>SUM('[1]Praktisk hjælp'!AB66:AG66)</f>
        <v>1774</v>
      </c>
      <c r="F170" s="9">
        <f>SUM('[1]Praktisk hjælp'!L66:Q66)</f>
        <v>1667</v>
      </c>
      <c r="G170" s="9">
        <f>SUM('[1]Praktisk hjælp'!D66:I66)</f>
        <v>1667</v>
      </c>
    </row>
    <row r="171" spans="2:7" x14ac:dyDescent="0.2">
      <c r="B171" s="2">
        <v>630</v>
      </c>
      <c r="C171" s="11" t="s">
        <v>71</v>
      </c>
      <c r="D171" s="9">
        <f>SUM('[1]Praktisk hjælp'!AJ71:AO71)</f>
        <v>929</v>
      </c>
      <c r="E171" s="9">
        <f>SUM('[1]Praktisk hjælp'!AB71:AG71)</f>
        <v>0</v>
      </c>
      <c r="F171" s="9">
        <f>SUM('[1]Praktisk hjælp'!L71:Q71)</f>
        <v>983</v>
      </c>
      <c r="G171" s="9">
        <f>SUM('[1]Praktisk hjælp'!D71:I71)</f>
        <v>765</v>
      </c>
    </row>
    <row r="172" spans="2:7" x14ac:dyDescent="0.2">
      <c r="B172" s="2">
        <v>657</v>
      </c>
      <c r="C172" s="11" t="s">
        <v>84</v>
      </c>
      <c r="D172" s="9">
        <f>SUM('[1]Praktisk hjælp'!AJ84:AO84)</f>
        <v>544</v>
      </c>
      <c r="E172" s="9">
        <f>SUM('[1]Praktisk hjælp'!AB84:AG84)</f>
        <v>1335</v>
      </c>
      <c r="F172" s="9">
        <f>SUM('[1]Praktisk hjælp'!L84:Q84)</f>
        <v>1256</v>
      </c>
      <c r="G172" s="9">
        <f>SUM('[1]Praktisk hjælp'!D84:I84)</f>
        <v>1232</v>
      </c>
    </row>
    <row r="173" spans="2:7" x14ac:dyDescent="0.2">
      <c r="B173" s="2">
        <v>661</v>
      </c>
      <c r="C173" s="11" t="s">
        <v>85</v>
      </c>
      <c r="D173" s="9">
        <f>SUM('[1]Praktisk hjælp'!AJ85:AO85)</f>
        <v>1158</v>
      </c>
      <c r="E173" s="9">
        <f>SUM('[1]Praktisk hjælp'!AB85:AG85)</f>
        <v>898</v>
      </c>
      <c r="F173" s="9">
        <f>SUM('[1]Praktisk hjælp'!L85:Q85)</f>
        <v>815</v>
      </c>
      <c r="G173" s="9">
        <f>SUM('[1]Praktisk hjælp'!D85:I85)</f>
        <v>801</v>
      </c>
    </row>
    <row r="174" spans="2:7" x14ac:dyDescent="0.2">
      <c r="B174" s="2">
        <v>665</v>
      </c>
      <c r="C174" s="11" t="s">
        <v>87</v>
      </c>
      <c r="D174" s="9">
        <f>SUM('[1]Praktisk hjælp'!AJ87:AO87)</f>
        <v>256</v>
      </c>
      <c r="E174" s="9">
        <f>SUM('[1]Praktisk hjælp'!AB87:AG87)</f>
        <v>533</v>
      </c>
      <c r="F174" s="9">
        <f>SUM('[1]Praktisk hjælp'!L87:Q87)</f>
        <v>353</v>
      </c>
      <c r="G174" s="9">
        <f>SUM('[1]Praktisk hjælp'!D87:I87)</f>
        <v>353</v>
      </c>
    </row>
    <row r="175" spans="2:7" x14ac:dyDescent="0.2">
      <c r="B175" s="2">
        <v>671</v>
      </c>
      <c r="C175" s="11" t="s">
        <v>90</v>
      </c>
      <c r="D175" s="9">
        <f>SUM('[1]Praktisk hjælp'!AJ90:AO90)</f>
        <v>0</v>
      </c>
      <c r="E175" s="9">
        <f>SUM('[1]Praktisk hjælp'!AB90:AG90)</f>
        <v>576</v>
      </c>
      <c r="F175" s="9">
        <f>SUM('[1]Praktisk hjælp'!L90:Q90)</f>
        <v>585</v>
      </c>
      <c r="G175" s="9">
        <f>SUM('[1]Praktisk hjælp'!D90:I90)</f>
        <v>557</v>
      </c>
    </row>
    <row r="176" spans="2:7" x14ac:dyDescent="0.2">
      <c r="B176" s="2">
        <v>706</v>
      </c>
      <c r="C176" s="11" t="s">
        <v>82</v>
      </c>
      <c r="D176" s="9">
        <f>SUM('[1]Praktisk hjælp'!AJ82:AO82)</f>
        <v>442</v>
      </c>
      <c r="E176" s="9">
        <f>SUM('[1]Praktisk hjælp'!AB82:AG82)</f>
        <v>910</v>
      </c>
      <c r="F176" s="9">
        <f>SUM('[1]Praktisk hjælp'!L82:Q82)</f>
        <v>973</v>
      </c>
      <c r="G176" s="9">
        <f>SUM('[1]Praktisk hjælp'!D82:I82)</f>
        <v>995</v>
      </c>
    </row>
    <row r="177" spans="2:7" x14ac:dyDescent="0.2">
      <c r="B177" s="2">
        <v>707</v>
      </c>
      <c r="C177" s="11" t="s">
        <v>76</v>
      </c>
      <c r="D177" s="9">
        <f>SUM('[1]Praktisk hjælp'!AJ76:AO76)</f>
        <v>0</v>
      </c>
      <c r="E177" s="9">
        <f>SUM('[1]Praktisk hjælp'!AB76:AG76)</f>
        <v>490</v>
      </c>
      <c r="F177" s="9">
        <f>SUM('[1]Praktisk hjælp'!L76:Q76)</f>
        <v>840</v>
      </c>
      <c r="G177" s="9">
        <f>SUM('[1]Praktisk hjælp'!D76:I76)</f>
        <v>840</v>
      </c>
    </row>
    <row r="178" spans="2:7" x14ac:dyDescent="0.2">
      <c r="B178" s="2">
        <v>710</v>
      </c>
      <c r="C178" s="11" t="s">
        <v>73</v>
      </c>
      <c r="D178" s="9">
        <f>SUM('[1]Praktisk hjælp'!AJ73:AO73)</f>
        <v>170</v>
      </c>
      <c r="E178" s="9">
        <f>SUM('[1]Praktisk hjælp'!AB73:AG73)</f>
        <v>727</v>
      </c>
      <c r="F178" s="9">
        <f>SUM('[1]Praktisk hjælp'!L73:Q73)</f>
        <v>719</v>
      </c>
      <c r="G178" s="9">
        <f>SUM('[1]Praktisk hjælp'!D73:I73)</f>
        <v>731</v>
      </c>
    </row>
    <row r="179" spans="2:7" x14ac:dyDescent="0.2">
      <c r="B179" s="2">
        <v>727</v>
      </c>
      <c r="C179" s="11" t="s">
        <v>77</v>
      </c>
      <c r="D179" s="9">
        <f>SUM('[1]Praktisk hjælp'!AJ77:AO77)</f>
        <v>228</v>
      </c>
      <c r="E179" s="9">
        <f>SUM('[1]Praktisk hjælp'!AB77:AG77)</f>
        <v>593</v>
      </c>
      <c r="F179" s="9">
        <f>SUM('[1]Praktisk hjælp'!L77:Q77)</f>
        <v>471</v>
      </c>
      <c r="G179" s="9">
        <f>SUM('[1]Praktisk hjælp'!D77:I77)</f>
        <v>498</v>
      </c>
    </row>
    <row r="180" spans="2:7" x14ac:dyDescent="0.2">
      <c r="B180" s="2">
        <v>730</v>
      </c>
      <c r="C180" s="11" t="s">
        <v>78</v>
      </c>
      <c r="D180" s="9">
        <f>SUM('[1]Praktisk hjælp'!AJ78:AO78)</f>
        <v>956</v>
      </c>
      <c r="E180" s="9">
        <f>SUM('[1]Praktisk hjælp'!AB78:AG78)</f>
        <v>1848</v>
      </c>
      <c r="F180" s="9">
        <f>SUM('[1]Praktisk hjælp'!L78:Q78)</f>
        <v>1990</v>
      </c>
      <c r="G180" s="9">
        <f>SUM('[1]Praktisk hjælp'!D78:I78)</f>
        <v>1972</v>
      </c>
    </row>
    <row r="181" spans="2:7" x14ac:dyDescent="0.2">
      <c r="B181" s="2">
        <v>740</v>
      </c>
      <c r="C181" s="11" t="s">
        <v>80</v>
      </c>
      <c r="D181" s="9">
        <f>SUM('[1]Praktisk hjælp'!AJ80:AO80)</f>
        <v>821</v>
      </c>
      <c r="E181" s="9">
        <f>SUM('[1]Praktisk hjælp'!AB80:AG80)</f>
        <v>1349</v>
      </c>
      <c r="F181" s="9">
        <f>SUM('[1]Praktisk hjælp'!L80:Q80)</f>
        <v>1613</v>
      </c>
      <c r="G181" s="9">
        <f>SUM('[1]Praktisk hjælp'!D80:I80)</f>
        <v>1669</v>
      </c>
    </row>
    <row r="182" spans="2:7" x14ac:dyDescent="0.2">
      <c r="B182" s="2">
        <v>741</v>
      </c>
      <c r="C182" s="11" t="s">
        <v>79</v>
      </c>
      <c r="D182" s="9">
        <f>SUM('[1]Praktisk hjælp'!AJ79:AO79)</f>
        <v>185</v>
      </c>
      <c r="E182" s="9">
        <f>SUM('[1]Praktisk hjælp'!AB79:AG79)</f>
        <v>247</v>
      </c>
      <c r="F182" s="9">
        <f>SUM('[1]Praktisk hjælp'!L79:Q79)</f>
        <v>212</v>
      </c>
      <c r="G182" s="9">
        <f>SUM('[1]Praktisk hjælp'!D79:I79)</f>
        <v>215</v>
      </c>
    </row>
    <row r="183" spans="2:7" x14ac:dyDescent="0.2">
      <c r="B183" s="2">
        <v>746</v>
      </c>
      <c r="C183" s="11" t="s">
        <v>81</v>
      </c>
      <c r="D183" s="9">
        <f>SUM('[1]Praktisk hjælp'!AJ81:AO81)</f>
        <v>1028</v>
      </c>
      <c r="E183" s="9">
        <f>SUM('[1]Praktisk hjælp'!AB81:AG81)</f>
        <v>1276</v>
      </c>
      <c r="F183" s="9">
        <f>SUM('[1]Praktisk hjælp'!L81:Q81)</f>
        <v>1279</v>
      </c>
      <c r="G183" s="9">
        <f>SUM('[1]Praktisk hjælp'!D81:I81)</f>
        <v>1307</v>
      </c>
    </row>
    <row r="184" spans="2:7" x14ac:dyDescent="0.2">
      <c r="B184" s="2">
        <v>751</v>
      </c>
      <c r="C184" s="11" t="s">
        <v>83</v>
      </c>
      <c r="D184" s="9">
        <f>SUM('[1]Praktisk hjælp'!AJ83:AO83)</f>
        <v>2322</v>
      </c>
      <c r="E184" s="9">
        <f>SUM('[1]Praktisk hjælp'!AB83:AG83)</f>
        <v>2665</v>
      </c>
      <c r="F184" s="9">
        <f>SUM('[1]Praktisk hjælp'!L83:Q83)</f>
        <v>6932</v>
      </c>
      <c r="G184" s="9">
        <f>SUM('[1]Praktisk hjælp'!D83:I83)</f>
        <v>7095</v>
      </c>
    </row>
    <row r="185" spans="2:7" x14ac:dyDescent="0.2">
      <c r="B185" s="2">
        <v>756</v>
      </c>
      <c r="C185" s="11" t="s">
        <v>86</v>
      </c>
      <c r="D185" s="9">
        <f>SUM('[1]Praktisk hjælp'!AJ86:AO86)</f>
        <v>264</v>
      </c>
      <c r="E185" s="9">
        <f>SUM('[1]Praktisk hjælp'!AB86:AG86)</f>
        <v>735</v>
      </c>
      <c r="F185" s="9">
        <f>SUM('[1]Praktisk hjælp'!L86:Q86)</f>
        <v>627</v>
      </c>
      <c r="G185" s="9">
        <f>SUM('[1]Praktisk hjælp'!D86:I86)</f>
        <v>548</v>
      </c>
    </row>
    <row r="186" spans="2:7" x14ac:dyDescent="0.2">
      <c r="B186" s="2">
        <v>760</v>
      </c>
      <c r="C186" s="11" t="s">
        <v>88</v>
      </c>
      <c r="D186" s="9">
        <f>SUM('[1]Praktisk hjælp'!AJ88:AO88)</f>
        <v>1334</v>
      </c>
      <c r="E186" s="9">
        <f>SUM('[1]Praktisk hjælp'!AB88:AG88)</f>
        <v>1581</v>
      </c>
      <c r="F186" s="9">
        <f>SUM('[1]Praktisk hjælp'!L88:Q88)</f>
        <v>1591</v>
      </c>
      <c r="G186" s="9">
        <f>SUM('[1]Praktisk hjælp'!D88:I88)</f>
        <v>1515</v>
      </c>
    </row>
    <row r="187" spans="2:7" x14ac:dyDescent="0.2">
      <c r="B187" s="2">
        <v>766</v>
      </c>
      <c r="C187" s="11" t="s">
        <v>74</v>
      </c>
      <c r="D187" s="9">
        <f>SUM('[1]Praktisk hjælp'!AJ74:AO74)</f>
        <v>503</v>
      </c>
      <c r="E187" s="9">
        <f>SUM('[1]Praktisk hjælp'!AB74:AG74)</f>
        <v>185</v>
      </c>
      <c r="F187" s="9">
        <f>SUM('[1]Praktisk hjælp'!L74:Q74)</f>
        <v>189</v>
      </c>
      <c r="G187" s="9">
        <f>SUM('[1]Praktisk hjælp'!D74:I74)</f>
        <v>204</v>
      </c>
    </row>
    <row r="188" spans="2:7" x14ac:dyDescent="0.2">
      <c r="B188" s="2">
        <v>773</v>
      </c>
      <c r="C188" s="11" t="s">
        <v>98</v>
      </c>
      <c r="D188" s="9">
        <f>SUM('[1]Praktisk hjælp'!AJ98:AO98)</f>
        <v>301</v>
      </c>
      <c r="E188" s="9">
        <f>SUM('[1]Praktisk hjælp'!AB98:AG98)</f>
        <v>471</v>
      </c>
      <c r="F188" s="9">
        <f>SUM('[1]Praktisk hjælp'!L98:Q98)</f>
        <v>451</v>
      </c>
      <c r="G188" s="9">
        <f>SUM('[1]Praktisk hjælp'!D98:I98)</f>
        <v>458</v>
      </c>
    </row>
    <row r="189" spans="2:7" x14ac:dyDescent="0.2">
      <c r="B189" s="2">
        <v>779</v>
      </c>
      <c r="C189" s="11" t="s">
        <v>89</v>
      </c>
      <c r="D189" s="9">
        <f>SUM('[1]Praktisk hjælp'!AJ89:AO89)</f>
        <v>598</v>
      </c>
      <c r="E189" s="9">
        <f>SUM('[1]Praktisk hjælp'!AB89:AG89)</f>
        <v>614</v>
      </c>
      <c r="F189" s="9">
        <f>SUM('[1]Praktisk hjælp'!L89:Q89)</f>
        <v>521</v>
      </c>
      <c r="G189" s="9">
        <f>SUM('[1]Praktisk hjælp'!D89:I89)</f>
        <v>437</v>
      </c>
    </row>
    <row r="190" spans="2:7" x14ac:dyDescent="0.2">
      <c r="B190" s="2">
        <v>787</v>
      </c>
      <c r="C190" s="11" t="s">
        <v>100</v>
      </c>
      <c r="D190" s="9">
        <f>SUM('[1]Praktisk hjælp'!AJ100:AO100)</f>
        <v>337</v>
      </c>
      <c r="E190" s="9">
        <f>SUM('[1]Praktisk hjælp'!AB100:AG100)</f>
        <v>894</v>
      </c>
      <c r="F190" s="9">
        <f>SUM('[1]Praktisk hjælp'!L100:Q100)</f>
        <v>842</v>
      </c>
      <c r="G190" s="9">
        <f>SUM('[1]Praktisk hjælp'!D100:I100)</f>
        <v>853</v>
      </c>
    </row>
    <row r="191" spans="2:7" x14ac:dyDescent="0.2">
      <c r="B191" s="2">
        <v>791</v>
      </c>
      <c r="C191" s="11" t="s">
        <v>91</v>
      </c>
      <c r="D191" s="9">
        <f>SUM('[1]Praktisk hjælp'!AJ91:AO91)</f>
        <v>924</v>
      </c>
      <c r="E191" s="9">
        <f>SUM('[1]Praktisk hjælp'!AB91:AG91)</f>
        <v>1063</v>
      </c>
      <c r="F191" s="9">
        <f>SUM('[1]Praktisk hjælp'!L91:Q91)</f>
        <v>1153</v>
      </c>
      <c r="G191" s="9">
        <f>SUM('[1]Praktisk hjælp'!D91:I91)</f>
        <v>1180</v>
      </c>
    </row>
    <row r="192" spans="2:7" x14ac:dyDescent="0.2">
      <c r="B192" s="2">
        <v>810</v>
      </c>
      <c r="C192" s="11" t="s">
        <v>92</v>
      </c>
      <c r="D192" s="9">
        <f>SUM('[1]Praktisk hjælp'!AJ92:AO92)</f>
        <v>283</v>
      </c>
      <c r="E192" s="9">
        <f>SUM('[1]Praktisk hjælp'!AB92:AG92)</f>
        <v>622</v>
      </c>
      <c r="F192" s="9">
        <f>SUM('[1]Praktisk hjælp'!L92:Q92)</f>
        <v>612</v>
      </c>
      <c r="G192" s="9">
        <f>SUM('[1]Praktisk hjælp'!D92:I92)</f>
        <v>624</v>
      </c>
    </row>
    <row r="193" spans="1:7" x14ac:dyDescent="0.2">
      <c r="B193" s="2">
        <v>813</v>
      </c>
      <c r="C193" s="11" t="s">
        <v>93</v>
      </c>
      <c r="D193" s="9">
        <f>SUM('[1]Praktisk hjælp'!AJ93:AO93)</f>
        <v>1010</v>
      </c>
      <c r="E193" s="9">
        <f>SUM('[1]Praktisk hjælp'!AB93:AG93)</f>
        <v>957</v>
      </c>
      <c r="F193" s="9">
        <f>SUM('[1]Praktisk hjælp'!L93:Q93)</f>
        <v>1827</v>
      </c>
      <c r="G193" s="9">
        <f>SUM('[1]Praktisk hjælp'!D93:I93)</f>
        <v>2047</v>
      </c>
    </row>
    <row r="194" spans="1:7" x14ac:dyDescent="0.2">
      <c r="B194" s="2">
        <v>820</v>
      </c>
      <c r="C194" s="11" t="s">
        <v>101</v>
      </c>
      <c r="D194" s="9">
        <f>SUM('[1]Praktisk hjælp'!AJ101:AO101)</f>
        <v>390</v>
      </c>
      <c r="E194" s="9">
        <f>SUM('[1]Praktisk hjælp'!AB101:AG101)</f>
        <v>751</v>
      </c>
      <c r="F194" s="9">
        <f>SUM('[1]Praktisk hjælp'!L101:Q101)</f>
        <v>744</v>
      </c>
      <c r="G194" s="9">
        <f>SUM('[1]Praktisk hjælp'!D101:I101)</f>
        <v>736</v>
      </c>
    </row>
    <row r="195" spans="1:7" x14ac:dyDescent="0.2">
      <c r="B195" s="2">
        <v>825</v>
      </c>
      <c r="C195" s="11" t="s">
        <v>96</v>
      </c>
      <c r="D195" s="9">
        <f>SUM('[1]Praktisk hjælp'!AJ96:AO96)</f>
        <v>38</v>
      </c>
      <c r="E195" s="9">
        <f>SUM('[1]Praktisk hjælp'!AB96:AG96)</f>
        <v>40</v>
      </c>
      <c r="F195" s="9">
        <f>SUM('[1]Praktisk hjælp'!L96:Q96)</f>
        <v>27</v>
      </c>
      <c r="G195" s="9">
        <f>SUM('[1]Praktisk hjælp'!D96:I96)</f>
        <v>19</v>
      </c>
    </row>
    <row r="196" spans="1:7" x14ac:dyDescent="0.2">
      <c r="B196" s="2">
        <v>840</v>
      </c>
      <c r="C196" s="11" t="s">
        <v>99</v>
      </c>
      <c r="D196" s="9">
        <f>SUM('[1]Praktisk hjælp'!AJ99:AO99)</f>
        <v>328</v>
      </c>
      <c r="E196" s="9">
        <f>SUM('[1]Praktisk hjælp'!AB99:AG99)</f>
        <v>449</v>
      </c>
      <c r="F196" s="9">
        <f>SUM('[1]Praktisk hjælp'!L99:Q99)</f>
        <v>458</v>
      </c>
      <c r="G196" s="9">
        <f>SUM('[1]Praktisk hjælp'!D99:I99)</f>
        <v>452</v>
      </c>
    </row>
    <row r="197" spans="1:7" x14ac:dyDescent="0.2">
      <c r="B197" s="2">
        <v>846</v>
      </c>
      <c r="C197" s="11" t="s">
        <v>97</v>
      </c>
      <c r="D197" s="9">
        <f>SUM('[1]Praktisk hjælp'!AJ97:AO97)</f>
        <v>552</v>
      </c>
      <c r="E197" s="9">
        <f>SUM('[1]Praktisk hjælp'!AB97:AG97)</f>
        <v>731</v>
      </c>
      <c r="F197" s="9">
        <f>SUM('[1]Praktisk hjælp'!L97:Q97)</f>
        <v>813</v>
      </c>
      <c r="G197" s="9">
        <f>SUM('[1]Praktisk hjælp'!D97:I97)</f>
        <v>784</v>
      </c>
    </row>
    <row r="198" spans="1:7" x14ac:dyDescent="0.2">
      <c r="B198" s="2">
        <v>849</v>
      </c>
      <c r="C198" s="11" t="s">
        <v>95</v>
      </c>
      <c r="D198" s="9">
        <f>SUM('[1]Praktisk hjælp'!AJ95:AO95)</f>
        <v>439</v>
      </c>
      <c r="E198" s="9">
        <f>SUM('[1]Praktisk hjælp'!AB95:AG95)</f>
        <v>958</v>
      </c>
      <c r="F198" s="9">
        <f>SUM('[1]Praktisk hjælp'!L95:Q95)</f>
        <v>1029</v>
      </c>
      <c r="G198" s="9">
        <f>SUM('[1]Praktisk hjælp'!D95:I95)</f>
        <v>1018</v>
      </c>
    </row>
    <row r="199" spans="1:7" x14ac:dyDescent="0.2">
      <c r="B199" s="2">
        <v>851</v>
      </c>
      <c r="C199" s="11" t="s">
        <v>102</v>
      </c>
      <c r="D199" s="9">
        <f>SUM('[1]Praktisk hjælp'!AJ102:AO102)</f>
        <v>3140</v>
      </c>
      <c r="E199" s="9">
        <f>SUM('[1]Praktisk hjælp'!AB102:AG102)</f>
        <v>2322</v>
      </c>
      <c r="F199" s="9">
        <f>SUM('[1]Praktisk hjælp'!L102:Q102)</f>
        <v>3149</v>
      </c>
      <c r="G199" s="9">
        <f>SUM('[1]Praktisk hjælp'!D102:I102)</f>
        <v>4209</v>
      </c>
    </row>
    <row r="200" spans="1:7" x14ac:dyDescent="0.2">
      <c r="B200" s="2">
        <v>860</v>
      </c>
      <c r="C200" s="11" t="s">
        <v>94</v>
      </c>
      <c r="D200" s="9">
        <f>SUM('[1]Praktisk hjælp'!AJ94:AO94)</f>
        <v>616</v>
      </c>
      <c r="E200" s="9">
        <f>SUM('[1]Praktisk hjælp'!AB94:AG94)</f>
        <v>619</v>
      </c>
      <c r="F200" s="9">
        <f>SUM('[1]Praktisk hjælp'!L94:Q94)</f>
        <v>511</v>
      </c>
      <c r="G200" s="9">
        <f>SUM('[1]Praktisk hjælp'!D94:I94)</f>
        <v>492</v>
      </c>
    </row>
    <row r="202" spans="1:7" x14ac:dyDescent="0.2">
      <c r="B202" s="9"/>
      <c r="C202" s="9"/>
      <c r="D202" s="9"/>
      <c r="E202" s="9"/>
      <c r="F202" s="9">
        <v>2024</v>
      </c>
      <c r="G202" s="9">
        <v>2025</v>
      </c>
    </row>
    <row r="203" spans="1:7" x14ac:dyDescent="0.2">
      <c r="A203" s="14" t="s">
        <v>282</v>
      </c>
      <c r="B203" s="2">
        <v>101</v>
      </c>
      <c r="C203" s="11" t="s">
        <v>4</v>
      </c>
      <c r="D203" s="9"/>
      <c r="E203" s="9"/>
      <c r="F203" s="9">
        <f>SUM([1]Madservice!L5:Q5)</f>
        <v>4</v>
      </c>
      <c r="G203" s="9">
        <f>SUM([1]Madservice!D5:I5)</f>
        <v>4</v>
      </c>
    </row>
    <row r="204" spans="1:7" x14ac:dyDescent="0.2">
      <c r="B204" s="2">
        <v>147</v>
      </c>
      <c r="C204" s="11" t="s">
        <v>5</v>
      </c>
      <c r="D204" s="9"/>
      <c r="E204" s="9"/>
      <c r="F204" s="9">
        <f>SUM([1]Madservice!L6:Q6)</f>
        <v>0</v>
      </c>
      <c r="G204" s="9">
        <f>SUM([1]Madservice!D6:I6)</f>
        <v>0</v>
      </c>
    </row>
    <row r="205" spans="1:7" x14ac:dyDescent="0.2">
      <c r="B205" s="2">
        <v>151</v>
      </c>
      <c r="C205" s="11" t="s">
        <v>9</v>
      </c>
      <c r="D205" s="9"/>
      <c r="E205" s="9"/>
      <c r="F205" s="9">
        <f>SUM([1]Madservice!L10:Q10)</f>
        <v>0</v>
      </c>
      <c r="G205" s="9">
        <f>SUM([1]Madservice!D10:I10)</f>
        <v>0</v>
      </c>
    </row>
    <row r="206" spans="1:7" x14ac:dyDescent="0.2">
      <c r="B206" s="2">
        <v>153</v>
      </c>
      <c r="C206" s="11" t="s">
        <v>10</v>
      </c>
      <c r="D206" s="9"/>
      <c r="E206" s="9"/>
      <c r="F206" s="9">
        <f>SUM([1]Madservice!L11:Q11)</f>
        <v>0</v>
      </c>
      <c r="G206" s="9">
        <f>SUM([1]Madservice!D11:I11)</f>
        <v>0</v>
      </c>
    </row>
    <row r="207" spans="1:7" x14ac:dyDescent="0.2">
      <c r="B207" s="2">
        <v>155</v>
      </c>
      <c r="C207" s="11" t="s">
        <v>6</v>
      </c>
      <c r="D207" s="9"/>
      <c r="E207" s="9"/>
      <c r="F207" s="9">
        <f>SUM([1]Madservice!L7:Q7)</f>
        <v>0</v>
      </c>
      <c r="G207" s="9">
        <f>SUM([1]Madservice!D7:I7)</f>
        <v>0</v>
      </c>
    </row>
    <row r="208" spans="1:7" x14ac:dyDescent="0.2">
      <c r="B208" s="2">
        <v>157</v>
      </c>
      <c r="C208" s="11" t="s">
        <v>11</v>
      </c>
      <c r="D208" s="9"/>
      <c r="E208" s="9"/>
      <c r="F208" s="9">
        <f>SUM([1]Madservice!L12:Q12)</f>
        <v>0</v>
      </c>
      <c r="G208" s="9">
        <f>SUM([1]Madservice!D12:I12)</f>
        <v>0</v>
      </c>
    </row>
    <row r="209" spans="2:7" x14ac:dyDescent="0.2">
      <c r="B209" s="2">
        <v>159</v>
      </c>
      <c r="C209" s="11" t="s">
        <v>12</v>
      </c>
      <c r="D209" s="9"/>
      <c r="E209" s="9"/>
      <c r="F209" s="9">
        <f>SUM([1]Madservice!L13:Q13)</f>
        <v>0</v>
      </c>
      <c r="G209" s="9">
        <f>SUM([1]Madservice!D13:I13)</f>
        <v>0</v>
      </c>
    </row>
    <row r="210" spans="2:7" x14ac:dyDescent="0.2">
      <c r="B210" s="2">
        <v>161</v>
      </c>
      <c r="C210" s="11" t="s">
        <v>13</v>
      </c>
      <c r="D210" s="9"/>
      <c r="E210" s="9"/>
      <c r="F210" s="9">
        <f>SUM([1]Madservice!L14:Q14)</f>
        <v>0</v>
      </c>
      <c r="G210" s="9">
        <f>SUM([1]Madservice!D14:I14)</f>
        <v>0</v>
      </c>
    </row>
    <row r="211" spans="2:7" x14ac:dyDescent="0.2">
      <c r="B211" s="2">
        <v>163</v>
      </c>
      <c r="C211" s="11" t="s">
        <v>14</v>
      </c>
      <c r="D211" s="9"/>
      <c r="E211" s="9"/>
      <c r="F211" s="9">
        <f>SUM([1]Madservice!L15:Q15)</f>
        <v>0</v>
      </c>
      <c r="G211" s="9">
        <f>SUM([1]Madservice!D15:I15)</f>
        <v>0</v>
      </c>
    </row>
    <row r="212" spans="2:7" x14ac:dyDescent="0.2">
      <c r="B212" s="2">
        <v>165</v>
      </c>
      <c r="C212" s="11" t="s">
        <v>8</v>
      </c>
      <c r="D212" s="9"/>
      <c r="E212" s="9"/>
      <c r="F212" s="9">
        <f>SUM([1]Madservice!L9:Q9)</f>
        <v>0</v>
      </c>
      <c r="G212" s="9">
        <f>SUM([1]Madservice!D9:I9)</f>
        <v>0</v>
      </c>
    </row>
    <row r="213" spans="2:7" x14ac:dyDescent="0.2">
      <c r="B213" s="2">
        <v>167</v>
      </c>
      <c r="C213" s="11" t="s">
        <v>15</v>
      </c>
      <c r="D213" s="9"/>
      <c r="E213" s="9"/>
      <c r="F213" s="9">
        <f>SUM([1]Madservice!L16:Q16)</f>
        <v>0</v>
      </c>
      <c r="G213" s="9">
        <f>SUM([1]Madservice!D16:I16)</f>
        <v>0</v>
      </c>
    </row>
    <row r="214" spans="2:7" x14ac:dyDescent="0.2">
      <c r="B214" s="2">
        <v>169</v>
      </c>
      <c r="C214" s="11" t="s">
        <v>16</v>
      </c>
      <c r="D214" s="9"/>
      <c r="E214" s="9"/>
      <c r="F214" s="9">
        <f>SUM([1]Madservice!L17:Q17)</f>
        <v>0</v>
      </c>
      <c r="G214" s="9">
        <f>SUM([1]Madservice!D17:I17)</f>
        <v>0</v>
      </c>
    </row>
    <row r="215" spans="2:7" x14ac:dyDescent="0.2">
      <c r="B215" s="2">
        <v>173</v>
      </c>
      <c r="C215" s="11" t="s">
        <v>18</v>
      </c>
      <c r="D215" s="9"/>
      <c r="E215" s="9"/>
      <c r="F215" s="9">
        <f>SUM([1]Madservice!L19:Q19)</f>
        <v>0</v>
      </c>
      <c r="G215" s="9">
        <f>SUM([1]Madservice!D19:I19)</f>
        <v>0</v>
      </c>
    </row>
    <row r="216" spans="2:7" x14ac:dyDescent="0.2">
      <c r="B216" s="2">
        <v>175</v>
      </c>
      <c r="C216" s="11" t="s">
        <v>19</v>
      </c>
      <c r="D216" s="9"/>
      <c r="E216" s="9"/>
      <c r="F216" s="9">
        <f>SUM([1]Madservice!L20:Q20)</f>
        <v>0</v>
      </c>
      <c r="G216" s="9">
        <f>SUM([1]Madservice!D20:I20)</f>
        <v>0</v>
      </c>
    </row>
    <row r="217" spans="2:7" x14ac:dyDescent="0.2">
      <c r="B217" s="2">
        <v>183</v>
      </c>
      <c r="C217" s="11" t="s">
        <v>17</v>
      </c>
      <c r="D217" s="9"/>
      <c r="E217" s="9"/>
      <c r="F217" s="9">
        <f>SUM([1]Madservice!L18:Q18)</f>
        <v>0</v>
      </c>
      <c r="G217" s="9">
        <f>SUM([1]Madservice!D18:I18)</f>
        <v>0</v>
      </c>
    </row>
    <row r="218" spans="2:7" x14ac:dyDescent="0.2">
      <c r="B218" s="2">
        <v>185</v>
      </c>
      <c r="C218" s="11" t="s">
        <v>7</v>
      </c>
      <c r="D218" s="9"/>
      <c r="E218" s="9"/>
      <c r="F218" s="9">
        <f>SUM([1]Madservice!L8:Q8)</f>
        <v>0</v>
      </c>
      <c r="G218" s="9">
        <f>SUM([1]Madservice!D8:I8)</f>
        <v>0</v>
      </c>
    </row>
    <row r="219" spans="2:7" x14ac:dyDescent="0.2">
      <c r="B219" s="2">
        <v>187</v>
      </c>
      <c r="C219" s="11" t="s">
        <v>20</v>
      </c>
      <c r="D219" s="9"/>
      <c r="E219" s="9"/>
      <c r="F219" s="9">
        <f>SUM([1]Madservice!L21:Q21)</f>
        <v>0</v>
      </c>
      <c r="G219" s="9">
        <f>SUM([1]Madservice!D21:I21)</f>
        <v>0</v>
      </c>
    </row>
    <row r="220" spans="2:7" x14ac:dyDescent="0.2">
      <c r="B220" s="2">
        <v>190</v>
      </c>
      <c r="C220" s="11" t="s">
        <v>25</v>
      </c>
      <c r="D220" s="9"/>
      <c r="E220" s="9"/>
      <c r="F220" s="9">
        <f>SUM([1]Madservice!L26:Q26)</f>
        <v>0</v>
      </c>
      <c r="G220" s="9">
        <f>SUM([1]Madservice!D26:I26)</f>
        <v>0</v>
      </c>
    </row>
    <row r="221" spans="2:7" x14ac:dyDescent="0.2">
      <c r="B221" s="2">
        <v>201</v>
      </c>
      <c r="C221" s="11" t="s">
        <v>21</v>
      </c>
      <c r="D221" s="9"/>
      <c r="E221" s="9"/>
      <c r="F221" s="9">
        <f>SUM([1]Madservice!L22:Q22)</f>
        <v>0</v>
      </c>
      <c r="G221" s="9">
        <f>SUM([1]Madservice!D22:I22)</f>
        <v>0</v>
      </c>
    </row>
    <row r="222" spans="2:7" x14ac:dyDescent="0.2">
      <c r="B222" s="2">
        <v>210</v>
      </c>
      <c r="C222" s="11" t="s">
        <v>23</v>
      </c>
      <c r="D222" s="9"/>
      <c r="E222" s="9"/>
      <c r="F222" s="9">
        <f>SUM([1]Madservice!L24:Q24)</f>
        <v>0</v>
      </c>
      <c r="G222" s="9">
        <f>SUM([1]Madservice!D24:I24)</f>
        <v>0</v>
      </c>
    </row>
    <row r="223" spans="2:7" x14ac:dyDescent="0.2">
      <c r="B223" s="2">
        <v>217</v>
      </c>
      <c r="C223" s="11" t="s">
        <v>28</v>
      </c>
      <c r="D223" s="9"/>
      <c r="E223" s="9"/>
      <c r="F223" s="9">
        <f>SUM([1]Madservice!L29:Q29)</f>
        <v>0</v>
      </c>
      <c r="G223" s="9">
        <f>SUM([1]Madservice!D29:I29)</f>
        <v>0</v>
      </c>
    </row>
    <row r="224" spans="2:7" x14ac:dyDescent="0.2">
      <c r="B224" s="2">
        <v>219</v>
      </c>
      <c r="C224" s="11" t="s">
        <v>29</v>
      </c>
      <c r="D224" s="9"/>
      <c r="E224" s="9"/>
      <c r="F224" s="9">
        <f>SUM([1]Madservice!L30:Q30)</f>
        <v>1</v>
      </c>
      <c r="G224" s="9">
        <f>SUM([1]Madservice!D30:I30)</f>
        <v>2</v>
      </c>
    </row>
    <row r="225" spans="2:7" x14ac:dyDescent="0.2">
      <c r="B225" s="2">
        <v>223</v>
      </c>
      <c r="C225" s="11" t="s">
        <v>30</v>
      </c>
      <c r="D225" s="9"/>
      <c r="E225" s="9"/>
      <c r="F225" s="9">
        <f>SUM([1]Madservice!L31:Q31)</f>
        <v>0</v>
      </c>
      <c r="G225" s="9">
        <f>SUM([1]Madservice!D31:I31)</f>
        <v>0</v>
      </c>
    </row>
    <row r="226" spans="2:7" x14ac:dyDescent="0.2">
      <c r="B226" s="2">
        <v>230</v>
      </c>
      <c r="C226" s="11" t="s">
        <v>31</v>
      </c>
      <c r="D226" s="9"/>
      <c r="E226" s="9"/>
      <c r="F226" s="9">
        <f>SUM([1]Madservice!L32:Q32)</f>
        <v>2</v>
      </c>
      <c r="G226" s="9">
        <f>SUM([1]Madservice!D32:I32)</f>
        <v>2</v>
      </c>
    </row>
    <row r="227" spans="2:7" x14ac:dyDescent="0.2">
      <c r="B227" s="2">
        <v>240</v>
      </c>
      <c r="C227" s="11" t="s">
        <v>22</v>
      </c>
      <c r="D227" s="9"/>
      <c r="E227" s="9"/>
      <c r="F227" s="9">
        <f>SUM([1]Madservice!L23:Q23)</f>
        <v>0</v>
      </c>
      <c r="G227" s="9">
        <f>SUM([1]Madservice!D23:I23)</f>
        <v>0</v>
      </c>
    </row>
    <row r="228" spans="2:7" x14ac:dyDescent="0.2">
      <c r="B228" s="2">
        <v>250</v>
      </c>
      <c r="C228" s="11" t="s">
        <v>24</v>
      </c>
      <c r="D228" s="9"/>
      <c r="E228" s="9"/>
      <c r="F228" s="9">
        <f>SUM([1]Madservice!L25:Q25)</f>
        <v>0</v>
      </c>
      <c r="G228" s="9">
        <f>SUM([1]Madservice!D25:I25)</f>
        <v>0</v>
      </c>
    </row>
    <row r="229" spans="2:7" x14ac:dyDescent="0.2">
      <c r="B229" s="2">
        <v>253</v>
      </c>
      <c r="C229" s="11" t="s">
        <v>34</v>
      </c>
      <c r="D229" s="9"/>
      <c r="E229" s="9"/>
      <c r="F229" s="9">
        <f>SUM([1]Madservice!L34:Q34)</f>
        <v>0</v>
      </c>
      <c r="G229" s="9">
        <f>SUM([1]Madservice!D34:I34)</f>
        <v>0</v>
      </c>
    </row>
    <row r="230" spans="2:7" x14ac:dyDescent="0.2">
      <c r="B230" s="2">
        <v>259</v>
      </c>
      <c r="C230" s="11" t="s">
        <v>35</v>
      </c>
      <c r="D230" s="9"/>
      <c r="E230" s="9"/>
      <c r="F230" s="9">
        <f>SUM([1]Madservice!L35:Q35)</f>
        <v>0</v>
      </c>
      <c r="G230" s="9">
        <f>SUM([1]Madservice!D35:I35)</f>
        <v>0</v>
      </c>
    </row>
    <row r="231" spans="2:7" x14ac:dyDescent="0.2">
      <c r="B231" s="2">
        <v>260</v>
      </c>
      <c r="C231" s="11" t="s">
        <v>27</v>
      </c>
      <c r="D231" s="9"/>
      <c r="E231" s="9"/>
      <c r="F231" s="9">
        <f>SUM([1]Madservice!L28:Q28)</f>
        <v>0</v>
      </c>
      <c r="G231" s="9">
        <f>SUM([1]Madservice!D28:I28)</f>
        <v>0</v>
      </c>
    </row>
    <row r="232" spans="2:7" x14ac:dyDescent="0.2">
      <c r="B232" s="2">
        <v>265</v>
      </c>
      <c r="C232" s="11" t="s">
        <v>37</v>
      </c>
      <c r="D232" s="9"/>
      <c r="E232" s="9"/>
      <c r="F232" s="9">
        <f>SUM([1]Madservice!L37:Q37)</f>
        <v>0</v>
      </c>
      <c r="G232" s="9">
        <f>SUM([1]Madservice!D37:I37)</f>
        <v>0</v>
      </c>
    </row>
    <row r="233" spans="2:7" x14ac:dyDescent="0.2">
      <c r="B233" s="2">
        <v>269</v>
      </c>
      <c r="C233" s="11" t="s">
        <v>38</v>
      </c>
      <c r="D233" s="9"/>
      <c r="E233" s="9"/>
      <c r="F233" s="9">
        <f>SUM([1]Madservice!L38:Q38)</f>
        <v>0</v>
      </c>
      <c r="G233" s="9">
        <f>SUM([1]Madservice!D38:I38)</f>
        <v>0</v>
      </c>
    </row>
    <row r="234" spans="2:7" x14ac:dyDescent="0.2">
      <c r="B234" s="2">
        <v>270</v>
      </c>
      <c r="C234" s="11" t="s">
        <v>26</v>
      </c>
      <c r="D234" s="9"/>
      <c r="E234" s="9"/>
      <c r="F234" s="9">
        <f>SUM([1]Madservice!L27:Q27)</f>
        <v>0</v>
      </c>
      <c r="G234" s="9">
        <f>SUM([1]Madservice!D27:I27)</f>
        <v>0</v>
      </c>
    </row>
    <row r="235" spans="2:7" x14ac:dyDescent="0.2">
      <c r="B235" s="2">
        <v>306</v>
      </c>
      <c r="C235" s="11" t="s">
        <v>45</v>
      </c>
      <c r="D235" s="9"/>
      <c r="E235" s="9"/>
      <c r="F235" s="9">
        <f>SUM([1]Madservice!L45:Q45)</f>
        <v>0</v>
      </c>
      <c r="G235" s="9">
        <f>SUM([1]Madservice!D45:I45)</f>
        <v>0</v>
      </c>
    </row>
    <row r="236" spans="2:7" x14ac:dyDescent="0.2">
      <c r="B236" s="2">
        <v>316</v>
      </c>
      <c r="C236" s="11" t="s">
        <v>41</v>
      </c>
      <c r="D236" s="9"/>
      <c r="E236" s="9"/>
      <c r="F236" s="9">
        <f>SUM([1]Madservice!L41:Q41)</f>
        <v>1</v>
      </c>
      <c r="G236" s="9">
        <f>SUM([1]Madservice!D41:I41)</f>
        <v>1</v>
      </c>
    </row>
    <row r="237" spans="2:7" x14ac:dyDescent="0.2">
      <c r="B237" s="2">
        <v>320</v>
      </c>
      <c r="C237" s="11" t="s">
        <v>39</v>
      </c>
      <c r="D237" s="9"/>
      <c r="E237" s="9"/>
      <c r="F237" s="9">
        <f>SUM([1]Madservice!L39:Q39)</f>
        <v>0</v>
      </c>
      <c r="G237" s="9">
        <f>SUM([1]Madservice!D39:I39)</f>
        <v>0</v>
      </c>
    </row>
    <row r="238" spans="2:7" x14ac:dyDescent="0.2">
      <c r="B238" s="2">
        <v>326</v>
      </c>
      <c r="C238" s="11" t="s">
        <v>42</v>
      </c>
      <c r="D238" s="9"/>
      <c r="E238" s="9"/>
      <c r="F238" s="9">
        <f>SUM([1]Madservice!L42:Q42)</f>
        <v>1</v>
      </c>
      <c r="G238" s="9">
        <f>SUM([1]Madservice!D42:I42)</f>
        <v>2</v>
      </c>
    </row>
    <row r="239" spans="2:7" x14ac:dyDescent="0.2">
      <c r="B239" s="2">
        <v>329</v>
      </c>
      <c r="C239" s="11" t="s">
        <v>46</v>
      </c>
      <c r="D239" s="9"/>
      <c r="E239" s="9"/>
      <c r="F239" s="9">
        <f>SUM([1]Madservice!L46:Q46)</f>
        <v>0</v>
      </c>
      <c r="G239" s="9">
        <f>SUM([1]Madservice!D46:I46)</f>
        <v>0</v>
      </c>
    </row>
    <row r="240" spans="2:7" x14ac:dyDescent="0.2">
      <c r="B240" s="2">
        <v>330</v>
      </c>
      <c r="C240" s="11" t="s">
        <v>47</v>
      </c>
      <c r="D240" s="9"/>
      <c r="E240" s="9"/>
      <c r="F240" s="9">
        <f>SUM([1]Madservice!L47:Q47)</f>
        <v>1</v>
      </c>
      <c r="G240" s="9">
        <f>SUM([1]Madservice!D47:I47)</f>
        <v>3</v>
      </c>
    </row>
    <row r="241" spans="2:7" x14ac:dyDescent="0.2">
      <c r="B241" s="2">
        <v>336</v>
      </c>
      <c r="C241" s="11" t="s">
        <v>49</v>
      </c>
      <c r="D241" s="9"/>
      <c r="E241" s="9"/>
      <c r="F241" s="9">
        <f>SUM([1]Madservice!L49:Q49)</f>
        <v>0</v>
      </c>
      <c r="G241" s="9">
        <f>SUM([1]Madservice!D49:I49)</f>
        <v>0</v>
      </c>
    </row>
    <row r="242" spans="2:7" x14ac:dyDescent="0.2">
      <c r="B242" s="2">
        <v>340</v>
      </c>
      <c r="C242" s="11" t="s">
        <v>48</v>
      </c>
      <c r="D242" s="9"/>
      <c r="E242" s="9"/>
      <c r="F242" s="9">
        <f>SUM([1]Madservice!L48:Q48)</f>
        <v>0</v>
      </c>
      <c r="G242" s="9">
        <f>SUM([1]Madservice!D48:I48)</f>
        <v>0</v>
      </c>
    </row>
    <row r="243" spans="2:7" x14ac:dyDescent="0.2">
      <c r="B243" s="2">
        <v>350</v>
      </c>
      <c r="C243" s="11" t="s">
        <v>36</v>
      </c>
      <c r="D243" s="9"/>
      <c r="E243" s="9"/>
      <c r="F243" s="9">
        <f>SUM([1]Madservice!L36:Q36)</f>
        <v>0</v>
      </c>
      <c r="G243" s="9">
        <f>SUM([1]Madservice!D36:I36)</f>
        <v>0</v>
      </c>
    </row>
    <row r="244" spans="2:7" x14ac:dyDescent="0.2">
      <c r="B244" s="2">
        <v>360</v>
      </c>
      <c r="C244" s="11" t="s">
        <v>43</v>
      </c>
      <c r="D244" s="9"/>
      <c r="E244" s="9"/>
      <c r="F244" s="9">
        <f>SUM([1]Madservice!L43:Q43)</f>
        <v>0</v>
      </c>
      <c r="G244" s="9">
        <f>SUM([1]Madservice!D43:I43)</f>
        <v>0</v>
      </c>
    </row>
    <row r="245" spans="2:7" x14ac:dyDescent="0.2">
      <c r="B245" s="2">
        <v>370</v>
      </c>
      <c r="C245" s="11" t="s">
        <v>44</v>
      </c>
      <c r="D245" s="9"/>
      <c r="E245" s="9"/>
      <c r="F245" s="9">
        <f>SUM([1]Madservice!L44:Q44)</f>
        <v>5</v>
      </c>
      <c r="G245" s="9">
        <f>SUM([1]Madservice!D44:I44)</f>
        <v>5</v>
      </c>
    </row>
    <row r="246" spans="2:7" x14ac:dyDescent="0.2">
      <c r="B246" s="2">
        <v>376</v>
      </c>
      <c r="C246" s="11" t="s">
        <v>40</v>
      </c>
      <c r="D246" s="9"/>
      <c r="E246" s="9"/>
      <c r="F246" s="9">
        <f>SUM([1]Madservice!L40:Q40)</f>
        <v>1</v>
      </c>
      <c r="G246" s="9">
        <f>SUM([1]Madservice!D40:I40)</f>
        <v>2</v>
      </c>
    </row>
    <row r="247" spans="2:7" x14ac:dyDescent="0.2">
      <c r="B247" s="2">
        <v>390</v>
      </c>
      <c r="C247" s="11" t="s">
        <v>50</v>
      </c>
      <c r="D247" s="9"/>
      <c r="E247" s="9"/>
      <c r="F247" s="9">
        <f>SUM([1]Madservice!L50:Q50)</f>
        <v>4</v>
      </c>
      <c r="G247" s="9">
        <f>SUM([1]Madservice!D50:I50)</f>
        <v>4</v>
      </c>
    </row>
    <row r="248" spans="2:7" x14ac:dyDescent="0.2">
      <c r="B248" s="2">
        <v>400</v>
      </c>
      <c r="C248" s="11" t="s">
        <v>32</v>
      </c>
      <c r="D248" s="9"/>
      <c r="E248" s="9"/>
      <c r="F248" s="9">
        <f>SUM([1]Madservice!L33:Q33)</f>
        <v>5</v>
      </c>
      <c r="G248" s="9">
        <f>SUM([1]Madservice!D33:I33)</f>
        <v>4</v>
      </c>
    </row>
    <row r="249" spans="2:7" x14ac:dyDescent="0.2">
      <c r="B249" s="2">
        <v>410</v>
      </c>
      <c r="C249" s="11" t="s">
        <v>55</v>
      </c>
      <c r="D249" s="9"/>
      <c r="E249" s="9"/>
      <c r="F249" s="9">
        <f>SUM([1]Madservice!L55:Q55)</f>
        <v>0</v>
      </c>
      <c r="G249" s="9">
        <f>SUM([1]Madservice!D55:I55)</f>
        <v>0</v>
      </c>
    </row>
    <row r="250" spans="2:7" x14ac:dyDescent="0.2">
      <c r="B250" s="2">
        <v>420</v>
      </c>
      <c r="C250" s="11" t="s">
        <v>51</v>
      </c>
      <c r="D250" s="9"/>
      <c r="E250" s="9"/>
      <c r="F250" s="9">
        <f>SUM([1]Madservice!L51:Q51)</f>
        <v>0</v>
      </c>
      <c r="G250" s="9">
        <f>SUM([1]Madservice!D51:I51)</f>
        <v>0</v>
      </c>
    </row>
    <row r="251" spans="2:7" x14ac:dyDescent="0.2">
      <c r="B251" s="2">
        <v>430</v>
      </c>
      <c r="C251" s="11" t="s">
        <v>52</v>
      </c>
      <c r="D251" s="9"/>
      <c r="E251" s="9"/>
      <c r="F251" s="9">
        <f>SUM([1]Madservice!L52:Q52)</f>
        <v>3</v>
      </c>
      <c r="G251" s="9">
        <f>SUM([1]Madservice!D52:I52)</f>
        <v>4</v>
      </c>
    </row>
    <row r="252" spans="2:7" x14ac:dyDescent="0.2">
      <c r="B252" s="2">
        <v>440</v>
      </c>
      <c r="C252" s="11" t="s">
        <v>53</v>
      </c>
      <c r="D252" s="9"/>
      <c r="E252" s="9"/>
      <c r="F252" s="9">
        <f>SUM([1]Madservice!L53:Q53)</f>
        <v>2</v>
      </c>
      <c r="G252" s="9">
        <f>SUM([1]Madservice!D53:I53)</f>
        <v>2</v>
      </c>
    </row>
    <row r="253" spans="2:7" x14ac:dyDescent="0.2">
      <c r="B253" s="2">
        <v>450</v>
      </c>
      <c r="C253" s="11" t="s">
        <v>57</v>
      </c>
      <c r="D253" s="9"/>
      <c r="E253" s="9"/>
      <c r="F253" s="9">
        <f>SUM([1]Madservice!L57:Q57)</f>
        <v>0</v>
      </c>
      <c r="G253" s="9">
        <f>SUM([1]Madservice!D57:I57)</f>
        <v>0</v>
      </c>
    </row>
    <row r="254" spans="2:7" x14ac:dyDescent="0.2">
      <c r="B254" s="2">
        <v>461</v>
      </c>
      <c r="C254" s="11" t="s">
        <v>58</v>
      </c>
      <c r="D254" s="9"/>
      <c r="E254" s="9"/>
      <c r="F254" s="9">
        <f>SUM([1]Madservice!L58:Q58)</f>
        <v>4</v>
      </c>
      <c r="G254" s="9">
        <f>SUM([1]Madservice!D58:I58)</f>
        <v>4</v>
      </c>
    </row>
    <row r="255" spans="2:7" x14ac:dyDescent="0.2">
      <c r="B255" s="2">
        <v>479</v>
      </c>
      <c r="C255" s="11" t="s">
        <v>59</v>
      </c>
      <c r="D255" s="9"/>
      <c r="E255" s="9"/>
      <c r="F255" s="9">
        <f>SUM([1]Madservice!L59:Q59)</f>
        <v>8</v>
      </c>
      <c r="G255" s="9">
        <f>SUM([1]Madservice!D59:I59)</f>
        <v>8</v>
      </c>
    </row>
    <row r="256" spans="2:7" x14ac:dyDescent="0.2">
      <c r="B256" s="2">
        <v>480</v>
      </c>
      <c r="C256" s="11" t="s">
        <v>56</v>
      </c>
      <c r="D256" s="9"/>
      <c r="E256" s="9"/>
      <c r="F256" s="9">
        <f>SUM([1]Madservice!L56:Q56)</f>
        <v>0</v>
      </c>
      <c r="G256" s="9">
        <f>SUM([1]Madservice!D56:I56)</f>
        <v>0</v>
      </c>
    </row>
    <row r="257" spans="2:7" x14ac:dyDescent="0.2">
      <c r="B257" s="2">
        <v>482</v>
      </c>
      <c r="C257" s="11" t="s">
        <v>54</v>
      </c>
      <c r="D257" s="9"/>
      <c r="E257" s="9"/>
      <c r="F257" s="9">
        <f>SUM([1]Madservice!L54:Q54)</f>
        <v>0</v>
      </c>
      <c r="G257" s="9">
        <f>SUM([1]Madservice!D54:I54)</f>
        <v>0</v>
      </c>
    </row>
    <row r="258" spans="2:7" x14ac:dyDescent="0.2">
      <c r="B258" s="2">
        <v>492</v>
      </c>
      <c r="C258" s="11" t="s">
        <v>60</v>
      </c>
      <c r="D258" s="9"/>
      <c r="E258" s="9"/>
      <c r="F258" s="9">
        <f>SUM([1]Madservice!L60:Q60)</f>
        <v>2</v>
      </c>
      <c r="G258" s="9">
        <f>SUM([1]Madservice!D60:I60)</f>
        <v>1</v>
      </c>
    </row>
    <row r="259" spans="2:7" x14ac:dyDescent="0.2">
      <c r="B259" s="2">
        <v>510</v>
      </c>
      <c r="C259" s="11" t="s">
        <v>65</v>
      </c>
      <c r="D259" s="9"/>
      <c r="E259" s="9"/>
      <c r="F259" s="9">
        <f>SUM([1]Madservice!L65:Q65)</f>
        <v>0</v>
      </c>
      <c r="G259" s="9">
        <f>SUM([1]Madservice!D65:I65)</f>
        <v>0</v>
      </c>
    </row>
    <row r="260" spans="2:7" x14ac:dyDescent="0.2">
      <c r="B260" s="2">
        <v>530</v>
      </c>
      <c r="C260" s="11" t="s">
        <v>61</v>
      </c>
      <c r="D260" s="9"/>
      <c r="E260" s="9"/>
      <c r="F260" s="9">
        <f>SUM([1]Madservice!L61:Q61)</f>
        <v>0</v>
      </c>
      <c r="G260" s="9">
        <f>SUM([1]Madservice!D61:I61)</f>
        <v>0</v>
      </c>
    </row>
    <row r="261" spans="2:7" x14ac:dyDescent="0.2">
      <c r="B261" s="2">
        <v>540</v>
      </c>
      <c r="C261" s="11" t="s">
        <v>67</v>
      </c>
      <c r="D261" s="9"/>
      <c r="E261" s="9"/>
      <c r="F261" s="9">
        <f>SUM([1]Madservice!L67:Q67)</f>
        <v>6</v>
      </c>
      <c r="G261" s="9">
        <f>SUM([1]Madservice!D67:I67)</f>
        <v>3</v>
      </c>
    </row>
    <row r="262" spans="2:7" x14ac:dyDescent="0.2">
      <c r="B262" s="2">
        <v>550</v>
      </c>
      <c r="C262" s="11" t="s">
        <v>68</v>
      </c>
      <c r="D262" s="9"/>
      <c r="E262" s="9"/>
      <c r="F262" s="9">
        <f>SUM([1]Madservice!L68:Q68)</f>
        <v>0</v>
      </c>
      <c r="G262" s="9">
        <f>SUM([1]Madservice!D68:I68)</f>
        <v>0</v>
      </c>
    </row>
    <row r="263" spans="2:7" x14ac:dyDescent="0.2">
      <c r="B263" s="2">
        <v>561</v>
      </c>
      <c r="C263" s="11" t="s">
        <v>62</v>
      </c>
      <c r="D263" s="9"/>
      <c r="E263" s="9"/>
      <c r="F263" s="9">
        <f>SUM([1]Madservice!L62:Q62)</f>
        <v>7</v>
      </c>
      <c r="G263" s="9">
        <f>SUM([1]Madservice!D62:I62)</f>
        <v>7</v>
      </c>
    </row>
    <row r="264" spans="2:7" x14ac:dyDescent="0.2">
      <c r="B264" s="2">
        <v>563</v>
      </c>
      <c r="C264" s="11" t="s">
        <v>63</v>
      </c>
      <c r="D264" s="9"/>
      <c r="E264" s="9"/>
      <c r="F264" s="9">
        <f>SUM([1]Madservice!L63:Q63)</f>
        <v>0</v>
      </c>
      <c r="G264" s="9">
        <f>SUM([1]Madservice!D63:I63)</f>
        <v>0</v>
      </c>
    </row>
    <row r="265" spans="2:7" x14ac:dyDescent="0.2">
      <c r="B265" s="2">
        <v>573</v>
      </c>
      <c r="C265" s="11" t="s">
        <v>69</v>
      </c>
      <c r="D265" s="9"/>
      <c r="E265" s="9"/>
      <c r="F265" s="9">
        <f>SUM([1]Madservice!L69:Q69)</f>
        <v>1</v>
      </c>
      <c r="G265" s="9">
        <f>SUM([1]Madservice!D69:I69)</f>
        <v>1</v>
      </c>
    </row>
    <row r="266" spans="2:7" x14ac:dyDescent="0.2">
      <c r="B266" s="2">
        <v>575</v>
      </c>
      <c r="C266" s="11" t="s">
        <v>70</v>
      </c>
      <c r="D266" s="9"/>
      <c r="E266" s="9"/>
      <c r="F266" s="9">
        <f>SUM([1]Madservice!L70:Q70)</f>
        <v>2</v>
      </c>
      <c r="G266" s="9">
        <f>SUM([1]Madservice!D70:I70)</f>
        <v>2</v>
      </c>
    </row>
    <row r="267" spans="2:7" x14ac:dyDescent="0.2">
      <c r="B267" s="2">
        <v>580</v>
      </c>
      <c r="C267" s="11" t="s">
        <v>72</v>
      </c>
      <c r="D267" s="9"/>
      <c r="E267" s="9"/>
      <c r="F267" s="9">
        <f>SUM([1]Madservice!L72:Q72)</f>
        <v>3</v>
      </c>
      <c r="G267" s="9">
        <f>SUM([1]Madservice!D72:I72)</f>
        <v>3</v>
      </c>
    </row>
    <row r="268" spans="2:7" x14ac:dyDescent="0.2">
      <c r="B268" s="2">
        <v>607</v>
      </c>
      <c r="C268" s="11" t="s">
        <v>64</v>
      </c>
      <c r="D268" s="9"/>
      <c r="E268" s="9"/>
      <c r="F268" s="9">
        <f>SUM([1]Madservice!L64:Q64)</f>
        <v>0</v>
      </c>
      <c r="G268" s="9">
        <f>SUM([1]Madservice!D64:I64)</f>
        <v>0</v>
      </c>
    </row>
    <row r="269" spans="2:7" x14ac:dyDescent="0.2">
      <c r="B269" s="2">
        <v>615</v>
      </c>
      <c r="C269" s="11" t="s">
        <v>75</v>
      </c>
      <c r="D269" s="9"/>
      <c r="E269" s="9"/>
      <c r="F269" s="9">
        <f>SUM([1]Madservice!L75:Q75)</f>
        <v>2</v>
      </c>
      <c r="G269" s="9">
        <f>SUM([1]Madservice!D75:I75)</f>
        <v>2</v>
      </c>
    </row>
    <row r="270" spans="2:7" x14ac:dyDescent="0.2">
      <c r="B270" s="2">
        <v>621</v>
      </c>
      <c r="C270" s="11" t="s">
        <v>66</v>
      </c>
      <c r="D270" s="9"/>
      <c r="E270" s="9"/>
      <c r="F270" s="9">
        <f>SUM([1]Madservice!L66:Q66)</f>
        <v>2</v>
      </c>
      <c r="G270" s="9">
        <f>SUM([1]Madservice!D66:I66)</f>
        <v>2</v>
      </c>
    </row>
    <row r="271" spans="2:7" x14ac:dyDescent="0.2">
      <c r="B271" s="2">
        <v>630</v>
      </c>
      <c r="C271" s="11" t="s">
        <v>71</v>
      </c>
      <c r="D271" s="9"/>
      <c r="E271" s="9"/>
      <c r="F271" s="9">
        <f>SUM([1]Madservice!L71:Q71)</f>
        <v>0</v>
      </c>
      <c r="G271" s="9">
        <f>SUM([1]Madservice!D71:I71)</f>
        <v>0</v>
      </c>
    </row>
    <row r="272" spans="2:7" x14ac:dyDescent="0.2">
      <c r="B272" s="2">
        <v>657</v>
      </c>
      <c r="C272" s="11" t="s">
        <v>84</v>
      </c>
      <c r="D272" s="9"/>
      <c r="E272" s="9"/>
      <c r="F272" s="9">
        <f>SUM([1]Madservice!L84:Q84)</f>
        <v>0</v>
      </c>
      <c r="G272" s="9">
        <f>SUM([1]Madservice!D84:I84)</f>
        <v>4</v>
      </c>
    </row>
    <row r="273" spans="2:7" x14ac:dyDescent="0.2">
      <c r="B273" s="2">
        <v>661</v>
      </c>
      <c r="C273" s="11" t="s">
        <v>85</v>
      </c>
      <c r="D273" s="9"/>
      <c r="E273" s="9"/>
      <c r="F273" s="9">
        <f>SUM([1]Madservice!L85:Q85)</f>
        <v>4</v>
      </c>
      <c r="G273" s="9">
        <f>SUM([1]Madservice!D85:I85)</f>
        <v>5</v>
      </c>
    </row>
    <row r="274" spans="2:7" x14ac:dyDescent="0.2">
      <c r="B274" s="2">
        <v>665</v>
      </c>
      <c r="C274" s="11" t="s">
        <v>87</v>
      </c>
      <c r="D274" s="9"/>
      <c r="E274" s="9"/>
      <c r="F274" s="9">
        <f>SUM([1]Madservice!L87:Q87)</f>
        <v>0</v>
      </c>
      <c r="G274" s="9">
        <f>SUM([1]Madservice!D87:I87)</f>
        <v>0</v>
      </c>
    </row>
    <row r="275" spans="2:7" x14ac:dyDescent="0.2">
      <c r="B275" s="2">
        <v>671</v>
      </c>
      <c r="C275" s="11" t="s">
        <v>90</v>
      </c>
      <c r="D275" s="9"/>
      <c r="E275" s="9"/>
      <c r="F275" s="9">
        <f>SUM([1]Madservice!L90:Q90)</f>
        <v>0</v>
      </c>
      <c r="G275" s="9">
        <f>SUM([1]Madservice!D90:I90)</f>
        <v>0</v>
      </c>
    </row>
    <row r="276" spans="2:7" x14ac:dyDescent="0.2">
      <c r="B276" s="2">
        <v>706</v>
      </c>
      <c r="C276" s="11" t="s">
        <v>82</v>
      </c>
      <c r="D276" s="9"/>
      <c r="E276" s="9"/>
      <c r="F276" s="9">
        <f>SUM([1]Madservice!L82:Q82)</f>
        <v>1</v>
      </c>
      <c r="G276" s="9">
        <f>SUM([1]Madservice!D82:I82)</f>
        <v>1</v>
      </c>
    </row>
    <row r="277" spans="2:7" x14ac:dyDescent="0.2">
      <c r="B277" s="2">
        <v>707</v>
      </c>
      <c r="C277" s="11" t="s">
        <v>76</v>
      </c>
      <c r="D277" s="9"/>
      <c r="E277" s="9"/>
      <c r="F277" s="9">
        <f>SUM([1]Madservice!L76:Q76)</f>
        <v>0</v>
      </c>
      <c r="G277" s="9">
        <f>SUM([1]Madservice!D76:I76)</f>
        <v>0</v>
      </c>
    </row>
    <row r="278" spans="2:7" x14ac:dyDescent="0.2">
      <c r="B278" s="2">
        <v>710</v>
      </c>
      <c r="C278" s="11" t="s">
        <v>73</v>
      </c>
      <c r="D278" s="9"/>
      <c r="E278" s="9"/>
      <c r="F278" s="9">
        <f>SUM([1]Madservice!L73:Q73)</f>
        <v>2</v>
      </c>
      <c r="G278" s="9">
        <f>SUM([1]Madservice!D73:I73)</f>
        <v>3</v>
      </c>
    </row>
    <row r="279" spans="2:7" x14ac:dyDescent="0.2">
      <c r="B279" s="2">
        <v>727</v>
      </c>
      <c r="C279" s="11" t="s">
        <v>77</v>
      </c>
      <c r="D279" s="9"/>
      <c r="E279" s="9"/>
      <c r="F279" s="9">
        <f>SUM([1]Madservice!L77:Q77)</f>
        <v>0</v>
      </c>
      <c r="G279" s="9">
        <f>SUM([1]Madservice!D77:I77)</f>
        <v>0</v>
      </c>
    </row>
    <row r="280" spans="2:7" x14ac:dyDescent="0.2">
      <c r="B280" s="2">
        <v>730</v>
      </c>
      <c r="C280" s="11" t="s">
        <v>78</v>
      </c>
      <c r="D280" s="9"/>
      <c r="E280" s="9"/>
      <c r="F280" s="9">
        <f>SUM([1]Madservice!L78:Q78)</f>
        <v>8</v>
      </c>
      <c r="G280" s="9">
        <f>SUM([1]Madservice!D78:I78)</f>
        <v>9</v>
      </c>
    </row>
    <row r="281" spans="2:7" x14ac:dyDescent="0.2">
      <c r="B281" s="2">
        <v>740</v>
      </c>
      <c r="C281" s="11" t="s">
        <v>80</v>
      </c>
      <c r="D281" s="9"/>
      <c r="E281" s="9"/>
      <c r="F281" s="9">
        <f>SUM([1]Madservice!L80:Q80)</f>
        <v>2</v>
      </c>
      <c r="G281" s="9">
        <f>SUM([1]Madservice!D80:I80)</f>
        <v>2</v>
      </c>
    </row>
    <row r="282" spans="2:7" x14ac:dyDescent="0.2">
      <c r="B282" s="2">
        <v>741</v>
      </c>
      <c r="C282" s="11" t="s">
        <v>79</v>
      </c>
      <c r="D282" s="9"/>
      <c r="E282" s="9"/>
      <c r="F282" s="9">
        <f>SUM([1]Madservice!L79:Q79)</f>
        <v>0</v>
      </c>
      <c r="G282" s="9">
        <f>SUM([1]Madservice!D79:I79)</f>
        <v>0</v>
      </c>
    </row>
    <row r="283" spans="2:7" x14ac:dyDescent="0.2">
      <c r="B283" s="2">
        <v>746</v>
      </c>
      <c r="C283" s="11" t="s">
        <v>81</v>
      </c>
      <c r="D283" s="9"/>
      <c r="E283" s="9"/>
      <c r="F283" s="9">
        <f>SUM([1]Madservice!L81:Q81)</f>
        <v>0</v>
      </c>
      <c r="G283" s="9">
        <f>SUM([1]Madservice!D81:I81)</f>
        <v>0</v>
      </c>
    </row>
    <row r="284" spans="2:7" x14ac:dyDescent="0.2">
      <c r="B284" s="2">
        <v>751</v>
      </c>
      <c r="C284" s="11" t="s">
        <v>83</v>
      </c>
      <c r="D284" s="9"/>
      <c r="E284" s="9"/>
      <c r="F284" s="9">
        <f>SUM([1]Madservice!L83:Q83)</f>
        <v>6</v>
      </c>
      <c r="G284" s="9">
        <f>SUM([1]Madservice!D83:I83)</f>
        <v>7</v>
      </c>
    </row>
    <row r="285" spans="2:7" x14ac:dyDescent="0.2">
      <c r="B285" s="2">
        <v>756</v>
      </c>
      <c r="C285" s="11" t="s">
        <v>86</v>
      </c>
      <c r="D285" s="9"/>
      <c r="E285" s="9"/>
      <c r="F285" s="9">
        <f>SUM([1]Madservice!L86:Q86)</f>
        <v>0</v>
      </c>
      <c r="G285" s="9">
        <f>SUM([1]Madservice!D86:I86)</f>
        <v>2</v>
      </c>
    </row>
    <row r="286" spans="2:7" x14ac:dyDescent="0.2">
      <c r="B286" s="2">
        <v>760</v>
      </c>
      <c r="C286" s="11" t="s">
        <v>88</v>
      </c>
      <c r="D286" s="9"/>
      <c r="E286" s="9"/>
      <c r="F286" s="9">
        <f>SUM([1]Madservice!L88:Q88)</f>
        <v>6</v>
      </c>
      <c r="G286" s="9">
        <f>SUM([1]Madservice!D88:I88)</f>
        <v>7</v>
      </c>
    </row>
    <row r="287" spans="2:7" x14ac:dyDescent="0.2">
      <c r="B287" s="2">
        <v>766</v>
      </c>
      <c r="C287" s="11" t="s">
        <v>74</v>
      </c>
      <c r="D287" s="9"/>
      <c r="E287" s="9"/>
      <c r="F287" s="9">
        <f>SUM([1]Madservice!L74:Q74)</f>
        <v>1</v>
      </c>
      <c r="G287" s="9">
        <f>SUM([1]Madservice!D74:I74)</f>
        <v>1</v>
      </c>
    </row>
    <row r="288" spans="2:7" x14ac:dyDescent="0.2">
      <c r="B288" s="2">
        <v>773</v>
      </c>
      <c r="C288" s="11" t="s">
        <v>98</v>
      </c>
      <c r="D288" s="9"/>
      <c r="E288" s="9"/>
      <c r="F288" s="9">
        <f>SUM([1]Madservice!L98:Q98)</f>
        <v>2</v>
      </c>
      <c r="G288" s="9">
        <f>SUM([1]Madservice!D98:I98)</f>
        <v>4</v>
      </c>
    </row>
    <row r="289" spans="1:7" x14ac:dyDescent="0.2">
      <c r="B289" s="2">
        <v>779</v>
      </c>
      <c r="C289" s="11" t="s">
        <v>89</v>
      </c>
      <c r="D289" s="9"/>
      <c r="E289" s="9"/>
      <c r="F289" s="9">
        <f>SUM([1]Madservice!L89:Q89)</f>
        <v>0</v>
      </c>
      <c r="G289" s="9">
        <f>SUM([1]Madservice!D89:I89)</f>
        <v>0</v>
      </c>
    </row>
    <row r="290" spans="1:7" x14ac:dyDescent="0.2">
      <c r="B290" s="2">
        <v>787</v>
      </c>
      <c r="C290" s="11" t="s">
        <v>100</v>
      </c>
      <c r="D290" s="9"/>
      <c r="E290" s="9"/>
      <c r="F290" s="9">
        <f>SUM([1]Madservice!L100:Q100)</f>
        <v>1</v>
      </c>
      <c r="G290" s="9">
        <f>SUM([1]Madservice!D100:I100)</f>
        <v>0</v>
      </c>
    </row>
    <row r="291" spans="1:7" x14ac:dyDescent="0.2">
      <c r="B291" s="2">
        <v>791</v>
      </c>
      <c r="C291" s="11" t="s">
        <v>91</v>
      </c>
      <c r="D291" s="9"/>
      <c r="E291" s="9"/>
      <c r="F291" s="9">
        <f>SUM([1]Madservice!L91:Q91)</f>
        <v>3</v>
      </c>
      <c r="G291" s="9">
        <f>SUM([1]Madservice!D91:I91)</f>
        <v>3</v>
      </c>
    </row>
    <row r="292" spans="1:7" x14ac:dyDescent="0.2">
      <c r="B292" s="2">
        <v>810</v>
      </c>
      <c r="C292" s="11" t="s">
        <v>92</v>
      </c>
      <c r="D292" s="9"/>
      <c r="E292" s="9"/>
      <c r="F292" s="9">
        <f>SUM([1]Madservice!L92:Q92)</f>
        <v>0</v>
      </c>
      <c r="G292" s="9">
        <f>SUM([1]Madservice!D92:I92)</f>
        <v>0</v>
      </c>
    </row>
    <row r="293" spans="1:7" x14ac:dyDescent="0.2">
      <c r="B293" s="2">
        <v>813</v>
      </c>
      <c r="C293" s="11" t="s">
        <v>93</v>
      </c>
      <c r="D293" s="9"/>
      <c r="E293" s="9"/>
      <c r="F293" s="9">
        <f>SUM([1]Madservice!L93:Q93)</f>
        <v>0</v>
      </c>
      <c r="G293" s="9">
        <f>SUM([1]Madservice!D93:I93)</f>
        <v>0</v>
      </c>
    </row>
    <row r="294" spans="1:7" x14ac:dyDescent="0.2">
      <c r="B294" s="2">
        <v>820</v>
      </c>
      <c r="C294" s="11" t="s">
        <v>101</v>
      </c>
      <c r="D294" s="9"/>
      <c r="E294" s="9"/>
      <c r="F294" s="9">
        <f>SUM([1]Madservice!L101:Q101)</f>
        <v>0</v>
      </c>
      <c r="G294" s="9">
        <f>SUM([1]Madservice!D101:I101)</f>
        <v>0</v>
      </c>
    </row>
    <row r="295" spans="1:7" x14ac:dyDescent="0.2">
      <c r="B295" s="2">
        <v>825</v>
      </c>
      <c r="C295" s="11" t="s">
        <v>96</v>
      </c>
      <c r="D295" s="9"/>
      <c r="E295" s="9"/>
      <c r="F295" s="9">
        <f>SUM([1]Madservice!L96:Q96)</f>
        <v>0</v>
      </c>
      <c r="G295" s="9">
        <f>SUM([1]Madservice!D96:I96)</f>
        <v>0</v>
      </c>
    </row>
    <row r="296" spans="1:7" x14ac:dyDescent="0.2">
      <c r="B296" s="2">
        <v>840</v>
      </c>
      <c r="C296" s="11" t="s">
        <v>99</v>
      </c>
      <c r="D296" s="9"/>
      <c r="E296" s="9"/>
      <c r="F296" s="9">
        <f>SUM([1]Madservice!L99:Q99)</f>
        <v>0</v>
      </c>
      <c r="G296" s="9">
        <f>SUM([1]Madservice!D99:I99)</f>
        <v>0</v>
      </c>
    </row>
    <row r="297" spans="1:7" x14ac:dyDescent="0.2">
      <c r="B297" s="2">
        <v>846</v>
      </c>
      <c r="C297" s="11" t="s">
        <v>97</v>
      </c>
      <c r="D297" s="9"/>
      <c r="E297" s="9"/>
      <c r="F297" s="9">
        <f>SUM([1]Madservice!L97:Q97)</f>
        <v>0</v>
      </c>
      <c r="G297" s="9">
        <f>SUM([1]Madservice!D97:I97)</f>
        <v>0</v>
      </c>
    </row>
    <row r="298" spans="1:7" x14ac:dyDescent="0.2">
      <c r="B298" s="2">
        <v>849</v>
      </c>
      <c r="C298" s="11" t="s">
        <v>95</v>
      </c>
      <c r="D298" s="9"/>
      <c r="E298" s="9"/>
      <c r="F298" s="9">
        <f>SUM([1]Madservice!L95:Q95)</f>
        <v>0</v>
      </c>
      <c r="G298" s="9">
        <f>SUM([1]Madservice!D95:I95)</f>
        <v>0</v>
      </c>
    </row>
    <row r="299" spans="1:7" x14ac:dyDescent="0.2">
      <c r="B299" s="2">
        <v>851</v>
      </c>
      <c r="C299" s="11" t="s">
        <v>102</v>
      </c>
      <c r="D299" s="9"/>
      <c r="E299" s="9"/>
      <c r="F299" s="9">
        <f>SUM([1]Madservice!L102:Q102)</f>
        <v>4</v>
      </c>
      <c r="G299" s="9">
        <f>SUM([1]Madservice!D102:I102)</f>
        <v>4</v>
      </c>
    </row>
    <row r="300" spans="1:7" x14ac:dyDescent="0.2">
      <c r="B300" s="2">
        <v>860</v>
      </c>
      <c r="C300" s="11" t="s">
        <v>94</v>
      </c>
      <c r="D300" s="9"/>
      <c r="E300" s="9"/>
      <c r="F300" s="9">
        <f>SUM([1]Madservice!L94:Q94)</f>
        <v>5</v>
      </c>
      <c r="G300" s="9">
        <f>SUM([1]Madservice!D94:I94)</f>
        <v>5</v>
      </c>
    </row>
    <row r="302" spans="1:7" x14ac:dyDescent="0.2">
      <c r="A302" t="s">
        <v>132</v>
      </c>
    </row>
    <row r="303" spans="1:7" x14ac:dyDescent="0.2">
      <c r="A303" t="s">
        <v>120</v>
      </c>
    </row>
    <row r="304" spans="1:7" x14ac:dyDescent="0.2">
      <c r="D304" s="14" t="s">
        <v>131</v>
      </c>
      <c r="E304" s="14" t="s">
        <v>130</v>
      </c>
      <c r="F304" s="11" t="s">
        <v>190</v>
      </c>
      <c r="G304" s="25">
        <v>2025</v>
      </c>
    </row>
    <row r="305" spans="1:7" x14ac:dyDescent="0.2">
      <c r="A305" t="s">
        <v>280</v>
      </c>
      <c r="C305" t="s">
        <v>121</v>
      </c>
      <c r="D305">
        <v>21103</v>
      </c>
      <c r="E305">
        <v>15091</v>
      </c>
      <c r="F305" s="12">
        <v>14872</v>
      </c>
      <c r="G305" s="12">
        <v>14596</v>
      </c>
    </row>
    <row r="306" spans="1:7" x14ac:dyDescent="0.2">
      <c r="C306" t="s">
        <v>122</v>
      </c>
      <c r="D306">
        <v>43359</v>
      </c>
      <c r="E306">
        <v>37374</v>
      </c>
      <c r="F306" s="12">
        <v>30433</v>
      </c>
      <c r="G306" s="12">
        <v>30591</v>
      </c>
    </row>
    <row r="307" spans="1:7" x14ac:dyDescent="0.2">
      <c r="C307" t="s">
        <v>123</v>
      </c>
      <c r="D307">
        <v>53810</v>
      </c>
      <c r="E307">
        <v>55457</v>
      </c>
      <c r="F307" s="12">
        <v>50514</v>
      </c>
      <c r="G307" s="12">
        <v>50206</v>
      </c>
    </row>
    <row r="308" spans="1:7" x14ac:dyDescent="0.2">
      <c r="C308" t="s">
        <v>124</v>
      </c>
      <c r="D308">
        <v>69906</v>
      </c>
      <c r="E308">
        <v>60053</v>
      </c>
      <c r="F308" s="12">
        <v>59709</v>
      </c>
      <c r="G308" s="12">
        <v>60384</v>
      </c>
    </row>
    <row r="309" spans="1:7" x14ac:dyDescent="0.2">
      <c r="C309" t="s">
        <v>125</v>
      </c>
      <c r="D309">
        <v>77161</v>
      </c>
      <c r="E309">
        <v>63575</v>
      </c>
      <c r="F309" s="12">
        <v>57570</v>
      </c>
      <c r="G309" s="12">
        <v>56911</v>
      </c>
    </row>
    <row r="310" spans="1:7" x14ac:dyDescent="0.2">
      <c r="C310" t="s">
        <v>126</v>
      </c>
      <c r="D310">
        <v>90094</v>
      </c>
      <c r="E310">
        <v>70839</v>
      </c>
      <c r="F310" s="12">
        <v>61802</v>
      </c>
      <c r="G310" s="12">
        <v>58348</v>
      </c>
    </row>
    <row r="311" spans="1:7" x14ac:dyDescent="0.2">
      <c r="C311" t="s">
        <v>2</v>
      </c>
      <c r="D311">
        <v>355433</v>
      </c>
      <c r="E311">
        <v>302389</v>
      </c>
      <c r="F311" s="12">
        <f t="shared" ref="F311:G311" si="0">SUM(F305:F310)</f>
        <v>274900</v>
      </c>
      <c r="G311" s="12">
        <f t="shared" si="0"/>
        <v>271036</v>
      </c>
    </row>
    <row r="312" spans="1:7" x14ac:dyDescent="0.2">
      <c r="A312" t="s">
        <v>281</v>
      </c>
      <c r="C312" t="s">
        <v>121</v>
      </c>
      <c r="D312">
        <v>4217</v>
      </c>
      <c r="E312">
        <v>5115</v>
      </c>
      <c r="F312" s="12">
        <v>5636</v>
      </c>
      <c r="G312" s="12">
        <v>5644</v>
      </c>
    </row>
    <row r="313" spans="1:7" x14ac:dyDescent="0.2">
      <c r="C313" t="s">
        <v>122</v>
      </c>
      <c r="D313">
        <v>8718</v>
      </c>
      <c r="E313">
        <v>11232</v>
      </c>
      <c r="F313" s="12">
        <v>11392</v>
      </c>
      <c r="G313" s="12">
        <v>11404</v>
      </c>
    </row>
    <row r="314" spans="1:7" x14ac:dyDescent="0.2">
      <c r="C314" t="s">
        <v>123</v>
      </c>
      <c r="D314">
        <v>11287</v>
      </c>
      <c r="E314">
        <v>17344</v>
      </c>
      <c r="F314" s="12">
        <v>17539</v>
      </c>
      <c r="G314" s="12">
        <v>17499</v>
      </c>
    </row>
    <row r="315" spans="1:7" x14ac:dyDescent="0.2">
      <c r="C315" t="s">
        <v>124</v>
      </c>
      <c r="D315">
        <v>15694</v>
      </c>
      <c r="E315">
        <v>20359</v>
      </c>
      <c r="F315" s="12">
        <v>22504</v>
      </c>
      <c r="G315" s="12">
        <v>22983</v>
      </c>
    </row>
    <row r="316" spans="1:7" x14ac:dyDescent="0.2">
      <c r="C316" t="s">
        <v>125</v>
      </c>
      <c r="D316">
        <v>17868</v>
      </c>
      <c r="E316">
        <v>22844</v>
      </c>
      <c r="F316" s="12">
        <v>24437</v>
      </c>
      <c r="G316" s="12">
        <v>24343</v>
      </c>
    </row>
    <row r="317" spans="1:7" x14ac:dyDescent="0.2">
      <c r="C317" t="s">
        <v>126</v>
      </c>
      <c r="D317">
        <v>18555</v>
      </c>
      <c r="E317">
        <v>25641</v>
      </c>
      <c r="F317" s="12">
        <v>26629</v>
      </c>
      <c r="G317" s="12">
        <v>24963</v>
      </c>
    </row>
    <row r="318" spans="1:7" x14ac:dyDescent="0.2">
      <c r="C318" t="s">
        <v>2</v>
      </c>
      <c r="D318">
        <v>76339</v>
      </c>
      <c r="E318">
        <v>102535</v>
      </c>
      <c r="F318" s="12">
        <f t="shared" ref="F318:G318" si="1">SUM(F312:F317)</f>
        <v>108137</v>
      </c>
      <c r="G318" s="12">
        <f t="shared" si="1"/>
        <v>106836</v>
      </c>
    </row>
    <row r="319" spans="1:7" x14ac:dyDescent="0.2">
      <c r="A319" t="s">
        <v>282</v>
      </c>
      <c r="C319" t="s">
        <v>121</v>
      </c>
      <c r="F319" s="12">
        <v>7</v>
      </c>
      <c r="G319" s="12">
        <v>7</v>
      </c>
    </row>
    <row r="320" spans="1:7" x14ac:dyDescent="0.2">
      <c r="C320" t="s">
        <v>122</v>
      </c>
      <c r="F320" s="12">
        <v>17</v>
      </c>
      <c r="G320" s="12">
        <v>17</v>
      </c>
    </row>
    <row r="321" spans="1:7" x14ac:dyDescent="0.2">
      <c r="C321" t="s">
        <v>123</v>
      </c>
      <c r="F321" s="12">
        <v>28</v>
      </c>
      <c r="G321" s="12">
        <v>29</v>
      </c>
    </row>
    <row r="322" spans="1:7" x14ac:dyDescent="0.2">
      <c r="C322" t="s">
        <v>124</v>
      </c>
      <c r="F322" s="12">
        <v>39</v>
      </c>
      <c r="G322" s="12">
        <v>42</v>
      </c>
    </row>
    <row r="323" spans="1:7" x14ac:dyDescent="0.2">
      <c r="C323" t="s">
        <v>125</v>
      </c>
      <c r="F323" s="12">
        <v>39</v>
      </c>
      <c r="G323" s="12">
        <v>42</v>
      </c>
    </row>
    <row r="324" spans="1:7" x14ac:dyDescent="0.2">
      <c r="C324" t="s">
        <v>126</v>
      </c>
      <c r="F324" s="12">
        <v>27</v>
      </c>
      <c r="G324" s="12">
        <v>27</v>
      </c>
    </row>
    <row r="325" spans="1:7" x14ac:dyDescent="0.2">
      <c r="C325" t="s">
        <v>2</v>
      </c>
      <c r="F325" s="9">
        <f>SUM(F319:F324)</f>
        <v>157</v>
      </c>
      <c r="G325" s="9">
        <f>SUM(G319:G324)</f>
        <v>164</v>
      </c>
    </row>
    <row r="327" spans="1:7" x14ac:dyDescent="0.2">
      <c r="A327" t="s">
        <v>326</v>
      </c>
    </row>
    <row r="328" spans="1:7" x14ac:dyDescent="0.2">
      <c r="A328" s="69" t="s">
        <v>323</v>
      </c>
    </row>
  </sheetData>
  <pageMargins left="0.70866141732283472" right="0.70866141732283472" top="0.74803149606299213" bottom="0.74803149606299213" header="0.31496062992125984" footer="0.31496062992125984"/>
  <pageSetup paperSize="9" scale="75" fitToHeight="8" orientation="landscape" r:id="rId1"/>
  <headerFooter>
    <oddHeader>&amp;CDataark 4b</oddHead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DF3877-A607-4F15-8C35-0FCBFA0351BA}">
  <sheetPr>
    <pageSetUpPr fitToPage="1"/>
  </sheetPr>
  <dimension ref="A1:H511"/>
  <sheetViews>
    <sheetView topLeftCell="A476" zoomScaleNormal="100" workbookViewId="0">
      <selection activeCell="D508" sqref="D508:H508"/>
    </sheetView>
  </sheetViews>
  <sheetFormatPr defaultColWidth="14.33203125" defaultRowHeight="14.25" x14ac:dyDescent="0.2"/>
  <cols>
    <col min="1" max="1" width="7.33203125" style="9" customWidth="1"/>
    <col min="2" max="2" width="6" style="9" customWidth="1"/>
    <col min="3" max="16384" width="14.33203125" style="9"/>
  </cols>
  <sheetData>
    <row r="1" spans="1:8" ht="30.6" customHeight="1" x14ac:dyDescent="0.2">
      <c r="A1" s="102" t="s">
        <v>170</v>
      </c>
      <c r="B1" s="99"/>
      <c r="C1" s="99"/>
      <c r="D1" s="99"/>
      <c r="E1" s="99"/>
      <c r="F1" s="99"/>
      <c r="G1" s="99"/>
      <c r="H1" s="99"/>
    </row>
    <row r="2" spans="1:8" x14ac:dyDescent="0.2">
      <c r="A2" s="24" t="s">
        <v>0</v>
      </c>
      <c r="B2" s="24"/>
    </row>
    <row r="3" spans="1:8" x14ac:dyDescent="0.2">
      <c r="A3" s="24"/>
      <c r="B3" s="24"/>
    </row>
    <row r="4" spans="1:8" x14ac:dyDescent="0.2">
      <c r="D4" s="11" t="s">
        <v>133</v>
      </c>
      <c r="E4" s="11" t="s">
        <v>124</v>
      </c>
      <c r="F4" s="11" t="s">
        <v>125</v>
      </c>
      <c r="G4" s="11" t="s">
        <v>126</v>
      </c>
      <c r="H4" s="11" t="s">
        <v>3</v>
      </c>
    </row>
    <row r="5" spans="1:8" x14ac:dyDescent="0.2">
      <c r="A5" s="11" t="s">
        <v>298</v>
      </c>
      <c r="B5" s="2">
        <v>101</v>
      </c>
      <c r="C5" s="11" t="s">
        <v>4</v>
      </c>
      <c r="D5" s="12">
        <v>3225</v>
      </c>
      <c r="E5" s="12">
        <v>744.5</v>
      </c>
      <c r="F5" s="12">
        <v>659.5</v>
      </c>
      <c r="G5" s="12">
        <v>764.7</v>
      </c>
      <c r="H5" s="9">
        <f>SUM(E5:G5)</f>
        <v>2168.6999999999998</v>
      </c>
    </row>
    <row r="6" spans="1:8" x14ac:dyDescent="0.2">
      <c r="A6" s="25" t="str">
        <f>A5</f>
        <v>2025</v>
      </c>
      <c r="B6" s="2">
        <v>147</v>
      </c>
      <c r="C6" s="11" t="s">
        <v>5</v>
      </c>
      <c r="D6" s="12">
        <v>789.3</v>
      </c>
      <c r="E6" s="12">
        <v>178.8</v>
      </c>
      <c r="F6" s="12">
        <v>188.2</v>
      </c>
      <c r="G6" s="12">
        <v>222.9</v>
      </c>
      <c r="H6" s="9">
        <f t="shared" ref="H6:H69" si="0">SUM(E6:G6)</f>
        <v>589.9</v>
      </c>
    </row>
    <row r="7" spans="1:8" x14ac:dyDescent="0.2">
      <c r="A7" s="25" t="str">
        <f t="shared" ref="A7:A70" si="1">A6</f>
        <v>2025</v>
      </c>
      <c r="B7" s="2">
        <v>151</v>
      </c>
      <c r="C7" s="11" t="s">
        <v>9</v>
      </c>
      <c r="D7" s="12">
        <v>330.9</v>
      </c>
      <c r="E7" s="12">
        <v>68.400000000000006</v>
      </c>
      <c r="F7" s="12">
        <v>96.8</v>
      </c>
      <c r="G7" s="12">
        <v>85.8</v>
      </c>
      <c r="H7" s="9">
        <f t="shared" si="0"/>
        <v>251</v>
      </c>
    </row>
    <row r="8" spans="1:8" x14ac:dyDescent="0.2">
      <c r="A8" s="25" t="str">
        <f t="shared" si="1"/>
        <v>2025</v>
      </c>
      <c r="B8" s="2">
        <v>153</v>
      </c>
      <c r="C8" s="11" t="s">
        <v>10</v>
      </c>
      <c r="D8" s="12">
        <v>229.3</v>
      </c>
      <c r="E8" s="12">
        <v>47.8</v>
      </c>
      <c r="F8" s="12">
        <v>58.7</v>
      </c>
      <c r="G8" s="12">
        <v>51.7</v>
      </c>
      <c r="H8" s="9">
        <f t="shared" si="0"/>
        <v>158.19999999999999</v>
      </c>
    </row>
    <row r="9" spans="1:8" x14ac:dyDescent="0.2">
      <c r="A9" s="25" t="str">
        <f t="shared" si="1"/>
        <v>2025</v>
      </c>
      <c r="B9" s="2">
        <v>155</v>
      </c>
      <c r="C9" s="11" t="s">
        <v>6</v>
      </c>
      <c r="D9" s="12">
        <v>99.2</v>
      </c>
      <c r="E9" s="12">
        <v>29.4</v>
      </c>
      <c r="F9" s="12">
        <v>24.5</v>
      </c>
      <c r="G9" s="12">
        <v>25</v>
      </c>
      <c r="H9" s="9">
        <f t="shared" si="0"/>
        <v>78.900000000000006</v>
      </c>
    </row>
    <row r="10" spans="1:8" x14ac:dyDescent="0.2">
      <c r="A10" s="25" t="str">
        <f t="shared" si="1"/>
        <v>2025</v>
      </c>
      <c r="B10" s="2">
        <v>157</v>
      </c>
      <c r="C10" s="11" t="s">
        <v>11</v>
      </c>
      <c r="D10" s="12">
        <v>712.6</v>
      </c>
      <c r="E10" s="12">
        <v>139.4</v>
      </c>
      <c r="F10" s="12">
        <v>167.4</v>
      </c>
      <c r="G10" s="12">
        <v>224.5</v>
      </c>
      <c r="H10" s="9">
        <f t="shared" si="0"/>
        <v>531.29999999999995</v>
      </c>
    </row>
    <row r="11" spans="1:8" x14ac:dyDescent="0.2">
      <c r="A11" s="25" t="str">
        <f t="shared" si="1"/>
        <v>2025</v>
      </c>
      <c r="B11" s="2">
        <v>159</v>
      </c>
      <c r="C11" s="11" t="s">
        <v>12</v>
      </c>
      <c r="D11" s="12">
        <v>465.1</v>
      </c>
      <c r="E11" s="12">
        <v>95</v>
      </c>
      <c r="F11" s="12">
        <v>99</v>
      </c>
      <c r="G11" s="12">
        <v>147</v>
      </c>
      <c r="H11" s="9">
        <f t="shared" si="0"/>
        <v>341</v>
      </c>
    </row>
    <row r="12" spans="1:8" x14ac:dyDescent="0.2">
      <c r="A12" s="25" t="str">
        <f t="shared" si="1"/>
        <v>2025</v>
      </c>
      <c r="B12" s="2">
        <v>161</v>
      </c>
      <c r="C12" s="11" t="s">
        <v>13</v>
      </c>
      <c r="D12" s="12">
        <v>177.6</v>
      </c>
      <c r="E12" s="12">
        <v>34.5</v>
      </c>
      <c r="F12" s="12">
        <v>44</v>
      </c>
      <c r="G12" s="12">
        <v>52</v>
      </c>
      <c r="H12" s="9">
        <f t="shared" si="0"/>
        <v>130.5</v>
      </c>
    </row>
    <row r="13" spans="1:8" x14ac:dyDescent="0.2">
      <c r="A13" s="25" t="str">
        <f t="shared" si="1"/>
        <v>2025</v>
      </c>
      <c r="B13" s="2">
        <v>163</v>
      </c>
      <c r="C13" s="11" t="s">
        <v>14</v>
      </c>
      <c r="D13" s="12">
        <v>142.4</v>
      </c>
      <c r="E13" s="12">
        <v>35.6</v>
      </c>
      <c r="F13" s="12">
        <v>25</v>
      </c>
      <c r="G13" s="12">
        <v>40.4</v>
      </c>
      <c r="H13" s="9">
        <f t="shared" si="0"/>
        <v>101</v>
      </c>
    </row>
    <row r="14" spans="1:8" x14ac:dyDescent="0.2">
      <c r="A14" s="25" t="str">
        <f t="shared" si="1"/>
        <v>2025</v>
      </c>
      <c r="B14" s="2">
        <v>165</v>
      </c>
      <c r="C14" s="11" t="s">
        <v>8</v>
      </c>
      <c r="D14" s="12">
        <v>145</v>
      </c>
      <c r="E14" s="12">
        <v>38.200000000000003</v>
      </c>
      <c r="F14" s="12">
        <v>43.5</v>
      </c>
      <c r="G14" s="12">
        <v>24.5</v>
      </c>
      <c r="H14" s="9">
        <f t="shared" si="0"/>
        <v>106.2</v>
      </c>
    </row>
    <row r="15" spans="1:8" x14ac:dyDescent="0.2">
      <c r="A15" s="25" t="str">
        <f t="shared" si="1"/>
        <v>2025</v>
      </c>
      <c r="B15" s="2">
        <v>167</v>
      </c>
      <c r="C15" s="11" t="s">
        <v>15</v>
      </c>
      <c r="D15" s="12">
        <v>376.7</v>
      </c>
      <c r="E15" s="12">
        <v>76.900000000000006</v>
      </c>
      <c r="F15" s="12">
        <v>86.6</v>
      </c>
      <c r="G15" s="12">
        <v>100.5</v>
      </c>
      <c r="H15" s="9">
        <f t="shared" si="0"/>
        <v>264</v>
      </c>
    </row>
    <row r="16" spans="1:8" x14ac:dyDescent="0.2">
      <c r="A16" s="25" t="str">
        <f t="shared" si="1"/>
        <v>2025</v>
      </c>
      <c r="B16" s="2">
        <v>169</v>
      </c>
      <c r="C16" s="11" t="s">
        <v>16</v>
      </c>
      <c r="D16" s="12">
        <v>240.9</v>
      </c>
      <c r="E16" s="12">
        <v>54.7</v>
      </c>
      <c r="F16" s="12">
        <v>51</v>
      </c>
      <c r="G16" s="12">
        <v>43.2</v>
      </c>
      <c r="H16" s="9">
        <f t="shared" si="0"/>
        <v>148.9</v>
      </c>
    </row>
    <row r="17" spans="1:8" x14ac:dyDescent="0.2">
      <c r="A17" s="25" t="str">
        <f t="shared" si="1"/>
        <v>2025</v>
      </c>
      <c r="B17" s="2">
        <v>173</v>
      </c>
      <c r="C17" s="11" t="s">
        <v>18</v>
      </c>
      <c r="D17" s="12">
        <v>464.7</v>
      </c>
      <c r="E17" s="12">
        <v>88.5</v>
      </c>
      <c r="F17" s="12">
        <v>95.7</v>
      </c>
      <c r="G17" s="12">
        <v>158</v>
      </c>
      <c r="H17" s="9">
        <f t="shared" si="0"/>
        <v>342.2</v>
      </c>
    </row>
    <row r="18" spans="1:8" x14ac:dyDescent="0.2">
      <c r="A18" s="25" t="str">
        <f t="shared" si="1"/>
        <v>2025</v>
      </c>
      <c r="B18" s="2">
        <v>175</v>
      </c>
      <c r="C18" s="11" t="s">
        <v>19</v>
      </c>
      <c r="D18" s="12">
        <v>277</v>
      </c>
      <c r="E18" s="12">
        <v>64</v>
      </c>
      <c r="F18" s="12">
        <v>73.7</v>
      </c>
      <c r="G18" s="12">
        <v>72</v>
      </c>
      <c r="H18" s="9">
        <f t="shared" si="0"/>
        <v>209.7</v>
      </c>
    </row>
    <row r="19" spans="1:8" x14ac:dyDescent="0.2">
      <c r="A19" s="25" t="str">
        <f t="shared" si="1"/>
        <v>2025</v>
      </c>
      <c r="B19" s="2">
        <v>183</v>
      </c>
      <c r="C19" s="11" t="s">
        <v>17</v>
      </c>
      <c r="D19" s="12">
        <v>104.4</v>
      </c>
      <c r="E19" s="12">
        <v>28.7</v>
      </c>
      <c r="F19" s="12">
        <v>23</v>
      </c>
      <c r="G19" s="12">
        <v>17.600000000000001</v>
      </c>
      <c r="H19" s="9">
        <f t="shared" si="0"/>
        <v>69.300000000000011</v>
      </c>
    </row>
    <row r="20" spans="1:8" x14ac:dyDescent="0.2">
      <c r="A20" s="25" t="str">
        <f t="shared" si="1"/>
        <v>2025</v>
      </c>
      <c r="B20" s="2">
        <v>185</v>
      </c>
      <c r="C20" s="11" t="s">
        <v>7</v>
      </c>
      <c r="D20" s="12">
        <v>292.5</v>
      </c>
      <c r="E20" s="12">
        <v>60.8</v>
      </c>
      <c r="F20" s="12">
        <v>71.5</v>
      </c>
      <c r="G20" s="12">
        <v>69.3</v>
      </c>
      <c r="H20" s="9">
        <f t="shared" si="0"/>
        <v>201.60000000000002</v>
      </c>
    </row>
    <row r="21" spans="1:8" x14ac:dyDescent="0.2">
      <c r="A21" s="25" t="str">
        <f t="shared" si="1"/>
        <v>2025</v>
      </c>
      <c r="B21" s="2">
        <v>187</v>
      </c>
      <c r="C21" s="11" t="s">
        <v>20</v>
      </c>
      <c r="D21" s="12">
        <v>49</v>
      </c>
      <c r="E21" s="12">
        <v>12.1</v>
      </c>
      <c r="F21" s="12">
        <v>11.8</v>
      </c>
      <c r="G21" s="12">
        <v>9.3000000000000007</v>
      </c>
      <c r="H21" s="9">
        <f t="shared" si="0"/>
        <v>33.200000000000003</v>
      </c>
    </row>
    <row r="22" spans="1:8" x14ac:dyDescent="0.2">
      <c r="A22" s="25" t="str">
        <f t="shared" si="1"/>
        <v>2025</v>
      </c>
      <c r="B22" s="2">
        <v>190</v>
      </c>
      <c r="C22" s="11" t="s">
        <v>25</v>
      </c>
      <c r="D22" s="12">
        <v>274.7</v>
      </c>
      <c r="E22" s="12">
        <v>71.2</v>
      </c>
      <c r="F22" s="12">
        <v>63</v>
      </c>
      <c r="G22" s="12">
        <v>81.3</v>
      </c>
      <c r="H22" s="9">
        <f t="shared" si="0"/>
        <v>215.5</v>
      </c>
    </row>
    <row r="23" spans="1:8" x14ac:dyDescent="0.2">
      <c r="A23" s="25" t="str">
        <f t="shared" si="1"/>
        <v>2025</v>
      </c>
      <c r="B23" s="2">
        <v>201</v>
      </c>
      <c r="C23" s="11" t="s">
        <v>21</v>
      </c>
      <c r="D23" s="12">
        <v>191.4</v>
      </c>
      <c r="E23" s="12">
        <v>49.6</v>
      </c>
      <c r="F23" s="12">
        <v>50.5</v>
      </c>
      <c r="G23" s="12">
        <v>55.5</v>
      </c>
      <c r="H23" s="9">
        <f t="shared" si="0"/>
        <v>155.6</v>
      </c>
    </row>
    <row r="24" spans="1:8" x14ac:dyDescent="0.2">
      <c r="A24" s="25" t="str">
        <f t="shared" si="1"/>
        <v>2025</v>
      </c>
      <c r="B24" s="2">
        <v>210</v>
      </c>
      <c r="C24" s="11" t="s">
        <v>23</v>
      </c>
      <c r="D24" s="12">
        <v>301.10000000000002</v>
      </c>
      <c r="E24" s="12">
        <v>68</v>
      </c>
      <c r="F24" s="12">
        <v>71.8</v>
      </c>
      <c r="G24" s="12">
        <v>76.599999999999994</v>
      </c>
      <c r="H24" s="9">
        <f t="shared" si="0"/>
        <v>216.4</v>
      </c>
    </row>
    <row r="25" spans="1:8" x14ac:dyDescent="0.2">
      <c r="A25" s="25" t="str">
        <f t="shared" si="1"/>
        <v>2025</v>
      </c>
      <c r="B25" s="2">
        <v>217</v>
      </c>
      <c r="C25" s="11" t="s">
        <v>28</v>
      </c>
      <c r="D25" s="12">
        <v>494.5</v>
      </c>
      <c r="E25" s="12">
        <v>112.5</v>
      </c>
      <c r="F25" s="12">
        <v>115</v>
      </c>
      <c r="G25" s="12">
        <v>125.2</v>
      </c>
      <c r="H25" s="9">
        <f t="shared" si="0"/>
        <v>352.7</v>
      </c>
    </row>
    <row r="26" spans="1:8" x14ac:dyDescent="0.2">
      <c r="A26" s="25" t="str">
        <f t="shared" si="1"/>
        <v>2025</v>
      </c>
      <c r="B26" s="2">
        <v>219</v>
      </c>
      <c r="C26" s="11" t="s">
        <v>29</v>
      </c>
      <c r="D26" s="12">
        <v>362</v>
      </c>
      <c r="E26" s="12">
        <v>79.5</v>
      </c>
      <c r="F26" s="12">
        <v>104.1</v>
      </c>
      <c r="G26" s="12">
        <v>81</v>
      </c>
      <c r="H26" s="9">
        <f t="shared" si="0"/>
        <v>264.60000000000002</v>
      </c>
    </row>
    <row r="27" spans="1:8" x14ac:dyDescent="0.2">
      <c r="A27" s="25" t="str">
        <f t="shared" si="1"/>
        <v>2025</v>
      </c>
      <c r="B27" s="2">
        <v>223</v>
      </c>
      <c r="C27" s="11" t="s">
        <v>30</v>
      </c>
      <c r="D27" s="12">
        <v>222.9</v>
      </c>
      <c r="E27" s="12">
        <v>55</v>
      </c>
      <c r="F27" s="12">
        <v>55.8</v>
      </c>
      <c r="G27" s="12">
        <v>62.1</v>
      </c>
      <c r="H27" s="9">
        <f t="shared" si="0"/>
        <v>172.9</v>
      </c>
    </row>
    <row r="28" spans="1:8" x14ac:dyDescent="0.2">
      <c r="A28" s="25" t="str">
        <f t="shared" si="1"/>
        <v>2025</v>
      </c>
      <c r="B28" s="2">
        <v>230</v>
      </c>
      <c r="C28" s="11" t="s">
        <v>31</v>
      </c>
      <c r="D28" s="12">
        <v>575.6</v>
      </c>
      <c r="E28" s="12">
        <v>101.6</v>
      </c>
      <c r="F28" s="12">
        <v>143.5</v>
      </c>
      <c r="G28" s="12">
        <v>224.3</v>
      </c>
      <c r="H28" s="9">
        <f t="shared" si="0"/>
        <v>469.4</v>
      </c>
    </row>
    <row r="29" spans="1:8" x14ac:dyDescent="0.2">
      <c r="A29" s="25" t="str">
        <f t="shared" si="1"/>
        <v>2025</v>
      </c>
      <c r="B29" s="2">
        <v>240</v>
      </c>
      <c r="C29" s="11" t="s">
        <v>22</v>
      </c>
      <c r="D29" s="12">
        <v>185.3</v>
      </c>
      <c r="E29" s="12">
        <v>47.4</v>
      </c>
      <c r="F29" s="12">
        <v>47.5</v>
      </c>
      <c r="G29" s="12">
        <v>37.5</v>
      </c>
      <c r="H29" s="9">
        <f t="shared" si="0"/>
        <v>132.4</v>
      </c>
    </row>
    <row r="30" spans="1:8" x14ac:dyDescent="0.2">
      <c r="A30" s="25" t="str">
        <f t="shared" si="1"/>
        <v>2025</v>
      </c>
      <c r="B30" s="2">
        <v>250</v>
      </c>
      <c r="C30" s="11" t="s">
        <v>24</v>
      </c>
      <c r="D30" s="12">
        <v>308.3</v>
      </c>
      <c r="E30" s="12">
        <v>56.2</v>
      </c>
      <c r="F30" s="12">
        <v>84.5</v>
      </c>
      <c r="G30" s="12">
        <v>78.5</v>
      </c>
      <c r="H30" s="9">
        <f t="shared" si="0"/>
        <v>219.2</v>
      </c>
    </row>
    <row r="31" spans="1:8" x14ac:dyDescent="0.2">
      <c r="A31" s="25" t="str">
        <f t="shared" si="1"/>
        <v>2025</v>
      </c>
      <c r="B31" s="2">
        <v>253</v>
      </c>
      <c r="C31" s="11" t="s">
        <v>34</v>
      </c>
      <c r="D31" s="12">
        <v>261.39999999999998</v>
      </c>
      <c r="E31" s="12">
        <v>75.599999999999994</v>
      </c>
      <c r="F31" s="12">
        <v>63.7</v>
      </c>
      <c r="G31" s="12">
        <v>51</v>
      </c>
      <c r="H31" s="9">
        <f t="shared" si="0"/>
        <v>190.3</v>
      </c>
    </row>
    <row r="32" spans="1:8" x14ac:dyDescent="0.2">
      <c r="A32" s="25" t="str">
        <f t="shared" si="1"/>
        <v>2025</v>
      </c>
      <c r="B32" s="2">
        <v>259</v>
      </c>
      <c r="C32" s="11" t="s">
        <v>35</v>
      </c>
      <c r="D32" s="12">
        <v>443.9</v>
      </c>
      <c r="E32" s="12">
        <v>108.7</v>
      </c>
      <c r="F32" s="12">
        <v>101.3</v>
      </c>
      <c r="G32" s="12">
        <v>93.7</v>
      </c>
      <c r="H32" s="9">
        <f t="shared" si="0"/>
        <v>303.7</v>
      </c>
    </row>
    <row r="33" spans="1:8" x14ac:dyDescent="0.2">
      <c r="A33" s="25" t="str">
        <f t="shared" si="1"/>
        <v>2025</v>
      </c>
      <c r="B33" s="2">
        <v>260</v>
      </c>
      <c r="C33" s="11" t="s">
        <v>27</v>
      </c>
      <c r="D33" s="12">
        <v>247.7</v>
      </c>
      <c r="E33" s="12">
        <v>63.3</v>
      </c>
      <c r="F33" s="12">
        <v>59.7</v>
      </c>
      <c r="G33" s="12">
        <v>59.2</v>
      </c>
      <c r="H33" s="9">
        <f t="shared" si="0"/>
        <v>182.2</v>
      </c>
    </row>
    <row r="34" spans="1:8" x14ac:dyDescent="0.2">
      <c r="A34" s="25" t="str">
        <f t="shared" si="1"/>
        <v>2025</v>
      </c>
      <c r="B34" s="2">
        <v>265</v>
      </c>
      <c r="C34" s="11" t="s">
        <v>37</v>
      </c>
      <c r="D34" s="12">
        <v>498.6</v>
      </c>
      <c r="E34" s="12">
        <v>107.3</v>
      </c>
      <c r="F34" s="12">
        <v>120.5</v>
      </c>
      <c r="G34" s="12">
        <v>130.19999999999999</v>
      </c>
      <c r="H34" s="9">
        <f t="shared" si="0"/>
        <v>358</v>
      </c>
    </row>
    <row r="35" spans="1:8" x14ac:dyDescent="0.2">
      <c r="A35" s="25" t="str">
        <f t="shared" si="1"/>
        <v>2025</v>
      </c>
      <c r="B35" s="2">
        <v>269</v>
      </c>
      <c r="C35" s="11" t="s">
        <v>38</v>
      </c>
      <c r="D35" s="12">
        <v>128.9</v>
      </c>
      <c r="E35" s="12">
        <v>25.6</v>
      </c>
      <c r="F35" s="12">
        <v>37.299999999999997</v>
      </c>
      <c r="G35" s="12">
        <v>29.3</v>
      </c>
      <c r="H35" s="9">
        <f t="shared" si="0"/>
        <v>92.2</v>
      </c>
    </row>
    <row r="36" spans="1:8" x14ac:dyDescent="0.2">
      <c r="A36" s="25" t="str">
        <f t="shared" si="1"/>
        <v>2025</v>
      </c>
      <c r="B36" s="2">
        <v>270</v>
      </c>
      <c r="C36" s="11" t="s">
        <v>26</v>
      </c>
      <c r="D36" s="12">
        <v>409.1</v>
      </c>
      <c r="E36" s="12">
        <v>106</v>
      </c>
      <c r="F36" s="12">
        <v>90.5</v>
      </c>
      <c r="G36" s="12">
        <v>102.3</v>
      </c>
      <c r="H36" s="9">
        <f t="shared" si="0"/>
        <v>298.8</v>
      </c>
    </row>
    <row r="37" spans="1:8" x14ac:dyDescent="0.2">
      <c r="A37" s="25" t="str">
        <f t="shared" si="1"/>
        <v>2025</v>
      </c>
      <c r="B37" s="2">
        <v>306</v>
      </c>
      <c r="C37" s="11" t="s">
        <v>45</v>
      </c>
      <c r="D37" s="12">
        <v>284.2</v>
      </c>
      <c r="E37" s="12">
        <v>61</v>
      </c>
      <c r="F37" s="12">
        <v>66.8</v>
      </c>
      <c r="G37" s="12">
        <v>75.2</v>
      </c>
      <c r="H37" s="9">
        <f t="shared" si="0"/>
        <v>203</v>
      </c>
    </row>
    <row r="38" spans="1:8" x14ac:dyDescent="0.2">
      <c r="A38" s="25" t="str">
        <f t="shared" si="1"/>
        <v>2025</v>
      </c>
      <c r="B38" s="2">
        <v>316</v>
      </c>
      <c r="C38" s="11" t="s">
        <v>41</v>
      </c>
      <c r="D38" s="12">
        <v>295.60000000000002</v>
      </c>
      <c r="E38" s="12">
        <v>68.7</v>
      </c>
      <c r="F38" s="12">
        <v>68.2</v>
      </c>
      <c r="G38" s="12">
        <v>76.2</v>
      </c>
      <c r="H38" s="9">
        <f t="shared" si="0"/>
        <v>213.10000000000002</v>
      </c>
    </row>
    <row r="39" spans="1:8" x14ac:dyDescent="0.2">
      <c r="A39" s="25" t="str">
        <f t="shared" si="1"/>
        <v>2025</v>
      </c>
      <c r="B39" s="2">
        <v>320</v>
      </c>
      <c r="C39" s="11" t="s">
        <v>39</v>
      </c>
      <c r="D39" s="12">
        <v>281.60000000000002</v>
      </c>
      <c r="E39" s="12">
        <v>67.2</v>
      </c>
      <c r="F39" s="12">
        <v>63</v>
      </c>
      <c r="G39" s="12">
        <v>69.5</v>
      </c>
      <c r="H39" s="9">
        <f t="shared" si="0"/>
        <v>199.7</v>
      </c>
    </row>
    <row r="40" spans="1:8" x14ac:dyDescent="0.2">
      <c r="A40" s="25" t="str">
        <f t="shared" si="1"/>
        <v>2025</v>
      </c>
      <c r="B40" s="2">
        <v>326</v>
      </c>
      <c r="C40" s="11" t="s">
        <v>42</v>
      </c>
      <c r="D40" s="12">
        <v>256.39999999999998</v>
      </c>
      <c r="E40" s="12">
        <v>56.7</v>
      </c>
      <c r="F40" s="12">
        <v>64.5</v>
      </c>
      <c r="G40" s="12">
        <v>70.2</v>
      </c>
      <c r="H40" s="9">
        <f t="shared" si="0"/>
        <v>191.4</v>
      </c>
    </row>
    <row r="41" spans="1:8" x14ac:dyDescent="0.2">
      <c r="A41" s="25" t="str">
        <f t="shared" si="1"/>
        <v>2025</v>
      </c>
      <c r="B41" s="2">
        <v>329</v>
      </c>
      <c r="C41" s="11" t="s">
        <v>46</v>
      </c>
      <c r="D41" s="12">
        <v>169.7</v>
      </c>
      <c r="E41" s="12">
        <v>36.299999999999997</v>
      </c>
      <c r="F41" s="12">
        <v>47.8</v>
      </c>
      <c r="G41" s="12">
        <v>40</v>
      </c>
      <c r="H41" s="9">
        <f t="shared" si="0"/>
        <v>124.1</v>
      </c>
    </row>
    <row r="42" spans="1:8" x14ac:dyDescent="0.2">
      <c r="A42" s="25" t="str">
        <f t="shared" si="1"/>
        <v>2025</v>
      </c>
      <c r="B42" s="2">
        <v>330</v>
      </c>
      <c r="C42" s="11" t="s">
        <v>47</v>
      </c>
      <c r="D42" s="12">
        <v>399.2</v>
      </c>
      <c r="E42" s="12">
        <v>102.8</v>
      </c>
      <c r="F42" s="12">
        <v>87.1</v>
      </c>
      <c r="G42" s="12">
        <v>84.2</v>
      </c>
      <c r="H42" s="9">
        <f t="shared" si="0"/>
        <v>274.09999999999997</v>
      </c>
    </row>
    <row r="43" spans="1:8" x14ac:dyDescent="0.2">
      <c r="A43" s="25" t="str">
        <f t="shared" si="1"/>
        <v>2025</v>
      </c>
      <c r="B43" s="2">
        <v>336</v>
      </c>
      <c r="C43" s="11" t="s">
        <v>49</v>
      </c>
      <c r="D43" s="12">
        <v>127.9</v>
      </c>
      <c r="E43" s="12">
        <v>30.2</v>
      </c>
      <c r="F43" s="12">
        <v>26</v>
      </c>
      <c r="G43" s="12">
        <v>33.6</v>
      </c>
      <c r="H43" s="9">
        <f t="shared" si="0"/>
        <v>89.800000000000011</v>
      </c>
    </row>
    <row r="44" spans="1:8" x14ac:dyDescent="0.2">
      <c r="A44" s="25" t="str">
        <f t="shared" si="1"/>
        <v>2025</v>
      </c>
      <c r="B44" s="2">
        <v>340</v>
      </c>
      <c r="C44" s="11" t="s">
        <v>48</v>
      </c>
      <c r="D44" s="12">
        <v>230.1</v>
      </c>
      <c r="E44" s="12">
        <v>57.2</v>
      </c>
      <c r="F44" s="12">
        <v>60</v>
      </c>
      <c r="G44" s="12">
        <v>56.5</v>
      </c>
      <c r="H44" s="9">
        <f t="shared" si="0"/>
        <v>173.7</v>
      </c>
    </row>
    <row r="45" spans="1:8" x14ac:dyDescent="0.2">
      <c r="A45" s="25" t="str">
        <f t="shared" si="1"/>
        <v>2025</v>
      </c>
      <c r="B45" s="2">
        <v>350</v>
      </c>
      <c r="C45" s="11" t="s">
        <v>36</v>
      </c>
      <c r="D45" s="12">
        <v>153.4</v>
      </c>
      <c r="E45" s="12">
        <v>30.6</v>
      </c>
      <c r="F45" s="12">
        <v>37.9</v>
      </c>
      <c r="G45" s="12">
        <v>40.4</v>
      </c>
      <c r="H45" s="9">
        <f t="shared" si="0"/>
        <v>108.9</v>
      </c>
    </row>
    <row r="46" spans="1:8" x14ac:dyDescent="0.2">
      <c r="A46" s="25" t="str">
        <f t="shared" si="1"/>
        <v>2025</v>
      </c>
      <c r="B46" s="2">
        <v>360</v>
      </c>
      <c r="C46" s="11" t="s">
        <v>43</v>
      </c>
      <c r="D46" s="12">
        <v>311.39999999999998</v>
      </c>
      <c r="E46" s="12">
        <v>68.8</v>
      </c>
      <c r="F46" s="12">
        <v>58.3</v>
      </c>
      <c r="G46" s="12">
        <v>76.7</v>
      </c>
      <c r="H46" s="9">
        <f t="shared" si="0"/>
        <v>203.8</v>
      </c>
    </row>
    <row r="47" spans="1:8" x14ac:dyDescent="0.2">
      <c r="A47" s="25" t="str">
        <f t="shared" si="1"/>
        <v>2025</v>
      </c>
      <c r="B47" s="2">
        <v>370</v>
      </c>
      <c r="C47" s="11" t="s">
        <v>44</v>
      </c>
      <c r="D47" s="12">
        <v>465.3</v>
      </c>
      <c r="E47" s="12">
        <v>110.3</v>
      </c>
      <c r="F47" s="12">
        <v>97.7</v>
      </c>
      <c r="G47" s="12">
        <v>114.2</v>
      </c>
      <c r="H47" s="9">
        <f t="shared" si="0"/>
        <v>322.2</v>
      </c>
    </row>
    <row r="48" spans="1:8" x14ac:dyDescent="0.2">
      <c r="A48" s="25" t="str">
        <f t="shared" si="1"/>
        <v>2025</v>
      </c>
      <c r="B48" s="2">
        <v>376</v>
      </c>
      <c r="C48" s="11" t="s">
        <v>40</v>
      </c>
      <c r="D48" s="12">
        <v>444.7</v>
      </c>
      <c r="E48" s="12">
        <v>102.7</v>
      </c>
      <c r="F48" s="12">
        <v>116.2</v>
      </c>
      <c r="G48" s="12">
        <v>101.3</v>
      </c>
      <c r="H48" s="9">
        <f t="shared" si="0"/>
        <v>320.2</v>
      </c>
    </row>
    <row r="49" spans="1:8" x14ac:dyDescent="0.2">
      <c r="A49" s="25" t="str">
        <f t="shared" si="1"/>
        <v>2025</v>
      </c>
      <c r="B49" s="2">
        <v>390</v>
      </c>
      <c r="C49" s="11" t="s">
        <v>50</v>
      </c>
      <c r="D49" s="12">
        <v>368</v>
      </c>
      <c r="E49" s="12">
        <v>89.5</v>
      </c>
      <c r="F49" s="12">
        <v>72.5</v>
      </c>
      <c r="G49" s="12">
        <v>78.599999999999994</v>
      </c>
      <c r="H49" s="9">
        <f t="shared" si="0"/>
        <v>240.6</v>
      </c>
    </row>
    <row r="50" spans="1:8" x14ac:dyDescent="0.2">
      <c r="A50" s="25" t="str">
        <f t="shared" si="1"/>
        <v>2025</v>
      </c>
      <c r="B50" s="2">
        <v>400</v>
      </c>
      <c r="C50" s="11" t="s">
        <v>32</v>
      </c>
      <c r="D50" s="12">
        <v>365.8</v>
      </c>
      <c r="E50" s="12">
        <v>72.400000000000006</v>
      </c>
      <c r="F50" s="12">
        <v>84.5</v>
      </c>
      <c r="G50" s="12">
        <v>105</v>
      </c>
      <c r="H50" s="9">
        <f t="shared" si="0"/>
        <v>261.89999999999998</v>
      </c>
    </row>
    <row r="51" spans="1:8" x14ac:dyDescent="0.2">
      <c r="A51" s="25" t="str">
        <f t="shared" si="1"/>
        <v>2025</v>
      </c>
      <c r="B51" s="2">
        <v>410</v>
      </c>
      <c r="C51" s="11" t="s">
        <v>55</v>
      </c>
      <c r="D51" s="12">
        <v>256.89999999999998</v>
      </c>
      <c r="E51" s="12">
        <v>54.7</v>
      </c>
      <c r="F51" s="12">
        <v>68</v>
      </c>
      <c r="G51" s="12">
        <v>68.099999999999994</v>
      </c>
      <c r="H51" s="9">
        <f t="shared" si="0"/>
        <v>190.8</v>
      </c>
    </row>
    <row r="52" spans="1:8" x14ac:dyDescent="0.2">
      <c r="A52" s="25" t="str">
        <f t="shared" si="1"/>
        <v>2025</v>
      </c>
      <c r="B52" s="2">
        <v>420</v>
      </c>
      <c r="C52" s="11" t="s">
        <v>51</v>
      </c>
      <c r="D52" s="12">
        <v>284.7</v>
      </c>
      <c r="E52" s="12">
        <v>62</v>
      </c>
      <c r="F52" s="12">
        <v>69</v>
      </c>
      <c r="G52" s="12">
        <v>71.5</v>
      </c>
      <c r="H52" s="9">
        <f t="shared" si="0"/>
        <v>202.5</v>
      </c>
    </row>
    <row r="53" spans="1:8" x14ac:dyDescent="0.2">
      <c r="A53" s="25" t="str">
        <f t="shared" si="1"/>
        <v>2025</v>
      </c>
      <c r="B53" s="2">
        <v>430</v>
      </c>
      <c r="C53" s="11" t="s">
        <v>52</v>
      </c>
      <c r="D53" s="12">
        <v>333.8</v>
      </c>
      <c r="E53" s="12">
        <v>59.8</v>
      </c>
      <c r="F53" s="12">
        <v>95.8</v>
      </c>
      <c r="G53" s="12">
        <v>91.3</v>
      </c>
      <c r="H53" s="9">
        <f t="shared" si="0"/>
        <v>246.89999999999998</v>
      </c>
    </row>
    <row r="54" spans="1:8" x14ac:dyDescent="0.2">
      <c r="A54" s="25" t="str">
        <f t="shared" si="1"/>
        <v>2025</v>
      </c>
      <c r="B54" s="2">
        <v>440</v>
      </c>
      <c r="C54" s="11" t="s">
        <v>53</v>
      </c>
      <c r="D54" s="12">
        <v>200.8</v>
      </c>
      <c r="E54" s="12">
        <v>52.7</v>
      </c>
      <c r="F54" s="12">
        <v>36.200000000000003</v>
      </c>
      <c r="G54" s="12">
        <v>51.2</v>
      </c>
      <c r="H54" s="9">
        <f t="shared" si="0"/>
        <v>140.10000000000002</v>
      </c>
    </row>
    <row r="55" spans="1:8" x14ac:dyDescent="0.2">
      <c r="A55" s="25" t="str">
        <f t="shared" si="1"/>
        <v>2025</v>
      </c>
      <c r="B55" s="2">
        <v>450</v>
      </c>
      <c r="C55" s="11" t="s">
        <v>57</v>
      </c>
      <c r="D55" s="12">
        <v>156.19999999999999</v>
      </c>
      <c r="E55" s="12">
        <v>32.5</v>
      </c>
      <c r="F55" s="12">
        <v>28</v>
      </c>
      <c r="G55" s="12">
        <v>54.5</v>
      </c>
      <c r="H55" s="9">
        <f t="shared" si="0"/>
        <v>115</v>
      </c>
    </row>
    <row r="56" spans="1:8" x14ac:dyDescent="0.2">
      <c r="A56" s="25" t="str">
        <f t="shared" si="1"/>
        <v>2025</v>
      </c>
      <c r="B56" s="2">
        <v>461</v>
      </c>
      <c r="C56" s="11" t="s">
        <v>58</v>
      </c>
      <c r="D56" s="12">
        <v>1130.8</v>
      </c>
      <c r="E56" s="12">
        <v>221.3</v>
      </c>
      <c r="F56" s="12">
        <v>273.5</v>
      </c>
      <c r="G56" s="12">
        <v>289.5</v>
      </c>
      <c r="H56" s="9">
        <f t="shared" si="0"/>
        <v>784.3</v>
      </c>
    </row>
    <row r="57" spans="1:8" x14ac:dyDescent="0.2">
      <c r="A57" s="25" t="str">
        <f t="shared" si="1"/>
        <v>2025</v>
      </c>
      <c r="B57" s="2">
        <v>479</v>
      </c>
      <c r="C57" s="11" t="s">
        <v>59</v>
      </c>
      <c r="D57" s="12">
        <v>471.9</v>
      </c>
      <c r="E57" s="12">
        <v>93.7</v>
      </c>
      <c r="F57" s="12">
        <v>107</v>
      </c>
      <c r="G57" s="12">
        <v>135</v>
      </c>
      <c r="H57" s="9">
        <f t="shared" si="0"/>
        <v>335.7</v>
      </c>
    </row>
    <row r="58" spans="1:8" x14ac:dyDescent="0.2">
      <c r="A58" s="25" t="str">
        <f t="shared" si="1"/>
        <v>2025</v>
      </c>
      <c r="B58" s="2">
        <v>480</v>
      </c>
      <c r="C58" s="11" t="s">
        <v>56</v>
      </c>
      <c r="D58" s="12">
        <v>178.2</v>
      </c>
      <c r="E58" s="12">
        <v>38</v>
      </c>
      <c r="F58" s="12">
        <v>34</v>
      </c>
      <c r="G58" s="12">
        <v>59</v>
      </c>
      <c r="H58" s="9">
        <f t="shared" si="0"/>
        <v>131</v>
      </c>
    </row>
    <row r="59" spans="1:8" x14ac:dyDescent="0.2">
      <c r="A59" s="25" t="str">
        <f t="shared" si="1"/>
        <v>2025</v>
      </c>
      <c r="B59" s="2">
        <v>482</v>
      </c>
      <c r="C59" s="11" t="s">
        <v>54</v>
      </c>
      <c r="D59" s="12">
        <v>151.69999999999999</v>
      </c>
      <c r="E59" s="12">
        <v>37.200000000000003</v>
      </c>
      <c r="F59" s="12">
        <v>40.799999999999997</v>
      </c>
      <c r="G59" s="12">
        <v>46.4</v>
      </c>
      <c r="H59" s="9">
        <f t="shared" si="0"/>
        <v>124.4</v>
      </c>
    </row>
    <row r="60" spans="1:8" x14ac:dyDescent="0.2">
      <c r="A60" s="25" t="str">
        <f t="shared" si="1"/>
        <v>2025</v>
      </c>
      <c r="B60" s="2">
        <v>492</v>
      </c>
      <c r="C60" s="11" t="s">
        <v>60</v>
      </c>
      <c r="D60" s="12">
        <v>69.2</v>
      </c>
      <c r="E60" s="12">
        <v>12</v>
      </c>
      <c r="F60" s="12">
        <v>18</v>
      </c>
      <c r="G60" s="12">
        <v>23.4</v>
      </c>
      <c r="H60" s="9">
        <f t="shared" si="0"/>
        <v>53.4</v>
      </c>
    </row>
    <row r="61" spans="1:8" x14ac:dyDescent="0.2">
      <c r="A61" s="25" t="str">
        <f t="shared" si="1"/>
        <v>2025</v>
      </c>
      <c r="B61" s="2">
        <v>510</v>
      </c>
      <c r="C61" s="11" t="s">
        <v>65</v>
      </c>
      <c r="D61" s="12">
        <v>363.9</v>
      </c>
      <c r="E61" s="12">
        <v>70.5</v>
      </c>
      <c r="F61" s="12">
        <v>94.5</v>
      </c>
      <c r="G61" s="12">
        <v>98.2</v>
      </c>
      <c r="H61" s="9">
        <f t="shared" si="0"/>
        <v>263.2</v>
      </c>
    </row>
    <row r="62" spans="1:8" x14ac:dyDescent="0.2">
      <c r="A62" s="25" t="str">
        <f t="shared" si="1"/>
        <v>2025</v>
      </c>
      <c r="B62" s="2">
        <v>530</v>
      </c>
      <c r="C62" s="11" t="s">
        <v>61</v>
      </c>
      <c r="D62" s="12">
        <v>174.1</v>
      </c>
      <c r="E62" s="12">
        <v>30.5</v>
      </c>
      <c r="F62" s="12">
        <v>50</v>
      </c>
      <c r="G62" s="12">
        <v>44.5</v>
      </c>
      <c r="H62" s="9">
        <f t="shared" si="0"/>
        <v>125</v>
      </c>
    </row>
    <row r="63" spans="1:8" x14ac:dyDescent="0.2">
      <c r="A63" s="25" t="str">
        <f t="shared" si="1"/>
        <v>2025</v>
      </c>
      <c r="B63" s="2">
        <v>540</v>
      </c>
      <c r="C63" s="11" t="s">
        <v>67</v>
      </c>
      <c r="D63" s="12">
        <v>490.2</v>
      </c>
      <c r="E63" s="12">
        <v>117</v>
      </c>
      <c r="F63" s="12">
        <v>125.8</v>
      </c>
      <c r="G63" s="12">
        <v>134.80000000000001</v>
      </c>
      <c r="H63" s="9">
        <f t="shared" si="0"/>
        <v>377.6</v>
      </c>
    </row>
    <row r="64" spans="1:8" x14ac:dyDescent="0.2">
      <c r="A64" s="25" t="str">
        <f t="shared" si="1"/>
        <v>2025</v>
      </c>
      <c r="B64" s="2">
        <v>550</v>
      </c>
      <c r="C64" s="11" t="s">
        <v>68</v>
      </c>
      <c r="D64" s="12">
        <v>233.7</v>
      </c>
      <c r="E64" s="12">
        <v>50.8</v>
      </c>
      <c r="F64" s="12">
        <v>51</v>
      </c>
      <c r="G64" s="12">
        <v>62.3</v>
      </c>
      <c r="H64" s="9">
        <f t="shared" si="0"/>
        <v>164.1</v>
      </c>
    </row>
    <row r="65" spans="1:8" x14ac:dyDescent="0.2">
      <c r="A65" s="25" t="str">
        <f t="shared" si="1"/>
        <v>2025</v>
      </c>
      <c r="B65" s="2">
        <v>561</v>
      </c>
      <c r="C65" s="11" t="s">
        <v>62</v>
      </c>
      <c r="D65" s="12">
        <v>805.9</v>
      </c>
      <c r="E65" s="12">
        <v>181</v>
      </c>
      <c r="F65" s="12">
        <v>206</v>
      </c>
      <c r="G65" s="12">
        <v>181.5</v>
      </c>
      <c r="H65" s="9">
        <f t="shared" si="0"/>
        <v>568.5</v>
      </c>
    </row>
    <row r="66" spans="1:8" x14ac:dyDescent="0.2">
      <c r="A66" s="25" t="str">
        <f t="shared" si="1"/>
        <v>2025</v>
      </c>
      <c r="B66" s="2">
        <v>563</v>
      </c>
      <c r="C66" s="11" t="s">
        <v>63</v>
      </c>
      <c r="D66" s="12">
        <v>35.299999999999997</v>
      </c>
      <c r="E66" s="12">
        <v>10.3</v>
      </c>
      <c r="F66" s="12">
        <v>6</v>
      </c>
      <c r="G66" s="12">
        <v>12.2</v>
      </c>
      <c r="H66" s="9">
        <f t="shared" si="0"/>
        <v>28.5</v>
      </c>
    </row>
    <row r="67" spans="1:8" x14ac:dyDescent="0.2">
      <c r="A67" s="25" t="str">
        <f t="shared" si="1"/>
        <v>2025</v>
      </c>
      <c r="B67" s="2">
        <v>573</v>
      </c>
      <c r="C67" s="11" t="s">
        <v>69</v>
      </c>
      <c r="D67" s="12">
        <v>379.9</v>
      </c>
      <c r="E67" s="12">
        <v>66.3</v>
      </c>
      <c r="F67" s="12">
        <v>107.6</v>
      </c>
      <c r="G67" s="12">
        <v>122.8</v>
      </c>
      <c r="H67" s="9">
        <f t="shared" si="0"/>
        <v>296.7</v>
      </c>
    </row>
    <row r="68" spans="1:8" x14ac:dyDescent="0.2">
      <c r="A68" s="25" t="str">
        <f t="shared" si="1"/>
        <v>2025</v>
      </c>
      <c r="B68" s="2">
        <v>575</v>
      </c>
      <c r="C68" s="11" t="s">
        <v>70</v>
      </c>
      <c r="D68" s="12">
        <v>265</v>
      </c>
      <c r="E68" s="12">
        <v>56.4</v>
      </c>
      <c r="F68" s="12">
        <v>78.900000000000006</v>
      </c>
      <c r="G68" s="12">
        <v>74.7</v>
      </c>
      <c r="H68" s="9">
        <f t="shared" si="0"/>
        <v>210</v>
      </c>
    </row>
    <row r="69" spans="1:8" x14ac:dyDescent="0.2">
      <c r="A69" s="25" t="str">
        <f t="shared" si="1"/>
        <v>2025</v>
      </c>
      <c r="B69" s="2">
        <v>580</v>
      </c>
      <c r="C69" s="11" t="s">
        <v>72</v>
      </c>
      <c r="D69" s="12">
        <v>398.9</v>
      </c>
      <c r="E69" s="12">
        <v>76.5</v>
      </c>
      <c r="F69" s="12">
        <v>97.7</v>
      </c>
      <c r="G69" s="12">
        <v>119.7</v>
      </c>
      <c r="H69" s="9">
        <f t="shared" si="0"/>
        <v>293.89999999999998</v>
      </c>
    </row>
    <row r="70" spans="1:8" x14ac:dyDescent="0.2">
      <c r="A70" s="25" t="str">
        <f t="shared" si="1"/>
        <v>2025</v>
      </c>
      <c r="B70" s="2">
        <v>607</v>
      </c>
      <c r="C70" s="11" t="s">
        <v>64</v>
      </c>
      <c r="D70" s="12">
        <v>327.39999999999998</v>
      </c>
      <c r="E70" s="12">
        <v>74.5</v>
      </c>
      <c r="F70" s="12">
        <v>71.7</v>
      </c>
      <c r="G70" s="12">
        <v>91</v>
      </c>
      <c r="H70" s="9">
        <f t="shared" ref="H70:H102" si="2">SUM(E70:G70)</f>
        <v>237.2</v>
      </c>
    </row>
    <row r="71" spans="1:8" x14ac:dyDescent="0.2">
      <c r="A71" s="25" t="str">
        <f t="shared" ref="A71:A102" si="3">A70</f>
        <v>2025</v>
      </c>
      <c r="B71" s="2">
        <v>615</v>
      </c>
      <c r="C71" s="11" t="s">
        <v>75</v>
      </c>
      <c r="D71" s="12">
        <v>524.70000000000005</v>
      </c>
      <c r="E71" s="12">
        <v>126.3</v>
      </c>
      <c r="F71" s="12">
        <v>122.1</v>
      </c>
      <c r="G71" s="12">
        <v>132.69999999999999</v>
      </c>
      <c r="H71" s="9">
        <f t="shared" si="2"/>
        <v>381.09999999999997</v>
      </c>
    </row>
    <row r="72" spans="1:8" x14ac:dyDescent="0.2">
      <c r="A72" s="25" t="str">
        <f t="shared" si="3"/>
        <v>2025</v>
      </c>
      <c r="B72" s="2">
        <v>621</v>
      </c>
      <c r="C72" s="11" t="s">
        <v>66</v>
      </c>
      <c r="D72" s="12">
        <v>536.70000000000005</v>
      </c>
      <c r="E72" s="12">
        <v>107.3</v>
      </c>
      <c r="F72" s="12">
        <v>132.80000000000001</v>
      </c>
      <c r="G72" s="12">
        <v>153.69999999999999</v>
      </c>
      <c r="H72" s="9">
        <f t="shared" si="2"/>
        <v>393.8</v>
      </c>
    </row>
    <row r="73" spans="1:8" x14ac:dyDescent="0.2">
      <c r="A73" s="25" t="str">
        <f t="shared" si="3"/>
        <v>2025</v>
      </c>
      <c r="B73" s="2">
        <v>630</v>
      </c>
      <c r="C73" s="11" t="s">
        <v>71</v>
      </c>
      <c r="D73" s="12">
        <v>650.70000000000005</v>
      </c>
      <c r="E73" s="12">
        <v>126.5</v>
      </c>
      <c r="F73" s="12">
        <v>163.80000000000001</v>
      </c>
      <c r="G73" s="12">
        <v>179.4</v>
      </c>
      <c r="H73" s="9">
        <f t="shared" si="2"/>
        <v>469.70000000000005</v>
      </c>
    </row>
    <row r="74" spans="1:8" x14ac:dyDescent="0.2">
      <c r="A74" s="25" t="str">
        <f t="shared" si="3"/>
        <v>2025</v>
      </c>
      <c r="B74" s="2">
        <v>657</v>
      </c>
      <c r="C74" s="11" t="s">
        <v>84</v>
      </c>
      <c r="D74" s="12">
        <v>632.5</v>
      </c>
      <c r="E74" s="12">
        <v>124.3</v>
      </c>
      <c r="F74" s="12">
        <v>146.5</v>
      </c>
      <c r="G74" s="12">
        <v>184.3</v>
      </c>
      <c r="H74" s="9">
        <f t="shared" si="2"/>
        <v>455.1</v>
      </c>
    </row>
    <row r="75" spans="1:8" x14ac:dyDescent="0.2">
      <c r="A75" s="25" t="str">
        <f t="shared" si="3"/>
        <v>2025</v>
      </c>
      <c r="B75" s="2">
        <v>661</v>
      </c>
      <c r="C75" s="11" t="s">
        <v>85</v>
      </c>
      <c r="D75" s="12">
        <v>392.2</v>
      </c>
      <c r="E75" s="12">
        <v>85.3</v>
      </c>
      <c r="F75" s="12">
        <v>102.6</v>
      </c>
      <c r="G75" s="12">
        <v>110.7</v>
      </c>
      <c r="H75" s="9">
        <f t="shared" si="2"/>
        <v>298.59999999999997</v>
      </c>
    </row>
    <row r="76" spans="1:8" x14ac:dyDescent="0.2">
      <c r="A76" s="25" t="str">
        <f t="shared" si="3"/>
        <v>2025</v>
      </c>
      <c r="B76" s="2">
        <v>665</v>
      </c>
      <c r="C76" s="11" t="s">
        <v>87</v>
      </c>
      <c r="D76" s="12">
        <v>170.5</v>
      </c>
      <c r="E76" s="12">
        <v>37.200000000000003</v>
      </c>
      <c r="F76" s="12">
        <v>43.5</v>
      </c>
      <c r="G76" s="12">
        <v>51</v>
      </c>
      <c r="H76" s="9">
        <f t="shared" si="2"/>
        <v>131.69999999999999</v>
      </c>
    </row>
    <row r="77" spans="1:8" x14ac:dyDescent="0.2">
      <c r="A77" s="25" t="str">
        <f t="shared" si="3"/>
        <v>2025</v>
      </c>
      <c r="B77" s="2">
        <v>671</v>
      </c>
      <c r="C77" s="11" t="s">
        <v>90</v>
      </c>
      <c r="D77" s="12">
        <v>164.3</v>
      </c>
      <c r="E77" s="12">
        <v>35.6</v>
      </c>
      <c r="F77" s="12">
        <v>33.799999999999997</v>
      </c>
      <c r="G77" s="12">
        <v>45.3</v>
      </c>
      <c r="H77" s="9">
        <f t="shared" si="2"/>
        <v>114.7</v>
      </c>
    </row>
    <row r="78" spans="1:8" x14ac:dyDescent="0.2">
      <c r="A78" s="25" t="str">
        <f t="shared" si="3"/>
        <v>2025</v>
      </c>
      <c r="B78" s="2">
        <v>706</v>
      </c>
      <c r="C78" s="11" t="s">
        <v>82</v>
      </c>
      <c r="D78" s="12">
        <v>246.6</v>
      </c>
      <c r="E78" s="12">
        <v>59</v>
      </c>
      <c r="F78" s="12">
        <v>57.3</v>
      </c>
      <c r="G78" s="12">
        <v>65.599999999999994</v>
      </c>
      <c r="H78" s="9">
        <f t="shared" si="2"/>
        <v>181.89999999999998</v>
      </c>
    </row>
    <row r="79" spans="1:8" x14ac:dyDescent="0.2">
      <c r="A79" s="25" t="str">
        <f t="shared" si="3"/>
        <v>2025</v>
      </c>
      <c r="B79" s="2">
        <v>707</v>
      </c>
      <c r="C79" s="11" t="s">
        <v>76</v>
      </c>
      <c r="D79" s="12">
        <v>332.5</v>
      </c>
      <c r="E79" s="12">
        <v>69.400000000000006</v>
      </c>
      <c r="F79" s="12">
        <v>86.4</v>
      </c>
      <c r="G79" s="12">
        <v>89.2</v>
      </c>
      <c r="H79" s="9">
        <f t="shared" si="2"/>
        <v>245</v>
      </c>
    </row>
    <row r="80" spans="1:8" x14ac:dyDescent="0.2">
      <c r="A80" s="25" t="str">
        <f t="shared" si="3"/>
        <v>2025</v>
      </c>
      <c r="B80" s="2">
        <v>710</v>
      </c>
      <c r="C80" s="11" t="s">
        <v>73</v>
      </c>
      <c r="D80" s="12">
        <v>289.5</v>
      </c>
      <c r="E80" s="12">
        <v>57.2</v>
      </c>
      <c r="F80" s="12">
        <v>82</v>
      </c>
      <c r="G80" s="12">
        <v>76.3</v>
      </c>
      <c r="H80" s="9">
        <f t="shared" si="2"/>
        <v>215.5</v>
      </c>
    </row>
    <row r="81" spans="1:8" x14ac:dyDescent="0.2">
      <c r="A81" s="25" t="str">
        <f t="shared" si="3"/>
        <v>2025</v>
      </c>
      <c r="B81" s="2">
        <v>727</v>
      </c>
      <c r="C81" s="11" t="s">
        <v>77</v>
      </c>
      <c r="D81" s="12">
        <v>175.5</v>
      </c>
      <c r="E81" s="12">
        <v>34</v>
      </c>
      <c r="F81" s="12">
        <v>45</v>
      </c>
      <c r="G81" s="12">
        <v>49.6</v>
      </c>
      <c r="H81" s="9">
        <f t="shared" si="2"/>
        <v>128.6</v>
      </c>
    </row>
    <row r="82" spans="1:8" x14ac:dyDescent="0.2">
      <c r="A82" s="25" t="str">
        <f t="shared" si="3"/>
        <v>2025</v>
      </c>
      <c r="B82" s="2">
        <v>730</v>
      </c>
      <c r="C82" s="11" t="s">
        <v>78</v>
      </c>
      <c r="D82" s="12">
        <v>1024.2</v>
      </c>
      <c r="E82" s="12">
        <v>209</v>
      </c>
      <c r="F82" s="12">
        <v>238.5</v>
      </c>
      <c r="G82" s="12">
        <v>263.3</v>
      </c>
      <c r="H82" s="9">
        <f t="shared" si="2"/>
        <v>710.8</v>
      </c>
    </row>
    <row r="83" spans="1:8" x14ac:dyDescent="0.2">
      <c r="A83" s="25" t="str">
        <f t="shared" si="3"/>
        <v>2025</v>
      </c>
      <c r="B83" s="2">
        <v>740</v>
      </c>
      <c r="C83" s="11" t="s">
        <v>80</v>
      </c>
      <c r="D83" s="12">
        <v>593.4</v>
      </c>
      <c r="E83" s="12">
        <v>129</v>
      </c>
      <c r="F83" s="12">
        <v>125.5</v>
      </c>
      <c r="G83" s="12">
        <v>166.5</v>
      </c>
      <c r="H83" s="9">
        <f t="shared" si="2"/>
        <v>421</v>
      </c>
    </row>
    <row r="84" spans="1:8" x14ac:dyDescent="0.2">
      <c r="A84" s="25" t="str">
        <f t="shared" si="3"/>
        <v>2025</v>
      </c>
      <c r="B84" s="2">
        <v>741</v>
      </c>
      <c r="C84" s="11" t="s">
        <v>79</v>
      </c>
      <c r="D84" s="12">
        <v>32</v>
      </c>
      <c r="E84" s="12">
        <v>5</v>
      </c>
      <c r="F84" s="12">
        <v>8</v>
      </c>
      <c r="G84" s="12">
        <v>10.5</v>
      </c>
      <c r="H84" s="9">
        <f t="shared" si="2"/>
        <v>23.5</v>
      </c>
    </row>
    <row r="85" spans="1:8" x14ac:dyDescent="0.2">
      <c r="A85" s="25" t="str">
        <f t="shared" si="3"/>
        <v>2025</v>
      </c>
      <c r="B85" s="2">
        <v>746</v>
      </c>
      <c r="C85" s="11" t="s">
        <v>81</v>
      </c>
      <c r="D85" s="12">
        <v>368.4</v>
      </c>
      <c r="E85" s="12">
        <v>86.1</v>
      </c>
      <c r="F85" s="12">
        <v>89.8</v>
      </c>
      <c r="G85" s="12">
        <v>98.3</v>
      </c>
      <c r="H85" s="9">
        <f t="shared" si="2"/>
        <v>274.2</v>
      </c>
    </row>
    <row r="86" spans="1:8" x14ac:dyDescent="0.2">
      <c r="A86" s="25" t="str">
        <f t="shared" si="3"/>
        <v>2025</v>
      </c>
      <c r="B86" s="2">
        <v>751</v>
      </c>
      <c r="C86" s="11" t="s">
        <v>83</v>
      </c>
      <c r="D86" s="12">
        <v>2255.3000000000002</v>
      </c>
      <c r="E86" s="12">
        <v>448.4</v>
      </c>
      <c r="F86" s="12">
        <v>539.20000000000005</v>
      </c>
      <c r="G86" s="12">
        <v>603.4</v>
      </c>
      <c r="H86" s="9">
        <f t="shared" si="2"/>
        <v>1591</v>
      </c>
    </row>
    <row r="87" spans="1:8" x14ac:dyDescent="0.2">
      <c r="A87" s="25" t="str">
        <f t="shared" si="3"/>
        <v>2025</v>
      </c>
      <c r="B87" s="2">
        <v>756</v>
      </c>
      <c r="C87" s="11" t="s">
        <v>86</v>
      </c>
      <c r="D87" s="12">
        <v>247.6</v>
      </c>
      <c r="E87" s="12">
        <v>55.2</v>
      </c>
      <c r="F87" s="12">
        <v>55</v>
      </c>
      <c r="G87" s="12">
        <v>68.400000000000006</v>
      </c>
      <c r="H87" s="9">
        <f t="shared" si="2"/>
        <v>178.60000000000002</v>
      </c>
    </row>
    <row r="88" spans="1:8" x14ac:dyDescent="0.2">
      <c r="A88" s="25" t="str">
        <f t="shared" si="3"/>
        <v>2025</v>
      </c>
      <c r="B88" s="2">
        <v>760</v>
      </c>
      <c r="C88" s="11" t="s">
        <v>88</v>
      </c>
      <c r="D88" s="12">
        <v>449</v>
      </c>
      <c r="E88" s="12">
        <v>86.3</v>
      </c>
      <c r="F88" s="12">
        <v>115.4</v>
      </c>
      <c r="G88" s="12">
        <v>157.30000000000001</v>
      </c>
      <c r="H88" s="9">
        <f t="shared" si="2"/>
        <v>359</v>
      </c>
    </row>
    <row r="89" spans="1:8" x14ac:dyDescent="0.2">
      <c r="A89" s="25" t="str">
        <f t="shared" si="3"/>
        <v>2025</v>
      </c>
      <c r="B89" s="2">
        <v>766</v>
      </c>
      <c r="C89" s="11" t="s">
        <v>74</v>
      </c>
      <c r="D89" s="12">
        <v>302.8</v>
      </c>
      <c r="E89" s="12">
        <v>61.3</v>
      </c>
      <c r="F89" s="12">
        <v>77</v>
      </c>
      <c r="G89" s="12">
        <v>93.8</v>
      </c>
      <c r="H89" s="9">
        <f t="shared" si="2"/>
        <v>232.10000000000002</v>
      </c>
    </row>
    <row r="90" spans="1:8" x14ac:dyDescent="0.2">
      <c r="A90" s="25" t="str">
        <f t="shared" si="3"/>
        <v>2025</v>
      </c>
      <c r="B90" s="2">
        <v>773</v>
      </c>
      <c r="C90" s="11" t="s">
        <v>98</v>
      </c>
      <c r="D90" s="12">
        <v>202.9</v>
      </c>
      <c r="E90" s="12">
        <v>41.7</v>
      </c>
      <c r="F90" s="12">
        <v>45</v>
      </c>
      <c r="G90" s="12">
        <v>65.099999999999994</v>
      </c>
      <c r="H90" s="9">
        <f t="shared" si="2"/>
        <v>151.80000000000001</v>
      </c>
    </row>
    <row r="91" spans="1:8" x14ac:dyDescent="0.2">
      <c r="A91" s="25" t="str">
        <f t="shared" si="3"/>
        <v>2025</v>
      </c>
      <c r="B91" s="2">
        <v>779</v>
      </c>
      <c r="C91" s="11" t="s">
        <v>89</v>
      </c>
      <c r="D91" s="12">
        <v>387.1</v>
      </c>
      <c r="E91" s="12">
        <v>87.2</v>
      </c>
      <c r="F91" s="12">
        <v>97.3</v>
      </c>
      <c r="G91" s="12">
        <v>129.9</v>
      </c>
      <c r="H91" s="9">
        <f t="shared" si="2"/>
        <v>314.39999999999998</v>
      </c>
    </row>
    <row r="92" spans="1:8" x14ac:dyDescent="0.2">
      <c r="A92" s="25" t="str">
        <f t="shared" si="3"/>
        <v>2025</v>
      </c>
      <c r="B92" s="2">
        <v>787</v>
      </c>
      <c r="C92" s="11" t="s">
        <v>100</v>
      </c>
      <c r="D92" s="12">
        <v>411.5</v>
      </c>
      <c r="E92" s="12">
        <v>93.6</v>
      </c>
      <c r="F92" s="12">
        <v>89.1</v>
      </c>
      <c r="G92" s="12">
        <v>116.5</v>
      </c>
      <c r="H92" s="9">
        <f t="shared" si="2"/>
        <v>299.2</v>
      </c>
    </row>
    <row r="93" spans="1:8" x14ac:dyDescent="0.2">
      <c r="A93" s="25" t="str">
        <f t="shared" si="3"/>
        <v>2025</v>
      </c>
      <c r="B93" s="2">
        <v>791</v>
      </c>
      <c r="C93" s="11" t="s">
        <v>91</v>
      </c>
      <c r="D93" s="12">
        <v>650</v>
      </c>
      <c r="E93" s="12">
        <v>121</v>
      </c>
      <c r="F93" s="12">
        <v>162</v>
      </c>
      <c r="G93" s="12">
        <v>182.3</v>
      </c>
      <c r="H93" s="9">
        <f t="shared" si="2"/>
        <v>465.3</v>
      </c>
    </row>
    <row r="94" spans="1:8" x14ac:dyDescent="0.2">
      <c r="A94" s="25" t="str">
        <f t="shared" si="3"/>
        <v>2025</v>
      </c>
      <c r="B94" s="2">
        <v>810</v>
      </c>
      <c r="C94" s="11" t="s">
        <v>92</v>
      </c>
      <c r="D94" s="12">
        <v>238.2</v>
      </c>
      <c r="E94" s="12">
        <v>49</v>
      </c>
      <c r="F94" s="12">
        <v>65.400000000000006</v>
      </c>
      <c r="G94" s="12">
        <v>65.099999999999994</v>
      </c>
      <c r="H94" s="9">
        <f t="shared" si="2"/>
        <v>179.5</v>
      </c>
    </row>
    <row r="95" spans="1:8" x14ac:dyDescent="0.2">
      <c r="A95" s="25" t="str">
        <f t="shared" si="3"/>
        <v>2025</v>
      </c>
      <c r="B95" s="2">
        <v>813</v>
      </c>
      <c r="C95" s="11" t="s">
        <v>93</v>
      </c>
      <c r="D95" s="12">
        <v>463.2</v>
      </c>
      <c r="E95" s="12">
        <v>112.8</v>
      </c>
      <c r="F95" s="12">
        <v>101.2</v>
      </c>
      <c r="G95" s="12">
        <v>125.3</v>
      </c>
      <c r="H95" s="9">
        <f t="shared" si="2"/>
        <v>339.3</v>
      </c>
    </row>
    <row r="96" spans="1:8" x14ac:dyDescent="0.2">
      <c r="A96" s="25" t="str">
        <f t="shared" si="3"/>
        <v>2025</v>
      </c>
      <c r="B96" s="2">
        <v>820</v>
      </c>
      <c r="C96" s="11" t="s">
        <v>101</v>
      </c>
      <c r="D96" s="12">
        <v>319.60000000000002</v>
      </c>
      <c r="E96" s="12">
        <v>66.5</v>
      </c>
      <c r="F96" s="12">
        <v>71.5</v>
      </c>
      <c r="G96" s="12">
        <v>105</v>
      </c>
      <c r="H96" s="9">
        <f t="shared" si="2"/>
        <v>243</v>
      </c>
    </row>
    <row r="97" spans="1:8" x14ac:dyDescent="0.2">
      <c r="A97" s="25" t="str">
        <f t="shared" si="3"/>
        <v>2025</v>
      </c>
      <c r="B97" s="2">
        <v>825</v>
      </c>
      <c r="C97" s="11" t="s">
        <v>96</v>
      </c>
      <c r="D97" s="12">
        <v>20.6</v>
      </c>
      <c r="E97" s="12">
        <v>1.2</v>
      </c>
      <c r="F97" s="12">
        <v>6.5</v>
      </c>
      <c r="G97" s="12">
        <v>3.3</v>
      </c>
      <c r="H97" s="9">
        <f t="shared" si="2"/>
        <v>11</v>
      </c>
    </row>
    <row r="98" spans="1:8" x14ac:dyDescent="0.2">
      <c r="A98" s="25" t="str">
        <f t="shared" si="3"/>
        <v>2025</v>
      </c>
      <c r="B98" s="2">
        <v>840</v>
      </c>
      <c r="C98" s="11" t="s">
        <v>99</v>
      </c>
      <c r="D98" s="12">
        <v>145.1</v>
      </c>
      <c r="E98" s="12">
        <v>27.7</v>
      </c>
      <c r="F98" s="12">
        <v>42.7</v>
      </c>
      <c r="G98" s="12">
        <v>38.1</v>
      </c>
      <c r="H98" s="9">
        <f t="shared" si="2"/>
        <v>108.5</v>
      </c>
    </row>
    <row r="99" spans="1:8" x14ac:dyDescent="0.2">
      <c r="A99" s="25" t="str">
        <f t="shared" si="3"/>
        <v>2025</v>
      </c>
      <c r="B99" s="2">
        <v>846</v>
      </c>
      <c r="C99" s="11" t="s">
        <v>97</v>
      </c>
      <c r="D99" s="12">
        <v>301.39999999999998</v>
      </c>
      <c r="E99" s="12">
        <v>62.9</v>
      </c>
      <c r="F99" s="12">
        <v>80.8</v>
      </c>
      <c r="G99" s="12">
        <v>81.8</v>
      </c>
      <c r="H99" s="9">
        <f t="shared" si="2"/>
        <v>225.5</v>
      </c>
    </row>
    <row r="100" spans="1:8" x14ac:dyDescent="0.2">
      <c r="A100" s="25" t="str">
        <f t="shared" si="3"/>
        <v>2025</v>
      </c>
      <c r="B100" s="2">
        <v>849</v>
      </c>
      <c r="C100" s="11" t="s">
        <v>95</v>
      </c>
      <c r="D100" s="12">
        <v>267.89999999999998</v>
      </c>
      <c r="E100" s="12">
        <v>61.7</v>
      </c>
      <c r="F100" s="12">
        <v>67.900000000000006</v>
      </c>
      <c r="G100" s="12">
        <v>76.8</v>
      </c>
      <c r="H100" s="9">
        <f t="shared" si="2"/>
        <v>206.40000000000003</v>
      </c>
    </row>
    <row r="101" spans="1:8" x14ac:dyDescent="0.2">
      <c r="A101" s="25" t="str">
        <f t="shared" si="3"/>
        <v>2025</v>
      </c>
      <c r="B101" s="2">
        <v>851</v>
      </c>
      <c r="C101" s="11" t="s">
        <v>102</v>
      </c>
      <c r="D101" s="12">
        <v>1453.2</v>
      </c>
      <c r="E101" s="12">
        <v>319.39999999999998</v>
      </c>
      <c r="F101" s="12">
        <v>335.7</v>
      </c>
      <c r="G101" s="12">
        <v>375.5</v>
      </c>
      <c r="H101" s="9">
        <f t="shared" si="2"/>
        <v>1030.5999999999999</v>
      </c>
    </row>
    <row r="102" spans="1:8" x14ac:dyDescent="0.2">
      <c r="A102" s="25" t="str">
        <f t="shared" si="3"/>
        <v>2025</v>
      </c>
      <c r="B102" s="2">
        <v>860</v>
      </c>
      <c r="C102" s="11" t="s">
        <v>94</v>
      </c>
      <c r="D102" s="12">
        <v>511.5</v>
      </c>
      <c r="E102" s="12">
        <v>108.2</v>
      </c>
      <c r="F102" s="12">
        <v>134.6</v>
      </c>
      <c r="G102" s="12">
        <v>148</v>
      </c>
      <c r="H102" s="9">
        <f t="shared" si="2"/>
        <v>390.8</v>
      </c>
    </row>
    <row r="103" spans="1:8" x14ac:dyDescent="0.2">
      <c r="A103" s="24"/>
      <c r="B103" s="24"/>
    </row>
    <row r="104" spans="1:8" x14ac:dyDescent="0.2">
      <c r="A104" s="15"/>
      <c r="B104" s="15"/>
      <c r="D104" s="14" t="s">
        <v>133</v>
      </c>
      <c r="E104" s="14" t="s">
        <v>124</v>
      </c>
      <c r="F104" s="14" t="s">
        <v>125</v>
      </c>
      <c r="G104" s="14" t="s">
        <v>126</v>
      </c>
      <c r="H104" s="14" t="s">
        <v>3</v>
      </c>
    </row>
    <row r="105" spans="1:8" x14ac:dyDescent="0.2">
      <c r="A105" s="11" t="s">
        <v>190</v>
      </c>
      <c r="B105" s="15">
        <v>101</v>
      </c>
      <c r="C105" s="9" t="s">
        <v>4</v>
      </c>
      <c r="D105" s="9">
        <v>3212.4</v>
      </c>
      <c r="E105" s="9">
        <v>710.1</v>
      </c>
      <c r="F105" s="9">
        <v>660.7</v>
      </c>
      <c r="G105" s="9">
        <v>813.4</v>
      </c>
      <c r="H105" s="9">
        <f>SUM(E105:G105)</f>
        <v>2184.2000000000003</v>
      </c>
    </row>
    <row r="106" spans="1:8" x14ac:dyDescent="0.2">
      <c r="A106" s="11" t="str">
        <f>A105</f>
        <v>2024</v>
      </c>
      <c r="B106" s="15">
        <v>147</v>
      </c>
      <c r="C106" s="9" t="s">
        <v>5</v>
      </c>
      <c r="D106" s="9">
        <v>763.7</v>
      </c>
      <c r="E106" s="9">
        <v>164.1</v>
      </c>
      <c r="F106" s="9">
        <v>182.9</v>
      </c>
      <c r="G106" s="9">
        <v>214.7</v>
      </c>
      <c r="H106" s="9">
        <f t="shared" ref="H106:H169" si="4">SUM(E106:G106)</f>
        <v>561.70000000000005</v>
      </c>
    </row>
    <row r="107" spans="1:8" x14ac:dyDescent="0.2">
      <c r="A107" s="11" t="str">
        <f t="shared" ref="A107:A170" si="5">A106</f>
        <v>2024</v>
      </c>
      <c r="B107" s="15">
        <v>151</v>
      </c>
      <c r="C107" s="9" t="s">
        <v>9</v>
      </c>
      <c r="D107" s="9">
        <v>331.1</v>
      </c>
      <c r="E107" s="9">
        <v>72</v>
      </c>
      <c r="F107" s="9">
        <v>102.9</v>
      </c>
      <c r="G107" s="9">
        <v>80.900000000000006</v>
      </c>
      <c r="H107" s="9">
        <f t="shared" si="4"/>
        <v>255.8</v>
      </c>
    </row>
    <row r="108" spans="1:8" x14ac:dyDescent="0.2">
      <c r="A108" s="11" t="str">
        <f t="shared" si="5"/>
        <v>2024</v>
      </c>
      <c r="B108" s="15">
        <v>153</v>
      </c>
      <c r="C108" s="9" t="s">
        <v>10</v>
      </c>
      <c r="D108" s="9">
        <v>231</v>
      </c>
      <c r="E108" s="9">
        <v>47.7</v>
      </c>
      <c r="F108" s="9">
        <v>59.4</v>
      </c>
      <c r="G108" s="9">
        <v>58.2</v>
      </c>
      <c r="H108" s="9">
        <f t="shared" si="4"/>
        <v>165.3</v>
      </c>
    </row>
    <row r="109" spans="1:8" x14ac:dyDescent="0.2">
      <c r="A109" s="11" t="str">
        <f t="shared" si="5"/>
        <v>2024</v>
      </c>
      <c r="B109" s="15">
        <v>155</v>
      </c>
      <c r="C109" s="9" t="s">
        <v>6</v>
      </c>
      <c r="D109" s="9">
        <v>99.5</v>
      </c>
      <c r="E109" s="9">
        <v>23.8</v>
      </c>
      <c r="F109" s="9">
        <v>28.1</v>
      </c>
      <c r="G109" s="9">
        <v>28.1</v>
      </c>
      <c r="H109" s="9">
        <f t="shared" si="4"/>
        <v>80</v>
      </c>
    </row>
    <row r="110" spans="1:8" x14ac:dyDescent="0.2">
      <c r="A110" s="11" t="str">
        <f t="shared" si="5"/>
        <v>2024</v>
      </c>
      <c r="B110" s="15">
        <v>157</v>
      </c>
      <c r="C110" s="9" t="s">
        <v>11</v>
      </c>
      <c r="D110" s="9">
        <v>716.3</v>
      </c>
      <c r="E110" s="9">
        <v>136.9</v>
      </c>
      <c r="F110" s="9">
        <v>166.2</v>
      </c>
      <c r="G110" s="9">
        <v>228.1</v>
      </c>
      <c r="H110" s="9">
        <f t="shared" si="4"/>
        <v>531.20000000000005</v>
      </c>
    </row>
    <row r="111" spans="1:8" x14ac:dyDescent="0.2">
      <c r="A111" s="11" t="str">
        <f t="shared" si="5"/>
        <v>2024</v>
      </c>
      <c r="B111" s="15">
        <v>159</v>
      </c>
      <c r="C111" s="9" t="s">
        <v>12</v>
      </c>
      <c r="D111" s="9">
        <v>471.9</v>
      </c>
      <c r="E111" s="9">
        <v>94.4</v>
      </c>
      <c r="F111" s="9">
        <v>101.8</v>
      </c>
      <c r="G111" s="9">
        <v>153.1</v>
      </c>
      <c r="H111" s="9">
        <f t="shared" si="4"/>
        <v>349.29999999999995</v>
      </c>
    </row>
    <row r="112" spans="1:8" x14ac:dyDescent="0.2">
      <c r="A112" s="11" t="str">
        <f t="shared" si="5"/>
        <v>2024</v>
      </c>
      <c r="B112" s="15">
        <v>161</v>
      </c>
      <c r="C112" s="9" t="s">
        <v>13</v>
      </c>
      <c r="D112" s="9">
        <v>175.1</v>
      </c>
      <c r="E112" s="9">
        <v>32</v>
      </c>
      <c r="F112" s="9">
        <v>47.8</v>
      </c>
      <c r="G112" s="9">
        <v>46</v>
      </c>
      <c r="H112" s="9">
        <f t="shared" si="4"/>
        <v>125.8</v>
      </c>
    </row>
    <row r="113" spans="1:8" x14ac:dyDescent="0.2">
      <c r="A113" s="11" t="str">
        <f t="shared" si="5"/>
        <v>2024</v>
      </c>
      <c r="B113" s="15">
        <v>163</v>
      </c>
      <c r="C113" s="9" t="s">
        <v>14</v>
      </c>
      <c r="D113" s="9">
        <v>143.5</v>
      </c>
      <c r="E113" s="9">
        <v>31.1</v>
      </c>
      <c r="F113" s="9">
        <v>30</v>
      </c>
      <c r="G113" s="9">
        <v>43.7</v>
      </c>
      <c r="H113" s="9">
        <f t="shared" si="4"/>
        <v>104.80000000000001</v>
      </c>
    </row>
    <row r="114" spans="1:8" x14ac:dyDescent="0.2">
      <c r="A114" s="11" t="str">
        <f t="shared" si="5"/>
        <v>2024</v>
      </c>
      <c r="B114" s="15">
        <v>165</v>
      </c>
      <c r="C114" s="9" t="s">
        <v>8</v>
      </c>
      <c r="D114" s="9">
        <v>131.69999999999999</v>
      </c>
      <c r="E114" s="9">
        <v>27.8</v>
      </c>
      <c r="F114" s="9">
        <v>37.799999999999997</v>
      </c>
      <c r="G114" s="9">
        <v>29.6</v>
      </c>
      <c r="H114" s="9">
        <f t="shared" si="4"/>
        <v>95.199999999999989</v>
      </c>
    </row>
    <row r="115" spans="1:8" x14ac:dyDescent="0.2">
      <c r="A115" s="11" t="str">
        <f t="shared" si="5"/>
        <v>2024</v>
      </c>
      <c r="B115" s="15">
        <v>167</v>
      </c>
      <c r="C115" s="9" t="s">
        <v>15</v>
      </c>
      <c r="D115" s="9">
        <v>366.2</v>
      </c>
      <c r="E115" s="9">
        <v>75.7</v>
      </c>
      <c r="F115" s="9">
        <v>73.400000000000006</v>
      </c>
      <c r="G115" s="9">
        <v>112.8</v>
      </c>
      <c r="H115" s="9">
        <f t="shared" si="4"/>
        <v>261.90000000000003</v>
      </c>
    </row>
    <row r="116" spans="1:8" x14ac:dyDescent="0.2">
      <c r="A116" s="11" t="str">
        <f t="shared" si="5"/>
        <v>2024</v>
      </c>
      <c r="B116" s="15">
        <v>169</v>
      </c>
      <c r="C116" s="9" t="s">
        <v>16</v>
      </c>
      <c r="D116" s="9">
        <v>249.2</v>
      </c>
      <c r="E116" s="9">
        <v>58.1</v>
      </c>
      <c r="F116" s="9">
        <v>54.1</v>
      </c>
      <c r="G116" s="9">
        <v>51.1</v>
      </c>
      <c r="H116" s="9">
        <f t="shared" si="4"/>
        <v>163.30000000000001</v>
      </c>
    </row>
    <row r="117" spans="1:8" x14ac:dyDescent="0.2">
      <c r="A117" s="11" t="str">
        <f t="shared" si="5"/>
        <v>2024</v>
      </c>
      <c r="B117" s="15">
        <v>173</v>
      </c>
      <c r="C117" s="9" t="s">
        <v>18</v>
      </c>
      <c r="D117" s="42" t="s">
        <v>129</v>
      </c>
      <c r="E117" s="42" t="s">
        <v>129</v>
      </c>
      <c r="F117" s="42" t="s">
        <v>129</v>
      </c>
      <c r="G117" s="42" t="s">
        <v>129</v>
      </c>
      <c r="H117" s="9" t="s">
        <v>129</v>
      </c>
    </row>
    <row r="118" spans="1:8" x14ac:dyDescent="0.2">
      <c r="A118" s="11" t="str">
        <f t="shared" si="5"/>
        <v>2024</v>
      </c>
      <c r="B118" s="15">
        <v>175</v>
      </c>
      <c r="C118" s="9" t="s">
        <v>19</v>
      </c>
      <c r="D118" s="9">
        <v>276.5</v>
      </c>
      <c r="E118" s="9">
        <v>69.599999999999994</v>
      </c>
      <c r="F118" s="9">
        <v>63</v>
      </c>
      <c r="G118" s="9">
        <v>80.099999999999994</v>
      </c>
      <c r="H118" s="9">
        <f t="shared" si="4"/>
        <v>212.7</v>
      </c>
    </row>
    <row r="119" spans="1:8" x14ac:dyDescent="0.2">
      <c r="A119" s="11" t="str">
        <f t="shared" si="5"/>
        <v>2024</v>
      </c>
      <c r="B119" s="15">
        <v>183</v>
      </c>
      <c r="C119" s="9" t="s">
        <v>17</v>
      </c>
      <c r="D119" s="9">
        <v>103.8</v>
      </c>
      <c r="E119" s="9">
        <v>34</v>
      </c>
      <c r="F119" s="9">
        <v>17.8</v>
      </c>
      <c r="G119" s="9">
        <v>19.8</v>
      </c>
      <c r="H119" s="9">
        <f t="shared" si="4"/>
        <v>71.599999999999994</v>
      </c>
    </row>
    <row r="120" spans="1:8" x14ac:dyDescent="0.2">
      <c r="A120" s="11" t="str">
        <f t="shared" si="5"/>
        <v>2024</v>
      </c>
      <c r="B120" s="15">
        <v>185</v>
      </c>
      <c r="C120" s="9" t="s">
        <v>7</v>
      </c>
      <c r="D120" s="9">
        <v>287.10000000000002</v>
      </c>
      <c r="E120" s="9">
        <v>63.7</v>
      </c>
      <c r="F120" s="9">
        <v>64.5</v>
      </c>
      <c r="G120" s="9">
        <v>70.2</v>
      </c>
      <c r="H120" s="9">
        <f t="shared" si="4"/>
        <v>198.39999999999998</v>
      </c>
    </row>
    <row r="121" spans="1:8" x14ac:dyDescent="0.2">
      <c r="A121" s="11" t="str">
        <f t="shared" si="5"/>
        <v>2024</v>
      </c>
      <c r="B121" s="15">
        <v>187</v>
      </c>
      <c r="C121" s="9" t="s">
        <v>20</v>
      </c>
      <c r="D121" s="9">
        <v>49.5</v>
      </c>
      <c r="E121" s="9">
        <v>12.1</v>
      </c>
      <c r="F121" s="9">
        <v>12.2</v>
      </c>
      <c r="G121" s="9">
        <v>11</v>
      </c>
      <c r="H121" s="9">
        <f t="shared" si="4"/>
        <v>35.299999999999997</v>
      </c>
    </row>
    <row r="122" spans="1:8" x14ac:dyDescent="0.2">
      <c r="A122" s="11" t="str">
        <f t="shared" si="5"/>
        <v>2024</v>
      </c>
      <c r="B122" s="15">
        <v>190</v>
      </c>
      <c r="C122" s="9" t="s">
        <v>25</v>
      </c>
      <c r="D122" s="9">
        <v>243.8</v>
      </c>
      <c r="E122" s="9">
        <v>70.5</v>
      </c>
      <c r="F122" s="9">
        <v>58.1</v>
      </c>
      <c r="G122" s="9">
        <v>60.1</v>
      </c>
      <c r="H122" s="9">
        <f t="shared" si="4"/>
        <v>188.7</v>
      </c>
    </row>
    <row r="123" spans="1:8" x14ac:dyDescent="0.2">
      <c r="A123" s="11" t="str">
        <f t="shared" si="5"/>
        <v>2024</v>
      </c>
      <c r="B123" s="15">
        <v>201</v>
      </c>
      <c r="C123" s="9" t="s">
        <v>21</v>
      </c>
      <c r="D123" s="9">
        <v>193.6</v>
      </c>
      <c r="E123" s="9">
        <v>48.6</v>
      </c>
      <c r="F123" s="9">
        <v>45.5</v>
      </c>
      <c r="G123" s="9">
        <v>61.4</v>
      </c>
      <c r="H123" s="9">
        <f t="shared" si="4"/>
        <v>155.5</v>
      </c>
    </row>
    <row r="124" spans="1:8" x14ac:dyDescent="0.2">
      <c r="A124" s="11" t="str">
        <f t="shared" si="5"/>
        <v>2024</v>
      </c>
      <c r="B124" s="15">
        <v>210</v>
      </c>
      <c r="C124" s="9" t="s">
        <v>23</v>
      </c>
      <c r="D124" s="9">
        <v>291.60000000000002</v>
      </c>
      <c r="E124" s="9">
        <v>67</v>
      </c>
      <c r="F124" s="9">
        <v>68.3</v>
      </c>
      <c r="G124" s="9">
        <v>73.8</v>
      </c>
      <c r="H124" s="9">
        <f t="shared" si="4"/>
        <v>209.10000000000002</v>
      </c>
    </row>
    <row r="125" spans="1:8" x14ac:dyDescent="0.2">
      <c r="A125" s="11" t="str">
        <f t="shared" si="5"/>
        <v>2024</v>
      </c>
      <c r="B125" s="15">
        <v>217</v>
      </c>
      <c r="C125" s="9" t="s">
        <v>28</v>
      </c>
      <c r="D125" s="9">
        <v>501.5</v>
      </c>
      <c r="E125" s="9">
        <v>113.7</v>
      </c>
      <c r="F125" s="9">
        <v>109.6</v>
      </c>
      <c r="G125" s="9">
        <v>136.80000000000001</v>
      </c>
      <c r="H125" s="9">
        <f t="shared" si="4"/>
        <v>360.1</v>
      </c>
    </row>
    <row r="126" spans="1:8" x14ac:dyDescent="0.2">
      <c r="A126" s="11" t="str">
        <f t="shared" si="5"/>
        <v>2024</v>
      </c>
      <c r="B126" s="15">
        <v>219</v>
      </c>
      <c r="C126" s="9" t="s">
        <v>29</v>
      </c>
      <c r="D126" s="9">
        <v>364.8</v>
      </c>
      <c r="E126" s="9">
        <v>77.8</v>
      </c>
      <c r="F126" s="9">
        <v>93.6</v>
      </c>
      <c r="G126" s="9">
        <v>93.6</v>
      </c>
      <c r="H126" s="9">
        <f t="shared" si="4"/>
        <v>265</v>
      </c>
    </row>
    <row r="127" spans="1:8" x14ac:dyDescent="0.2">
      <c r="A127" s="11" t="str">
        <f t="shared" si="5"/>
        <v>2024</v>
      </c>
      <c r="B127" s="15">
        <v>223</v>
      </c>
      <c r="C127" s="9" t="s">
        <v>30</v>
      </c>
      <c r="D127" s="9">
        <v>223</v>
      </c>
      <c r="E127" s="9">
        <v>48.1</v>
      </c>
      <c r="F127" s="9">
        <v>50.1</v>
      </c>
      <c r="G127" s="9">
        <v>73.3</v>
      </c>
      <c r="H127" s="9">
        <f t="shared" si="4"/>
        <v>171.5</v>
      </c>
    </row>
    <row r="128" spans="1:8" x14ac:dyDescent="0.2">
      <c r="A128" s="11" t="str">
        <f t="shared" si="5"/>
        <v>2024</v>
      </c>
      <c r="B128" s="15">
        <v>230</v>
      </c>
      <c r="C128" s="9" t="s">
        <v>31</v>
      </c>
      <c r="D128" s="9">
        <v>573.20000000000005</v>
      </c>
      <c r="E128" s="9">
        <v>104.2</v>
      </c>
      <c r="F128" s="9">
        <v>140</v>
      </c>
      <c r="G128" s="9">
        <v>218.5</v>
      </c>
      <c r="H128" s="9">
        <f t="shared" si="4"/>
        <v>462.7</v>
      </c>
    </row>
    <row r="129" spans="1:8" x14ac:dyDescent="0.2">
      <c r="A129" s="11" t="str">
        <f t="shared" si="5"/>
        <v>2024</v>
      </c>
      <c r="B129" s="15">
        <v>240</v>
      </c>
      <c r="C129" s="9" t="s">
        <v>22</v>
      </c>
      <c r="D129" s="9">
        <v>184.2</v>
      </c>
      <c r="E129" s="9">
        <v>45.5</v>
      </c>
      <c r="F129" s="9">
        <v>45.8</v>
      </c>
      <c r="G129" s="9">
        <v>42.2</v>
      </c>
      <c r="H129" s="9">
        <f t="shared" si="4"/>
        <v>133.5</v>
      </c>
    </row>
    <row r="130" spans="1:8" x14ac:dyDescent="0.2">
      <c r="A130" s="11" t="str">
        <f t="shared" si="5"/>
        <v>2024</v>
      </c>
      <c r="B130" s="15">
        <v>250</v>
      </c>
      <c r="C130" s="9" t="s">
        <v>24</v>
      </c>
      <c r="D130" s="9">
        <v>296.2</v>
      </c>
      <c r="E130" s="9">
        <v>54.5</v>
      </c>
      <c r="F130" s="9">
        <v>78.900000000000006</v>
      </c>
      <c r="G130" s="9">
        <v>80.3</v>
      </c>
      <c r="H130" s="9">
        <f t="shared" si="4"/>
        <v>213.7</v>
      </c>
    </row>
    <row r="131" spans="1:8" x14ac:dyDescent="0.2">
      <c r="A131" s="11" t="str">
        <f t="shared" si="5"/>
        <v>2024</v>
      </c>
      <c r="B131" s="15">
        <v>253</v>
      </c>
      <c r="C131" s="9" t="s">
        <v>34</v>
      </c>
      <c r="D131" s="9">
        <v>263.2</v>
      </c>
      <c r="E131" s="9">
        <v>66</v>
      </c>
      <c r="F131" s="9">
        <v>69.3</v>
      </c>
      <c r="G131" s="9">
        <v>56.4</v>
      </c>
      <c r="H131" s="9">
        <f t="shared" si="4"/>
        <v>191.70000000000002</v>
      </c>
    </row>
    <row r="132" spans="1:8" x14ac:dyDescent="0.2">
      <c r="A132" s="11" t="str">
        <f t="shared" si="5"/>
        <v>2024</v>
      </c>
      <c r="B132" s="15">
        <v>259</v>
      </c>
      <c r="C132" s="9" t="s">
        <v>35</v>
      </c>
      <c r="D132" s="9">
        <v>459.5</v>
      </c>
      <c r="E132" s="9">
        <v>102.7</v>
      </c>
      <c r="F132" s="9">
        <v>103.5</v>
      </c>
      <c r="G132" s="9">
        <v>103.5</v>
      </c>
      <c r="H132" s="9">
        <f t="shared" si="4"/>
        <v>309.7</v>
      </c>
    </row>
    <row r="133" spans="1:8" x14ac:dyDescent="0.2">
      <c r="A133" s="11" t="str">
        <f t="shared" si="5"/>
        <v>2024</v>
      </c>
      <c r="B133" s="15">
        <v>260</v>
      </c>
      <c r="C133" s="9" t="s">
        <v>27</v>
      </c>
      <c r="D133" s="9">
        <v>248.3</v>
      </c>
      <c r="E133" s="9">
        <v>53</v>
      </c>
      <c r="F133" s="9">
        <v>62.9</v>
      </c>
      <c r="G133" s="9">
        <v>59.7</v>
      </c>
      <c r="H133" s="9">
        <f t="shared" si="4"/>
        <v>175.60000000000002</v>
      </c>
    </row>
    <row r="134" spans="1:8" x14ac:dyDescent="0.2">
      <c r="A134" s="11" t="str">
        <f t="shared" si="5"/>
        <v>2024</v>
      </c>
      <c r="B134" s="15">
        <v>265</v>
      </c>
      <c r="C134" s="9" t="s">
        <v>37</v>
      </c>
      <c r="D134" s="9">
        <v>501.3</v>
      </c>
      <c r="E134" s="9">
        <v>107</v>
      </c>
      <c r="F134" s="9">
        <v>130</v>
      </c>
      <c r="G134" s="9">
        <v>128.6</v>
      </c>
      <c r="H134" s="9">
        <f t="shared" si="4"/>
        <v>365.6</v>
      </c>
    </row>
    <row r="135" spans="1:8" x14ac:dyDescent="0.2">
      <c r="A135" s="11" t="str">
        <f t="shared" si="5"/>
        <v>2024</v>
      </c>
      <c r="B135" s="15">
        <v>269</v>
      </c>
      <c r="C135" s="9" t="s">
        <v>38</v>
      </c>
      <c r="D135" s="9">
        <v>132.9</v>
      </c>
      <c r="E135" s="9">
        <v>27.9</v>
      </c>
      <c r="F135" s="9">
        <v>36.5</v>
      </c>
      <c r="G135" s="9">
        <v>35.200000000000003</v>
      </c>
      <c r="H135" s="9">
        <f t="shared" si="4"/>
        <v>99.600000000000009</v>
      </c>
    </row>
    <row r="136" spans="1:8" x14ac:dyDescent="0.2">
      <c r="A136" s="11" t="str">
        <f t="shared" si="5"/>
        <v>2024</v>
      </c>
      <c r="B136" s="15">
        <v>270</v>
      </c>
      <c r="C136" s="9" t="s">
        <v>26</v>
      </c>
      <c r="D136" s="9">
        <v>379.4</v>
      </c>
      <c r="E136" s="9">
        <v>96.8</v>
      </c>
      <c r="F136" s="9">
        <v>85.3</v>
      </c>
      <c r="G136" s="9">
        <v>95.1</v>
      </c>
      <c r="H136" s="9">
        <f t="shared" si="4"/>
        <v>277.2</v>
      </c>
    </row>
    <row r="137" spans="1:8" x14ac:dyDescent="0.2">
      <c r="A137" s="11" t="str">
        <f t="shared" si="5"/>
        <v>2024</v>
      </c>
      <c r="B137" s="15">
        <v>306</v>
      </c>
      <c r="C137" s="9" t="s">
        <v>45</v>
      </c>
      <c r="D137" s="9">
        <v>286.2</v>
      </c>
      <c r="E137" s="9">
        <v>61.8</v>
      </c>
      <c r="F137" s="9">
        <v>66.5</v>
      </c>
      <c r="G137" s="9">
        <v>73.400000000000006</v>
      </c>
      <c r="H137" s="9">
        <f t="shared" si="4"/>
        <v>201.70000000000002</v>
      </c>
    </row>
    <row r="138" spans="1:8" x14ac:dyDescent="0.2">
      <c r="A138" s="11" t="str">
        <f t="shared" si="5"/>
        <v>2024</v>
      </c>
      <c r="B138" s="15">
        <v>316</v>
      </c>
      <c r="C138" s="9" t="s">
        <v>41</v>
      </c>
      <c r="D138" s="9">
        <v>294.5</v>
      </c>
      <c r="E138" s="9">
        <v>64.2</v>
      </c>
      <c r="F138" s="9">
        <v>72.7</v>
      </c>
      <c r="G138" s="9">
        <v>74.7</v>
      </c>
      <c r="H138" s="9">
        <f t="shared" si="4"/>
        <v>211.60000000000002</v>
      </c>
    </row>
    <row r="139" spans="1:8" x14ac:dyDescent="0.2">
      <c r="A139" s="11" t="str">
        <f t="shared" si="5"/>
        <v>2024</v>
      </c>
      <c r="B139" s="15">
        <v>320</v>
      </c>
      <c r="C139" s="9" t="s">
        <v>39</v>
      </c>
      <c r="D139" s="9">
        <v>281.89999999999998</v>
      </c>
      <c r="E139" s="9">
        <v>64.599999999999994</v>
      </c>
      <c r="F139" s="9">
        <v>66.2</v>
      </c>
      <c r="G139" s="9">
        <v>66.8</v>
      </c>
      <c r="H139" s="9">
        <f t="shared" si="4"/>
        <v>197.60000000000002</v>
      </c>
    </row>
    <row r="140" spans="1:8" x14ac:dyDescent="0.2">
      <c r="A140" s="11" t="str">
        <f t="shared" si="5"/>
        <v>2024</v>
      </c>
      <c r="B140" s="15">
        <v>326</v>
      </c>
      <c r="C140" s="9" t="s">
        <v>42</v>
      </c>
      <c r="D140" s="9">
        <v>261.89999999999998</v>
      </c>
      <c r="E140" s="9">
        <v>53.9</v>
      </c>
      <c r="F140" s="9">
        <v>68.400000000000006</v>
      </c>
      <c r="G140" s="9">
        <v>67.099999999999994</v>
      </c>
      <c r="H140" s="9">
        <f t="shared" si="4"/>
        <v>189.4</v>
      </c>
    </row>
    <row r="141" spans="1:8" x14ac:dyDescent="0.2">
      <c r="A141" s="11" t="str">
        <f t="shared" si="5"/>
        <v>2024</v>
      </c>
      <c r="B141" s="15">
        <v>329</v>
      </c>
      <c r="C141" s="9" t="s">
        <v>46</v>
      </c>
      <c r="D141" s="9">
        <v>171.8</v>
      </c>
      <c r="E141" s="9">
        <v>35.5</v>
      </c>
      <c r="F141" s="9">
        <v>48.9</v>
      </c>
      <c r="G141" s="9">
        <v>42.8</v>
      </c>
      <c r="H141" s="9">
        <f t="shared" si="4"/>
        <v>127.2</v>
      </c>
    </row>
    <row r="142" spans="1:8" x14ac:dyDescent="0.2">
      <c r="A142" s="11" t="str">
        <f t="shared" si="5"/>
        <v>2024</v>
      </c>
      <c r="B142" s="15">
        <v>330</v>
      </c>
      <c r="C142" s="9" t="s">
        <v>47</v>
      </c>
      <c r="D142" s="9">
        <v>437.3</v>
      </c>
      <c r="E142" s="9">
        <v>98.7</v>
      </c>
      <c r="F142" s="9">
        <v>93</v>
      </c>
      <c r="G142" s="9">
        <v>102.7</v>
      </c>
      <c r="H142" s="9">
        <f t="shared" si="4"/>
        <v>294.39999999999998</v>
      </c>
    </row>
    <row r="143" spans="1:8" x14ac:dyDescent="0.2">
      <c r="A143" s="11" t="str">
        <f t="shared" si="5"/>
        <v>2024</v>
      </c>
      <c r="B143" s="15">
        <v>336</v>
      </c>
      <c r="C143" s="9" t="s">
        <v>49</v>
      </c>
      <c r="D143" s="9">
        <v>130.4</v>
      </c>
      <c r="E143" s="9">
        <v>22</v>
      </c>
      <c r="F143" s="9">
        <v>29.2</v>
      </c>
      <c r="G143" s="9">
        <v>36.9</v>
      </c>
      <c r="H143" s="9">
        <f t="shared" si="4"/>
        <v>88.1</v>
      </c>
    </row>
    <row r="144" spans="1:8" x14ac:dyDescent="0.2">
      <c r="A144" s="11" t="str">
        <f t="shared" si="5"/>
        <v>2024</v>
      </c>
      <c r="B144" s="15">
        <v>340</v>
      </c>
      <c r="C144" s="9" t="s">
        <v>48</v>
      </c>
      <c r="D144" s="9">
        <v>224.4</v>
      </c>
      <c r="E144" s="9">
        <v>55.2</v>
      </c>
      <c r="F144" s="9">
        <v>60.1</v>
      </c>
      <c r="G144" s="9">
        <v>53.9</v>
      </c>
      <c r="H144" s="9">
        <f t="shared" si="4"/>
        <v>169.20000000000002</v>
      </c>
    </row>
    <row r="145" spans="1:8" x14ac:dyDescent="0.2">
      <c r="A145" s="11" t="str">
        <f t="shared" si="5"/>
        <v>2024</v>
      </c>
      <c r="B145" s="15">
        <v>350</v>
      </c>
      <c r="C145" s="9" t="s">
        <v>36</v>
      </c>
      <c r="D145" s="9">
        <v>158.4</v>
      </c>
      <c r="E145" s="9">
        <v>37</v>
      </c>
      <c r="F145" s="9">
        <v>28.2</v>
      </c>
      <c r="G145" s="9">
        <v>51.4</v>
      </c>
      <c r="H145" s="9">
        <f t="shared" si="4"/>
        <v>116.6</v>
      </c>
    </row>
    <row r="146" spans="1:8" x14ac:dyDescent="0.2">
      <c r="A146" s="11" t="str">
        <f t="shared" si="5"/>
        <v>2024</v>
      </c>
      <c r="B146" s="15">
        <v>360</v>
      </c>
      <c r="C146" s="9" t="s">
        <v>43</v>
      </c>
      <c r="D146" s="9">
        <v>317.3</v>
      </c>
      <c r="E146" s="9">
        <v>66.599999999999994</v>
      </c>
      <c r="F146" s="9">
        <v>63.5</v>
      </c>
      <c r="G146" s="9">
        <v>83.4</v>
      </c>
      <c r="H146" s="9">
        <f t="shared" si="4"/>
        <v>213.5</v>
      </c>
    </row>
    <row r="147" spans="1:8" x14ac:dyDescent="0.2">
      <c r="A147" s="11" t="str">
        <f t="shared" si="5"/>
        <v>2024</v>
      </c>
      <c r="B147" s="15">
        <v>370</v>
      </c>
      <c r="C147" s="9" t="s">
        <v>44</v>
      </c>
      <c r="D147" s="9">
        <v>462.2</v>
      </c>
      <c r="E147" s="9">
        <v>111.6</v>
      </c>
      <c r="F147" s="9">
        <v>95.4</v>
      </c>
      <c r="G147" s="9">
        <v>117.5</v>
      </c>
      <c r="H147" s="9">
        <f t="shared" si="4"/>
        <v>324.5</v>
      </c>
    </row>
    <row r="148" spans="1:8" x14ac:dyDescent="0.2">
      <c r="A148" s="11" t="str">
        <f t="shared" si="5"/>
        <v>2024</v>
      </c>
      <c r="B148" s="15">
        <v>376</v>
      </c>
      <c r="C148" s="9" t="s">
        <v>40</v>
      </c>
      <c r="D148" s="9">
        <v>454</v>
      </c>
      <c r="E148" s="9">
        <v>106.9</v>
      </c>
      <c r="F148" s="9">
        <v>116.9</v>
      </c>
      <c r="G148" s="9">
        <v>107.1</v>
      </c>
      <c r="H148" s="9">
        <f t="shared" si="4"/>
        <v>330.9</v>
      </c>
    </row>
    <row r="149" spans="1:8" x14ac:dyDescent="0.2">
      <c r="A149" s="11" t="str">
        <f t="shared" si="5"/>
        <v>2024</v>
      </c>
      <c r="B149" s="15">
        <v>390</v>
      </c>
      <c r="C149" s="9" t="s">
        <v>50</v>
      </c>
      <c r="D149" s="9">
        <v>366.3</v>
      </c>
      <c r="E149" s="9">
        <v>81.5</v>
      </c>
      <c r="F149" s="9">
        <v>72.5</v>
      </c>
      <c r="G149" s="9">
        <v>95.8</v>
      </c>
      <c r="H149" s="9">
        <f t="shared" si="4"/>
        <v>249.8</v>
      </c>
    </row>
    <row r="150" spans="1:8" x14ac:dyDescent="0.2">
      <c r="A150" s="11" t="str">
        <f t="shared" si="5"/>
        <v>2024</v>
      </c>
      <c r="B150" s="15">
        <v>400</v>
      </c>
      <c r="C150" s="9" t="s">
        <v>32</v>
      </c>
      <c r="D150" s="9">
        <v>375.7</v>
      </c>
      <c r="E150" s="9">
        <v>77.400000000000006</v>
      </c>
      <c r="F150" s="9">
        <v>77.8</v>
      </c>
      <c r="G150" s="9">
        <v>116.1</v>
      </c>
      <c r="H150" s="9">
        <f t="shared" si="4"/>
        <v>271.29999999999995</v>
      </c>
    </row>
    <row r="151" spans="1:8" x14ac:dyDescent="0.2">
      <c r="A151" s="11" t="str">
        <f t="shared" si="5"/>
        <v>2024</v>
      </c>
      <c r="B151" s="15">
        <v>410</v>
      </c>
      <c r="C151" s="9" t="s">
        <v>55</v>
      </c>
      <c r="D151" s="9">
        <v>254.7</v>
      </c>
      <c r="E151" s="9">
        <v>52</v>
      </c>
      <c r="F151" s="9">
        <v>76.400000000000006</v>
      </c>
      <c r="G151" s="9">
        <v>69.400000000000006</v>
      </c>
      <c r="H151" s="9">
        <f t="shared" si="4"/>
        <v>197.8</v>
      </c>
    </row>
    <row r="152" spans="1:8" x14ac:dyDescent="0.2">
      <c r="A152" s="11" t="str">
        <f t="shared" si="5"/>
        <v>2024</v>
      </c>
      <c r="B152" s="15">
        <v>420</v>
      </c>
      <c r="C152" s="9" t="s">
        <v>51</v>
      </c>
      <c r="D152" s="9">
        <v>287.5</v>
      </c>
      <c r="E152" s="9">
        <v>66.599999999999994</v>
      </c>
      <c r="F152" s="9">
        <v>68.900000000000006</v>
      </c>
      <c r="G152" s="9">
        <v>79.900000000000006</v>
      </c>
      <c r="H152" s="9">
        <f t="shared" si="4"/>
        <v>215.4</v>
      </c>
    </row>
    <row r="153" spans="1:8" x14ac:dyDescent="0.2">
      <c r="A153" s="11" t="str">
        <f t="shared" si="5"/>
        <v>2024</v>
      </c>
      <c r="B153" s="15">
        <v>430</v>
      </c>
      <c r="C153" s="9" t="s">
        <v>52</v>
      </c>
      <c r="D153" s="9">
        <v>338.5</v>
      </c>
      <c r="E153" s="9">
        <v>59.5</v>
      </c>
      <c r="F153" s="9">
        <v>86.9</v>
      </c>
      <c r="G153" s="9">
        <v>105.6</v>
      </c>
      <c r="H153" s="9">
        <f t="shared" si="4"/>
        <v>252</v>
      </c>
    </row>
    <row r="154" spans="1:8" x14ac:dyDescent="0.2">
      <c r="A154" s="11" t="str">
        <f t="shared" si="5"/>
        <v>2024</v>
      </c>
      <c r="B154" s="15">
        <v>440</v>
      </c>
      <c r="C154" s="9" t="s">
        <v>53</v>
      </c>
      <c r="D154" s="9">
        <v>198.1</v>
      </c>
      <c r="E154" s="9">
        <v>52.4</v>
      </c>
      <c r="F154" s="9">
        <v>33.6</v>
      </c>
      <c r="G154" s="9">
        <v>55.8</v>
      </c>
      <c r="H154" s="9">
        <f t="shared" si="4"/>
        <v>141.80000000000001</v>
      </c>
    </row>
    <row r="155" spans="1:8" x14ac:dyDescent="0.2">
      <c r="A155" s="11" t="str">
        <f t="shared" si="5"/>
        <v>2024</v>
      </c>
      <c r="B155" s="15">
        <v>450</v>
      </c>
      <c r="C155" s="9" t="s">
        <v>57</v>
      </c>
      <c r="D155" s="9">
        <v>155.69999999999999</v>
      </c>
      <c r="E155" s="9">
        <v>27.8</v>
      </c>
      <c r="F155" s="9">
        <v>30.3</v>
      </c>
      <c r="G155" s="9">
        <v>55.1</v>
      </c>
      <c r="H155" s="9">
        <f t="shared" si="4"/>
        <v>113.2</v>
      </c>
    </row>
    <row r="156" spans="1:8" x14ac:dyDescent="0.2">
      <c r="A156" s="11" t="str">
        <f t="shared" si="5"/>
        <v>2024</v>
      </c>
      <c r="B156" s="15">
        <v>461</v>
      </c>
      <c r="C156" s="9" t="s">
        <v>58</v>
      </c>
      <c r="D156" s="9">
        <v>1135.0999999999999</v>
      </c>
      <c r="E156" s="9">
        <v>213.2</v>
      </c>
      <c r="F156" s="9">
        <v>273.7</v>
      </c>
      <c r="G156" s="9">
        <v>305.7</v>
      </c>
      <c r="H156" s="9">
        <f t="shared" si="4"/>
        <v>792.59999999999991</v>
      </c>
    </row>
    <row r="157" spans="1:8" x14ac:dyDescent="0.2">
      <c r="A157" s="11" t="str">
        <f t="shared" si="5"/>
        <v>2024</v>
      </c>
      <c r="B157" s="15">
        <v>479</v>
      </c>
      <c r="C157" s="9" t="s">
        <v>59</v>
      </c>
      <c r="D157" s="9">
        <v>465</v>
      </c>
      <c r="E157" s="9">
        <v>87</v>
      </c>
      <c r="F157" s="9">
        <v>95.5</v>
      </c>
      <c r="G157" s="9">
        <v>142.30000000000001</v>
      </c>
      <c r="H157" s="9">
        <f t="shared" si="4"/>
        <v>324.8</v>
      </c>
    </row>
    <row r="158" spans="1:8" x14ac:dyDescent="0.2">
      <c r="A158" s="11" t="str">
        <f t="shared" si="5"/>
        <v>2024</v>
      </c>
      <c r="B158" s="15">
        <v>480</v>
      </c>
      <c r="C158" s="9" t="s">
        <v>56</v>
      </c>
      <c r="D158" s="9">
        <v>192.9</v>
      </c>
      <c r="E158" s="9">
        <v>36.1</v>
      </c>
      <c r="F158" s="9">
        <v>35.700000000000003</v>
      </c>
      <c r="G158" s="9">
        <v>64.900000000000006</v>
      </c>
      <c r="H158" s="9">
        <f t="shared" si="4"/>
        <v>136.70000000000002</v>
      </c>
    </row>
    <row r="159" spans="1:8" x14ac:dyDescent="0.2">
      <c r="A159" s="11" t="str">
        <f t="shared" si="5"/>
        <v>2024</v>
      </c>
      <c r="B159" s="15">
        <v>482</v>
      </c>
      <c r="C159" s="9" t="s">
        <v>54</v>
      </c>
      <c r="D159" s="9">
        <v>164.4</v>
      </c>
      <c r="E159" s="9">
        <v>35.200000000000003</v>
      </c>
      <c r="F159" s="9">
        <v>49</v>
      </c>
      <c r="G159" s="9">
        <v>45.1</v>
      </c>
      <c r="H159" s="9">
        <f t="shared" si="4"/>
        <v>129.30000000000001</v>
      </c>
    </row>
    <row r="160" spans="1:8" x14ac:dyDescent="0.2">
      <c r="A160" s="11" t="str">
        <f t="shared" si="5"/>
        <v>2024</v>
      </c>
      <c r="B160" s="15">
        <v>492</v>
      </c>
      <c r="C160" s="9" t="s">
        <v>60</v>
      </c>
      <c r="D160" s="9">
        <v>70.5</v>
      </c>
      <c r="E160" s="9">
        <v>15</v>
      </c>
      <c r="F160" s="9">
        <v>16.3</v>
      </c>
      <c r="G160" s="9">
        <v>23.1</v>
      </c>
      <c r="H160" s="9">
        <f t="shared" si="4"/>
        <v>54.400000000000006</v>
      </c>
    </row>
    <row r="161" spans="1:8" x14ac:dyDescent="0.2">
      <c r="A161" s="11" t="str">
        <f t="shared" si="5"/>
        <v>2024</v>
      </c>
      <c r="B161" s="15">
        <v>510</v>
      </c>
      <c r="C161" s="9" t="s">
        <v>65</v>
      </c>
      <c r="D161" s="9">
        <v>349.3</v>
      </c>
      <c r="E161" s="9">
        <v>66.599999999999994</v>
      </c>
      <c r="F161" s="9">
        <v>88.5</v>
      </c>
      <c r="G161" s="9">
        <v>102.1</v>
      </c>
      <c r="H161" s="9">
        <f t="shared" si="4"/>
        <v>257.2</v>
      </c>
    </row>
    <row r="162" spans="1:8" x14ac:dyDescent="0.2">
      <c r="A162" s="11" t="str">
        <f t="shared" si="5"/>
        <v>2024</v>
      </c>
      <c r="B162" s="15">
        <v>530</v>
      </c>
      <c r="C162" s="9" t="s">
        <v>61</v>
      </c>
      <c r="D162" s="9">
        <v>183.6</v>
      </c>
      <c r="E162" s="9">
        <v>32.6</v>
      </c>
      <c r="F162" s="9">
        <v>51.1</v>
      </c>
      <c r="G162" s="9">
        <v>51.1</v>
      </c>
      <c r="H162" s="9">
        <f t="shared" si="4"/>
        <v>134.80000000000001</v>
      </c>
    </row>
    <row r="163" spans="1:8" x14ac:dyDescent="0.2">
      <c r="A163" s="11" t="str">
        <f t="shared" si="5"/>
        <v>2024</v>
      </c>
      <c r="B163" s="15">
        <v>540</v>
      </c>
      <c r="C163" s="9" t="s">
        <v>67</v>
      </c>
      <c r="D163" s="9">
        <v>489.7</v>
      </c>
      <c r="E163" s="9">
        <v>122.5</v>
      </c>
      <c r="F163" s="9">
        <v>113.5</v>
      </c>
      <c r="G163" s="9">
        <v>142.5</v>
      </c>
      <c r="H163" s="9">
        <f t="shared" si="4"/>
        <v>378.5</v>
      </c>
    </row>
    <row r="164" spans="1:8" x14ac:dyDescent="0.2">
      <c r="A164" s="11" t="str">
        <f t="shared" si="5"/>
        <v>2024</v>
      </c>
      <c r="B164" s="15">
        <v>550</v>
      </c>
      <c r="C164" s="9" t="s">
        <v>68</v>
      </c>
      <c r="D164" s="9">
        <v>255.2</v>
      </c>
      <c r="E164" s="9">
        <v>52.1</v>
      </c>
      <c r="F164" s="9">
        <v>63.1</v>
      </c>
      <c r="G164" s="9">
        <v>72.3</v>
      </c>
      <c r="H164" s="9">
        <f t="shared" si="4"/>
        <v>187.5</v>
      </c>
    </row>
    <row r="165" spans="1:8" x14ac:dyDescent="0.2">
      <c r="A165" s="11" t="str">
        <f t="shared" si="5"/>
        <v>2024</v>
      </c>
      <c r="B165" s="15">
        <v>561</v>
      </c>
      <c r="C165" s="9" t="s">
        <v>62</v>
      </c>
      <c r="D165" s="9">
        <v>826.9</v>
      </c>
      <c r="E165" s="9">
        <v>167.7</v>
      </c>
      <c r="F165" s="9">
        <v>212.1</v>
      </c>
      <c r="G165" s="9">
        <v>209.1</v>
      </c>
      <c r="H165" s="9">
        <f t="shared" si="4"/>
        <v>588.9</v>
      </c>
    </row>
    <row r="166" spans="1:8" x14ac:dyDescent="0.2">
      <c r="A166" s="11" t="str">
        <f t="shared" si="5"/>
        <v>2024</v>
      </c>
      <c r="B166" s="15">
        <v>563</v>
      </c>
      <c r="C166" s="9" t="s">
        <v>63</v>
      </c>
      <c r="D166" s="9">
        <v>34.299999999999997</v>
      </c>
      <c r="E166" s="9">
        <v>7.1</v>
      </c>
      <c r="F166" s="9">
        <v>10.1</v>
      </c>
      <c r="G166" s="9">
        <v>8.6</v>
      </c>
      <c r="H166" s="9">
        <f t="shared" si="4"/>
        <v>25.799999999999997</v>
      </c>
    </row>
    <row r="167" spans="1:8" x14ac:dyDescent="0.2">
      <c r="A167" s="11" t="str">
        <f t="shared" si="5"/>
        <v>2024</v>
      </c>
      <c r="B167" s="15">
        <v>573</v>
      </c>
      <c r="C167" s="9" t="s">
        <v>69</v>
      </c>
      <c r="D167" s="9">
        <v>375.4</v>
      </c>
      <c r="E167" s="9">
        <v>65.7</v>
      </c>
      <c r="F167" s="9">
        <v>109.4</v>
      </c>
      <c r="G167" s="9">
        <v>114.4</v>
      </c>
      <c r="H167" s="9">
        <f t="shared" si="4"/>
        <v>289.5</v>
      </c>
    </row>
    <row r="168" spans="1:8" x14ac:dyDescent="0.2">
      <c r="A168" s="11" t="str">
        <f t="shared" si="5"/>
        <v>2024</v>
      </c>
      <c r="B168" s="15">
        <v>575</v>
      </c>
      <c r="C168" s="9" t="s">
        <v>70</v>
      </c>
      <c r="D168" s="9">
        <v>270.10000000000002</v>
      </c>
      <c r="E168" s="9">
        <v>54.8</v>
      </c>
      <c r="F168" s="9">
        <v>79.099999999999994</v>
      </c>
      <c r="G168" s="9">
        <v>79.3</v>
      </c>
      <c r="H168" s="9">
        <f t="shared" si="4"/>
        <v>213.2</v>
      </c>
    </row>
    <row r="169" spans="1:8" x14ac:dyDescent="0.2">
      <c r="A169" s="11" t="str">
        <f t="shared" si="5"/>
        <v>2024</v>
      </c>
      <c r="B169" s="15">
        <v>580</v>
      </c>
      <c r="C169" s="9" t="s">
        <v>72</v>
      </c>
      <c r="D169" s="9">
        <v>398</v>
      </c>
      <c r="E169" s="9">
        <v>72.599999999999994</v>
      </c>
      <c r="F169" s="9">
        <v>96.6</v>
      </c>
      <c r="G169" s="9">
        <v>123.1</v>
      </c>
      <c r="H169" s="9">
        <f t="shared" si="4"/>
        <v>292.29999999999995</v>
      </c>
    </row>
    <row r="170" spans="1:8" x14ac:dyDescent="0.2">
      <c r="A170" s="11" t="str">
        <f t="shared" si="5"/>
        <v>2024</v>
      </c>
      <c r="B170" s="15">
        <v>607</v>
      </c>
      <c r="C170" s="9" t="s">
        <v>64</v>
      </c>
      <c r="D170" s="9">
        <v>324.8</v>
      </c>
      <c r="E170" s="9">
        <v>71.599999999999994</v>
      </c>
      <c r="F170" s="9">
        <v>64.2</v>
      </c>
      <c r="G170" s="9">
        <v>101.4</v>
      </c>
      <c r="H170" s="9">
        <f t="shared" ref="H170:H202" si="6">SUM(E170:G170)</f>
        <v>237.20000000000002</v>
      </c>
    </row>
    <row r="171" spans="1:8" x14ac:dyDescent="0.2">
      <c r="A171" s="11" t="str">
        <f t="shared" ref="A171:A202" si="7">A170</f>
        <v>2024</v>
      </c>
      <c r="B171" s="15">
        <v>615</v>
      </c>
      <c r="C171" s="9" t="s">
        <v>75</v>
      </c>
      <c r="D171" s="9">
        <v>519.70000000000005</v>
      </c>
      <c r="E171" s="9">
        <v>122.8</v>
      </c>
      <c r="F171" s="9">
        <v>115.1</v>
      </c>
      <c r="G171" s="9">
        <v>145.30000000000001</v>
      </c>
      <c r="H171" s="9">
        <f t="shared" si="6"/>
        <v>383.2</v>
      </c>
    </row>
    <row r="172" spans="1:8" x14ac:dyDescent="0.2">
      <c r="A172" s="11" t="str">
        <f t="shared" si="7"/>
        <v>2024</v>
      </c>
      <c r="B172" s="15">
        <v>621</v>
      </c>
      <c r="C172" s="9" t="s">
        <v>66</v>
      </c>
      <c r="D172" s="9">
        <v>531.6</v>
      </c>
      <c r="E172" s="9">
        <v>111.3</v>
      </c>
      <c r="F172" s="9">
        <v>135.9</v>
      </c>
      <c r="G172" s="9">
        <v>148.5</v>
      </c>
      <c r="H172" s="9">
        <f t="shared" si="6"/>
        <v>395.7</v>
      </c>
    </row>
    <row r="173" spans="1:8" x14ac:dyDescent="0.2">
      <c r="A173" s="11" t="str">
        <f t="shared" si="7"/>
        <v>2024</v>
      </c>
      <c r="B173" s="15">
        <v>630</v>
      </c>
      <c r="C173" s="9" t="s">
        <v>71</v>
      </c>
      <c r="D173" s="9">
        <v>653.5</v>
      </c>
      <c r="E173" s="9">
        <v>133.30000000000001</v>
      </c>
      <c r="F173" s="9">
        <v>174.3</v>
      </c>
      <c r="G173" s="9">
        <v>173.4</v>
      </c>
      <c r="H173" s="9">
        <f t="shared" si="6"/>
        <v>481</v>
      </c>
    </row>
    <row r="174" spans="1:8" x14ac:dyDescent="0.2">
      <c r="A174" s="11" t="str">
        <f t="shared" si="7"/>
        <v>2024</v>
      </c>
      <c r="B174" s="15">
        <v>657</v>
      </c>
      <c r="C174" s="9" t="s">
        <v>84</v>
      </c>
      <c r="D174" s="9">
        <v>627.20000000000005</v>
      </c>
      <c r="E174" s="9">
        <v>120.3</v>
      </c>
      <c r="F174" s="9">
        <v>143.1</v>
      </c>
      <c r="G174" s="9">
        <v>192.6</v>
      </c>
      <c r="H174" s="9">
        <f t="shared" si="6"/>
        <v>456</v>
      </c>
    </row>
    <row r="175" spans="1:8" x14ac:dyDescent="0.2">
      <c r="A175" s="11" t="str">
        <f t="shared" si="7"/>
        <v>2024</v>
      </c>
      <c r="B175" s="15">
        <v>661</v>
      </c>
      <c r="C175" s="9" t="s">
        <v>85</v>
      </c>
      <c r="D175" s="9">
        <v>390.5</v>
      </c>
      <c r="E175" s="9">
        <v>80.8</v>
      </c>
      <c r="F175" s="9">
        <v>102.1</v>
      </c>
      <c r="G175" s="9">
        <v>120.6</v>
      </c>
      <c r="H175" s="9">
        <f t="shared" si="6"/>
        <v>303.5</v>
      </c>
    </row>
    <row r="176" spans="1:8" x14ac:dyDescent="0.2">
      <c r="A176" s="11" t="str">
        <f t="shared" si="7"/>
        <v>2024</v>
      </c>
      <c r="B176" s="15">
        <v>665</v>
      </c>
      <c r="C176" s="9" t="s">
        <v>87</v>
      </c>
      <c r="D176" s="9">
        <v>168.9</v>
      </c>
      <c r="E176" s="9">
        <v>33.6</v>
      </c>
      <c r="F176" s="9">
        <v>41.7</v>
      </c>
      <c r="G176" s="9">
        <v>58.1</v>
      </c>
      <c r="H176" s="9">
        <f t="shared" si="6"/>
        <v>133.4</v>
      </c>
    </row>
    <row r="177" spans="1:8" x14ac:dyDescent="0.2">
      <c r="A177" s="11" t="str">
        <f t="shared" si="7"/>
        <v>2024</v>
      </c>
      <c r="B177" s="15">
        <v>671</v>
      </c>
      <c r="C177" s="9" t="s">
        <v>90</v>
      </c>
      <c r="D177" s="9">
        <v>162.5</v>
      </c>
      <c r="E177" s="9">
        <v>32.4</v>
      </c>
      <c r="F177" s="9">
        <v>31.1</v>
      </c>
      <c r="G177" s="9">
        <v>48.3</v>
      </c>
      <c r="H177" s="9">
        <f t="shared" si="6"/>
        <v>111.8</v>
      </c>
    </row>
    <row r="178" spans="1:8" x14ac:dyDescent="0.2">
      <c r="A178" s="11" t="str">
        <f t="shared" si="7"/>
        <v>2024</v>
      </c>
      <c r="B178" s="15">
        <v>706</v>
      </c>
      <c r="C178" s="9" t="s">
        <v>82</v>
      </c>
      <c r="D178" s="9">
        <v>268.10000000000002</v>
      </c>
      <c r="E178" s="9">
        <v>74.099999999999994</v>
      </c>
      <c r="F178" s="9">
        <v>60.7</v>
      </c>
      <c r="G178" s="9">
        <v>70.8</v>
      </c>
      <c r="H178" s="9">
        <f t="shared" si="6"/>
        <v>205.60000000000002</v>
      </c>
    </row>
    <row r="179" spans="1:8" x14ac:dyDescent="0.2">
      <c r="A179" s="11" t="str">
        <f t="shared" si="7"/>
        <v>2024</v>
      </c>
      <c r="B179" s="15">
        <v>707</v>
      </c>
      <c r="C179" s="9" t="s">
        <v>76</v>
      </c>
      <c r="D179" s="9">
        <v>334.3</v>
      </c>
      <c r="E179" s="9">
        <v>58.1</v>
      </c>
      <c r="F179" s="9">
        <v>90.1</v>
      </c>
      <c r="G179" s="9">
        <v>103.1</v>
      </c>
      <c r="H179" s="9">
        <f t="shared" si="6"/>
        <v>251.29999999999998</v>
      </c>
    </row>
    <row r="180" spans="1:8" x14ac:dyDescent="0.2">
      <c r="A180" s="11" t="str">
        <f t="shared" si="7"/>
        <v>2024</v>
      </c>
      <c r="B180" s="15">
        <v>710</v>
      </c>
      <c r="C180" s="9" t="s">
        <v>73</v>
      </c>
      <c r="D180" s="9">
        <v>291.10000000000002</v>
      </c>
      <c r="E180" s="9">
        <v>60.2</v>
      </c>
      <c r="F180" s="9">
        <v>75.400000000000006</v>
      </c>
      <c r="G180" s="9">
        <v>82.4</v>
      </c>
      <c r="H180" s="9">
        <f t="shared" si="6"/>
        <v>218.00000000000003</v>
      </c>
    </row>
    <row r="181" spans="1:8" x14ac:dyDescent="0.2">
      <c r="A181" s="11" t="str">
        <f t="shared" si="7"/>
        <v>2024</v>
      </c>
      <c r="B181" s="15">
        <v>727</v>
      </c>
      <c r="C181" s="9" t="s">
        <v>77</v>
      </c>
      <c r="D181" s="9">
        <v>176</v>
      </c>
      <c r="E181" s="9">
        <v>34.1</v>
      </c>
      <c r="F181" s="9">
        <v>41.2</v>
      </c>
      <c r="G181" s="9">
        <v>54.3</v>
      </c>
      <c r="H181" s="9">
        <f t="shared" si="6"/>
        <v>129.60000000000002</v>
      </c>
    </row>
    <row r="182" spans="1:8" x14ac:dyDescent="0.2">
      <c r="A182" s="11" t="str">
        <f t="shared" si="7"/>
        <v>2024</v>
      </c>
      <c r="B182" s="15">
        <v>730</v>
      </c>
      <c r="C182" s="9" t="s">
        <v>78</v>
      </c>
      <c r="D182" s="9">
        <v>1019.8</v>
      </c>
      <c r="E182" s="9">
        <v>205.4</v>
      </c>
      <c r="F182" s="9">
        <v>239.5</v>
      </c>
      <c r="G182" s="9">
        <v>274.2</v>
      </c>
      <c r="H182" s="9">
        <f t="shared" si="6"/>
        <v>719.09999999999991</v>
      </c>
    </row>
    <row r="183" spans="1:8" x14ac:dyDescent="0.2">
      <c r="A183" s="11" t="str">
        <f t="shared" si="7"/>
        <v>2024</v>
      </c>
      <c r="B183" s="15">
        <v>740</v>
      </c>
      <c r="C183" s="9" t="s">
        <v>80</v>
      </c>
      <c r="D183" s="9">
        <v>598.1</v>
      </c>
      <c r="E183" s="9">
        <v>127.7</v>
      </c>
      <c r="F183" s="9">
        <v>128.5</v>
      </c>
      <c r="G183" s="9">
        <v>173.9</v>
      </c>
      <c r="H183" s="9">
        <f t="shared" si="6"/>
        <v>430.1</v>
      </c>
    </row>
    <row r="184" spans="1:8" x14ac:dyDescent="0.2">
      <c r="A184" s="11" t="str">
        <f t="shared" si="7"/>
        <v>2024</v>
      </c>
      <c r="B184" s="15">
        <v>741</v>
      </c>
      <c r="C184" s="9" t="s">
        <v>79</v>
      </c>
      <c r="D184" s="9">
        <v>31</v>
      </c>
      <c r="E184" s="9">
        <v>6.1</v>
      </c>
      <c r="F184" s="9">
        <v>9.4</v>
      </c>
      <c r="G184" s="9">
        <v>10.5</v>
      </c>
      <c r="H184" s="9">
        <f t="shared" si="6"/>
        <v>26</v>
      </c>
    </row>
    <row r="185" spans="1:8" x14ac:dyDescent="0.2">
      <c r="A185" s="11" t="str">
        <f t="shared" si="7"/>
        <v>2024</v>
      </c>
      <c r="B185" s="15">
        <v>746</v>
      </c>
      <c r="C185" s="9" t="s">
        <v>81</v>
      </c>
      <c r="D185" s="9">
        <v>359.9</v>
      </c>
      <c r="E185" s="9">
        <v>77.8</v>
      </c>
      <c r="F185" s="9">
        <v>91.6</v>
      </c>
      <c r="G185" s="9">
        <v>92.4</v>
      </c>
      <c r="H185" s="9">
        <f t="shared" si="6"/>
        <v>261.79999999999995</v>
      </c>
    </row>
    <row r="186" spans="1:8" x14ac:dyDescent="0.2">
      <c r="A186" s="11" t="str">
        <f t="shared" si="7"/>
        <v>2024</v>
      </c>
      <c r="B186" s="15">
        <v>751</v>
      </c>
      <c r="C186" s="9" t="s">
        <v>83</v>
      </c>
      <c r="D186" s="9">
        <v>2207.9</v>
      </c>
      <c r="E186" s="9">
        <v>392.2</v>
      </c>
      <c r="F186" s="9">
        <v>538.20000000000005</v>
      </c>
      <c r="G186" s="9">
        <v>633</v>
      </c>
      <c r="H186" s="9">
        <f t="shared" si="6"/>
        <v>1563.4</v>
      </c>
    </row>
    <row r="187" spans="1:8" x14ac:dyDescent="0.2">
      <c r="A187" s="11" t="str">
        <f t="shared" si="7"/>
        <v>2024</v>
      </c>
      <c r="B187" s="15">
        <v>756</v>
      </c>
      <c r="C187" s="9" t="s">
        <v>86</v>
      </c>
      <c r="D187" s="9">
        <v>190.8</v>
      </c>
      <c r="E187" s="9">
        <v>42.8</v>
      </c>
      <c r="F187" s="9">
        <v>44.5</v>
      </c>
      <c r="G187" s="9">
        <v>60.9</v>
      </c>
      <c r="H187" s="9">
        <f t="shared" si="6"/>
        <v>148.19999999999999</v>
      </c>
    </row>
    <row r="188" spans="1:8" x14ac:dyDescent="0.2">
      <c r="A188" s="11" t="str">
        <f t="shared" si="7"/>
        <v>2024</v>
      </c>
      <c r="B188" s="15">
        <v>760</v>
      </c>
      <c r="C188" s="9" t="s">
        <v>88</v>
      </c>
      <c r="D188" s="9">
        <v>459.5</v>
      </c>
      <c r="E188" s="9">
        <v>84.5</v>
      </c>
      <c r="F188" s="9">
        <v>121.4</v>
      </c>
      <c r="G188" s="9">
        <v>164.2</v>
      </c>
      <c r="H188" s="9">
        <f t="shared" si="6"/>
        <v>370.1</v>
      </c>
    </row>
    <row r="189" spans="1:8" x14ac:dyDescent="0.2">
      <c r="A189" s="11" t="str">
        <f t="shared" si="7"/>
        <v>2024</v>
      </c>
      <c r="B189" s="15">
        <v>766</v>
      </c>
      <c r="C189" s="9" t="s">
        <v>74</v>
      </c>
      <c r="D189" s="9">
        <v>298.60000000000002</v>
      </c>
      <c r="E189" s="9">
        <v>61.6</v>
      </c>
      <c r="F189" s="9">
        <v>71.2</v>
      </c>
      <c r="G189" s="9">
        <v>97.5</v>
      </c>
      <c r="H189" s="9">
        <f t="shared" si="6"/>
        <v>230.3</v>
      </c>
    </row>
    <row r="190" spans="1:8" x14ac:dyDescent="0.2">
      <c r="A190" s="11" t="str">
        <f t="shared" si="7"/>
        <v>2024</v>
      </c>
      <c r="B190" s="15">
        <v>773</v>
      </c>
      <c r="C190" s="9" t="s">
        <v>98</v>
      </c>
      <c r="D190" s="9">
        <v>205.4</v>
      </c>
      <c r="E190" s="9">
        <v>39</v>
      </c>
      <c r="F190" s="9">
        <v>40.9</v>
      </c>
      <c r="G190" s="9">
        <v>71.3</v>
      </c>
      <c r="H190" s="9">
        <f t="shared" si="6"/>
        <v>151.19999999999999</v>
      </c>
    </row>
    <row r="191" spans="1:8" x14ac:dyDescent="0.2">
      <c r="A191" s="11" t="str">
        <f t="shared" si="7"/>
        <v>2024</v>
      </c>
      <c r="B191" s="15">
        <v>779</v>
      </c>
      <c r="C191" s="9" t="s">
        <v>89</v>
      </c>
      <c r="D191" s="9">
        <v>381.5</v>
      </c>
      <c r="E191" s="9">
        <v>91</v>
      </c>
      <c r="F191" s="9">
        <v>88.1</v>
      </c>
      <c r="G191" s="9">
        <v>132.9</v>
      </c>
      <c r="H191" s="9">
        <f t="shared" si="6"/>
        <v>312</v>
      </c>
    </row>
    <row r="192" spans="1:8" x14ac:dyDescent="0.2">
      <c r="A192" s="11" t="str">
        <f t="shared" si="7"/>
        <v>2024</v>
      </c>
      <c r="B192" s="15">
        <v>787</v>
      </c>
      <c r="C192" s="9" t="s">
        <v>100</v>
      </c>
      <c r="D192" s="9">
        <v>407.5</v>
      </c>
      <c r="E192" s="9">
        <v>86.3</v>
      </c>
      <c r="F192" s="9">
        <v>88.4</v>
      </c>
      <c r="G192" s="9">
        <v>129.6</v>
      </c>
      <c r="H192" s="9">
        <f t="shared" si="6"/>
        <v>304.29999999999995</v>
      </c>
    </row>
    <row r="193" spans="1:8" x14ac:dyDescent="0.2">
      <c r="A193" s="11" t="str">
        <f t="shared" si="7"/>
        <v>2024</v>
      </c>
      <c r="B193" s="15">
        <v>791</v>
      </c>
      <c r="C193" s="9" t="s">
        <v>91</v>
      </c>
      <c r="D193" s="9">
        <v>642.5</v>
      </c>
      <c r="E193" s="9">
        <v>125</v>
      </c>
      <c r="F193" s="9">
        <v>147.4</v>
      </c>
      <c r="G193" s="9">
        <v>191.1</v>
      </c>
      <c r="H193" s="9">
        <f t="shared" si="6"/>
        <v>463.5</v>
      </c>
    </row>
    <row r="194" spans="1:8" x14ac:dyDescent="0.2">
      <c r="A194" s="11" t="str">
        <f t="shared" si="7"/>
        <v>2024</v>
      </c>
      <c r="B194" s="15">
        <v>810</v>
      </c>
      <c r="C194" s="9" t="s">
        <v>92</v>
      </c>
      <c r="D194" s="9">
        <v>246.1</v>
      </c>
      <c r="E194" s="9">
        <v>47.9</v>
      </c>
      <c r="F194" s="9">
        <v>63.5</v>
      </c>
      <c r="G194" s="9">
        <v>73.2</v>
      </c>
      <c r="H194" s="9">
        <f t="shared" si="6"/>
        <v>184.60000000000002</v>
      </c>
    </row>
    <row r="195" spans="1:8" x14ac:dyDescent="0.2">
      <c r="A195" s="11" t="str">
        <f t="shared" si="7"/>
        <v>2024</v>
      </c>
      <c r="B195" s="15">
        <v>813</v>
      </c>
      <c r="C195" s="9" t="s">
        <v>93</v>
      </c>
      <c r="D195" s="9">
        <v>468.5</v>
      </c>
      <c r="E195" s="9">
        <v>113</v>
      </c>
      <c r="F195" s="9">
        <v>99.4</v>
      </c>
      <c r="G195" s="9">
        <v>133.19999999999999</v>
      </c>
      <c r="H195" s="9">
        <f t="shared" si="6"/>
        <v>345.6</v>
      </c>
    </row>
    <row r="196" spans="1:8" x14ac:dyDescent="0.2">
      <c r="A196" s="11" t="str">
        <f t="shared" si="7"/>
        <v>2024</v>
      </c>
      <c r="B196" s="15">
        <v>820</v>
      </c>
      <c r="C196" s="9" t="s">
        <v>101</v>
      </c>
      <c r="D196" s="9">
        <v>328</v>
      </c>
      <c r="E196" s="9">
        <v>56.5</v>
      </c>
      <c r="F196" s="9">
        <v>76.900000000000006</v>
      </c>
      <c r="G196" s="9">
        <v>112.4</v>
      </c>
      <c r="H196" s="9">
        <f t="shared" si="6"/>
        <v>245.8</v>
      </c>
    </row>
    <row r="197" spans="1:8" x14ac:dyDescent="0.2">
      <c r="A197" s="11" t="str">
        <f t="shared" si="7"/>
        <v>2024</v>
      </c>
      <c r="B197" s="15">
        <v>825</v>
      </c>
      <c r="C197" s="9" t="s">
        <v>96</v>
      </c>
      <c r="D197" s="9">
        <v>21.7</v>
      </c>
      <c r="E197" s="9">
        <v>2</v>
      </c>
      <c r="F197" s="9">
        <v>3.4</v>
      </c>
      <c r="G197" s="9">
        <v>5.0999999999999996</v>
      </c>
      <c r="H197" s="9">
        <f t="shared" si="6"/>
        <v>10.5</v>
      </c>
    </row>
    <row r="198" spans="1:8" x14ac:dyDescent="0.2">
      <c r="A198" s="11" t="str">
        <f t="shared" si="7"/>
        <v>2024</v>
      </c>
      <c r="B198" s="15">
        <v>840</v>
      </c>
      <c r="C198" s="9" t="s">
        <v>99</v>
      </c>
      <c r="D198" s="9">
        <v>181.5</v>
      </c>
      <c r="E198" s="9">
        <v>26.7</v>
      </c>
      <c r="F198" s="9">
        <v>55.4</v>
      </c>
      <c r="G198" s="9">
        <v>57.1</v>
      </c>
      <c r="H198" s="9">
        <f t="shared" si="6"/>
        <v>139.19999999999999</v>
      </c>
    </row>
    <row r="199" spans="1:8" x14ac:dyDescent="0.2">
      <c r="A199" s="11" t="str">
        <f t="shared" si="7"/>
        <v>2024</v>
      </c>
      <c r="B199" s="15">
        <v>846</v>
      </c>
      <c r="C199" s="9" t="s">
        <v>97</v>
      </c>
      <c r="D199" s="9">
        <v>298.5</v>
      </c>
      <c r="E199" s="9">
        <v>67.099999999999994</v>
      </c>
      <c r="F199" s="9">
        <v>78.099999999999994</v>
      </c>
      <c r="G199" s="9">
        <v>86.9</v>
      </c>
      <c r="H199" s="9">
        <f t="shared" si="6"/>
        <v>232.1</v>
      </c>
    </row>
    <row r="200" spans="1:8" x14ac:dyDescent="0.2">
      <c r="A200" s="11" t="str">
        <f t="shared" si="7"/>
        <v>2024</v>
      </c>
      <c r="B200" s="15">
        <v>849</v>
      </c>
      <c r="C200" s="9" t="s">
        <v>95</v>
      </c>
      <c r="D200" s="9">
        <v>270.7</v>
      </c>
      <c r="E200" s="9">
        <v>58.5</v>
      </c>
      <c r="F200" s="9">
        <v>71.5</v>
      </c>
      <c r="G200" s="9">
        <v>77.400000000000006</v>
      </c>
      <c r="H200" s="9">
        <f t="shared" si="6"/>
        <v>207.4</v>
      </c>
    </row>
    <row r="201" spans="1:8" x14ac:dyDescent="0.2">
      <c r="A201" s="11" t="str">
        <f t="shared" si="7"/>
        <v>2024</v>
      </c>
      <c r="B201" s="15">
        <v>851</v>
      </c>
      <c r="C201" s="9" t="s">
        <v>102</v>
      </c>
      <c r="D201" s="9">
        <v>1471.9</v>
      </c>
      <c r="E201" s="9">
        <v>314.7</v>
      </c>
      <c r="F201" s="9">
        <v>334.6</v>
      </c>
      <c r="G201" s="9">
        <v>425.6</v>
      </c>
      <c r="H201" s="9">
        <f t="shared" si="6"/>
        <v>1074.9000000000001</v>
      </c>
    </row>
    <row r="202" spans="1:8" x14ac:dyDescent="0.2">
      <c r="A202" s="11" t="str">
        <f t="shared" si="7"/>
        <v>2024</v>
      </c>
      <c r="B202" s="15">
        <v>860</v>
      </c>
      <c r="C202" s="9" t="s">
        <v>94</v>
      </c>
      <c r="D202" s="9">
        <v>494.2</v>
      </c>
      <c r="E202" s="9">
        <v>95.2</v>
      </c>
      <c r="F202" s="9">
        <v>142.1</v>
      </c>
      <c r="G202" s="9">
        <v>143.9</v>
      </c>
      <c r="H202" s="9">
        <f t="shared" si="6"/>
        <v>381.20000000000005</v>
      </c>
    </row>
    <row r="203" spans="1:8" x14ac:dyDescent="0.2">
      <c r="A203" s="24"/>
      <c r="B203" s="24"/>
    </row>
    <row r="204" spans="1:8" x14ac:dyDescent="0.2">
      <c r="A204" s="3"/>
      <c r="B204" s="3"/>
      <c r="D204" s="11" t="s">
        <v>133</v>
      </c>
      <c r="E204" s="11" t="s">
        <v>124</v>
      </c>
      <c r="F204" s="11" t="s">
        <v>125</v>
      </c>
      <c r="G204" s="11" t="s">
        <v>126</v>
      </c>
      <c r="H204" s="11" t="s">
        <v>3</v>
      </c>
    </row>
    <row r="205" spans="1:8" x14ac:dyDescent="0.2">
      <c r="A205" s="11" t="s">
        <v>128</v>
      </c>
      <c r="B205" s="2">
        <v>101</v>
      </c>
      <c r="C205" s="15" t="s">
        <v>4</v>
      </c>
      <c r="D205" s="12">
        <v>3185.9</v>
      </c>
      <c r="E205" s="12">
        <v>662.3</v>
      </c>
      <c r="F205" s="12">
        <v>629.9</v>
      </c>
      <c r="G205" s="12">
        <v>847.1</v>
      </c>
      <c r="H205" s="9">
        <f t="shared" ref="H205:H236" si="8">SUM(E205:G205)</f>
        <v>2139.2999999999997</v>
      </c>
    </row>
    <row r="206" spans="1:8" x14ac:dyDescent="0.2">
      <c r="A206" s="11">
        <v>2023</v>
      </c>
      <c r="B206" s="2">
        <v>147</v>
      </c>
      <c r="C206" s="15" t="s">
        <v>5</v>
      </c>
      <c r="D206" s="12">
        <v>692.1</v>
      </c>
      <c r="E206" s="12">
        <v>141.30000000000001</v>
      </c>
      <c r="F206" s="12">
        <v>157.19999999999999</v>
      </c>
      <c r="G206" s="12">
        <v>198.3</v>
      </c>
      <c r="H206" s="9">
        <f t="shared" si="8"/>
        <v>496.8</v>
      </c>
    </row>
    <row r="207" spans="1:8" x14ac:dyDescent="0.2">
      <c r="A207" s="11">
        <v>2023</v>
      </c>
      <c r="B207" s="2">
        <v>151</v>
      </c>
      <c r="C207" s="15" t="s">
        <v>9</v>
      </c>
      <c r="D207" s="12">
        <v>319.10000000000002</v>
      </c>
      <c r="E207" s="12">
        <v>61.4</v>
      </c>
      <c r="F207" s="12">
        <v>100.5</v>
      </c>
      <c r="G207" s="12">
        <v>74.599999999999994</v>
      </c>
      <c r="H207" s="9">
        <f t="shared" si="8"/>
        <v>236.5</v>
      </c>
    </row>
    <row r="208" spans="1:8" x14ac:dyDescent="0.2">
      <c r="A208" s="11" t="s">
        <v>128</v>
      </c>
      <c r="B208" s="2">
        <v>153</v>
      </c>
      <c r="C208" s="15" t="s">
        <v>10</v>
      </c>
      <c r="D208" s="12">
        <v>227.1</v>
      </c>
      <c r="E208" s="12">
        <v>37.5</v>
      </c>
      <c r="F208" s="12">
        <v>63.6</v>
      </c>
      <c r="G208" s="12">
        <v>54.9</v>
      </c>
      <c r="H208" s="9">
        <f t="shared" si="8"/>
        <v>156</v>
      </c>
    </row>
    <row r="209" spans="1:8" x14ac:dyDescent="0.2">
      <c r="A209" s="11">
        <v>2023</v>
      </c>
      <c r="B209" s="2">
        <v>155</v>
      </c>
      <c r="C209" s="15" t="s">
        <v>6</v>
      </c>
      <c r="D209" s="12">
        <v>97.5</v>
      </c>
      <c r="E209" s="12">
        <v>21.5</v>
      </c>
      <c r="F209" s="12">
        <v>20.7</v>
      </c>
      <c r="G209" s="12">
        <v>34.1</v>
      </c>
      <c r="H209" s="9">
        <f t="shared" si="8"/>
        <v>76.300000000000011</v>
      </c>
    </row>
    <row r="210" spans="1:8" x14ac:dyDescent="0.2">
      <c r="A210" s="11">
        <v>2023</v>
      </c>
      <c r="B210" s="2">
        <v>157</v>
      </c>
      <c r="C210" s="15" t="s">
        <v>11</v>
      </c>
      <c r="D210" s="12">
        <v>748.5</v>
      </c>
      <c r="E210" s="12">
        <v>152.9</v>
      </c>
      <c r="F210" s="12">
        <v>186</v>
      </c>
      <c r="G210" s="12">
        <v>227.2</v>
      </c>
      <c r="H210" s="9">
        <f t="shared" si="8"/>
        <v>566.09999999999991</v>
      </c>
    </row>
    <row r="211" spans="1:8" x14ac:dyDescent="0.2">
      <c r="A211" s="11">
        <v>2023</v>
      </c>
      <c r="B211" s="2">
        <v>159</v>
      </c>
      <c r="C211" s="15" t="s">
        <v>12</v>
      </c>
      <c r="D211" s="12">
        <v>485.1</v>
      </c>
      <c r="E211" s="12">
        <v>92.1</v>
      </c>
      <c r="F211" s="12">
        <v>104.4</v>
      </c>
      <c r="G211" s="12">
        <v>169</v>
      </c>
      <c r="H211" s="9">
        <f t="shared" si="8"/>
        <v>365.5</v>
      </c>
    </row>
    <row r="212" spans="1:8" x14ac:dyDescent="0.2">
      <c r="A212" s="11">
        <v>2023</v>
      </c>
      <c r="B212" s="2">
        <v>161</v>
      </c>
      <c r="C212" s="15" t="s">
        <v>13</v>
      </c>
      <c r="D212" s="12">
        <v>174.7</v>
      </c>
      <c r="E212" s="12">
        <v>29.5</v>
      </c>
      <c r="F212" s="12">
        <v>46</v>
      </c>
      <c r="G212" s="12">
        <v>43</v>
      </c>
      <c r="H212" s="9">
        <f t="shared" si="8"/>
        <v>118.5</v>
      </c>
    </row>
    <row r="213" spans="1:8" x14ac:dyDescent="0.2">
      <c r="A213" s="11">
        <v>2023</v>
      </c>
      <c r="B213" s="2">
        <v>163</v>
      </c>
      <c r="C213" s="15" t="s">
        <v>14</v>
      </c>
      <c r="D213" s="12">
        <v>141.80000000000001</v>
      </c>
      <c r="E213" s="12">
        <v>37.200000000000003</v>
      </c>
      <c r="F213" s="12">
        <v>30.5</v>
      </c>
      <c r="G213" s="12">
        <v>35.6</v>
      </c>
      <c r="H213" s="9">
        <f t="shared" si="8"/>
        <v>103.30000000000001</v>
      </c>
    </row>
    <row r="214" spans="1:8" x14ac:dyDescent="0.2">
      <c r="A214" s="11">
        <v>2023</v>
      </c>
      <c r="B214" s="2">
        <v>165</v>
      </c>
      <c r="C214" s="15" t="s">
        <v>8</v>
      </c>
      <c r="D214" s="12">
        <v>120.3</v>
      </c>
      <c r="E214" s="12">
        <v>33.799999999999997</v>
      </c>
      <c r="F214" s="12">
        <v>26.4</v>
      </c>
      <c r="G214" s="12">
        <v>26.3</v>
      </c>
      <c r="H214" s="9">
        <f t="shared" si="8"/>
        <v>86.5</v>
      </c>
    </row>
    <row r="215" spans="1:8" x14ac:dyDescent="0.2">
      <c r="A215" s="11">
        <v>2023</v>
      </c>
      <c r="B215" s="2">
        <v>167</v>
      </c>
      <c r="C215" s="15" t="s">
        <v>15</v>
      </c>
      <c r="D215" s="12">
        <v>368.7</v>
      </c>
      <c r="E215" s="12">
        <v>81.5</v>
      </c>
      <c r="F215" s="12">
        <v>81.400000000000006</v>
      </c>
      <c r="G215" s="12">
        <v>107.3</v>
      </c>
      <c r="H215" s="9">
        <f t="shared" si="8"/>
        <v>270.2</v>
      </c>
    </row>
    <row r="216" spans="1:8" x14ac:dyDescent="0.2">
      <c r="A216" s="11" t="s">
        <v>128</v>
      </c>
      <c r="B216" s="2">
        <v>169</v>
      </c>
      <c r="C216" s="15" t="s">
        <v>16</v>
      </c>
      <c r="D216" s="12">
        <v>244.5</v>
      </c>
      <c r="E216" s="12">
        <v>54.9</v>
      </c>
      <c r="F216" s="12">
        <v>54.3</v>
      </c>
      <c r="G216" s="12">
        <v>51</v>
      </c>
      <c r="H216" s="9">
        <f t="shared" si="8"/>
        <v>160.19999999999999</v>
      </c>
    </row>
    <row r="217" spans="1:8" x14ac:dyDescent="0.2">
      <c r="A217" s="11">
        <v>2023</v>
      </c>
      <c r="B217" s="2">
        <v>173</v>
      </c>
      <c r="C217" s="15" t="s">
        <v>18</v>
      </c>
      <c r="D217" s="52" t="s">
        <v>129</v>
      </c>
      <c r="E217" s="52" t="s">
        <v>129</v>
      </c>
      <c r="F217" s="52" t="s">
        <v>129</v>
      </c>
      <c r="G217" s="52" t="s">
        <v>129</v>
      </c>
      <c r="H217" s="9" t="s">
        <v>129</v>
      </c>
    </row>
    <row r="218" spans="1:8" x14ac:dyDescent="0.2">
      <c r="A218" s="11">
        <v>2023</v>
      </c>
      <c r="B218" s="2">
        <v>175</v>
      </c>
      <c r="C218" s="15" t="s">
        <v>19</v>
      </c>
      <c r="D218" s="12">
        <v>280.2</v>
      </c>
      <c r="E218" s="12">
        <v>57.9</v>
      </c>
      <c r="F218" s="12">
        <v>70.2</v>
      </c>
      <c r="G218" s="12">
        <v>83.5</v>
      </c>
      <c r="H218" s="9">
        <f t="shared" si="8"/>
        <v>211.6</v>
      </c>
    </row>
    <row r="219" spans="1:8" x14ac:dyDescent="0.2">
      <c r="A219" s="11">
        <v>2023</v>
      </c>
      <c r="B219" s="2">
        <v>183</v>
      </c>
      <c r="C219" s="15" t="s">
        <v>17</v>
      </c>
      <c r="D219" s="12">
        <v>94.1</v>
      </c>
      <c r="E219" s="12">
        <v>27.9</v>
      </c>
      <c r="F219" s="12">
        <v>19.399999999999999</v>
      </c>
      <c r="G219" s="12">
        <v>17.100000000000001</v>
      </c>
      <c r="H219" s="9">
        <f t="shared" si="8"/>
        <v>64.400000000000006</v>
      </c>
    </row>
    <row r="220" spans="1:8" x14ac:dyDescent="0.2">
      <c r="A220" s="11">
        <v>2023</v>
      </c>
      <c r="B220" s="2">
        <v>185</v>
      </c>
      <c r="C220" s="15" t="s">
        <v>7</v>
      </c>
      <c r="D220" s="12">
        <v>286.3</v>
      </c>
      <c r="E220" s="12">
        <v>56.8</v>
      </c>
      <c r="F220" s="12">
        <v>59.7</v>
      </c>
      <c r="G220" s="12">
        <v>76.8</v>
      </c>
      <c r="H220" s="9">
        <f t="shared" si="8"/>
        <v>193.3</v>
      </c>
    </row>
    <row r="221" spans="1:8" x14ac:dyDescent="0.2">
      <c r="A221" s="11" t="s">
        <v>128</v>
      </c>
      <c r="B221" s="2">
        <v>187</v>
      </c>
      <c r="C221" s="15" t="s">
        <v>20</v>
      </c>
      <c r="D221" s="12">
        <v>48.7</v>
      </c>
      <c r="E221" s="12">
        <v>13.7</v>
      </c>
      <c r="F221" s="12">
        <v>7.4</v>
      </c>
      <c r="G221" s="12">
        <v>14.3</v>
      </c>
      <c r="H221" s="9">
        <f t="shared" si="8"/>
        <v>35.400000000000006</v>
      </c>
    </row>
    <row r="222" spans="1:8" x14ac:dyDescent="0.2">
      <c r="A222" s="11">
        <v>2023</v>
      </c>
      <c r="B222" s="2">
        <v>190</v>
      </c>
      <c r="C222" s="15" t="s">
        <v>25</v>
      </c>
      <c r="D222" s="12">
        <v>243</v>
      </c>
      <c r="E222" s="12">
        <v>64.099999999999994</v>
      </c>
      <c r="F222" s="12">
        <v>57.6</v>
      </c>
      <c r="G222" s="12">
        <v>61.8</v>
      </c>
      <c r="H222" s="9">
        <f t="shared" si="8"/>
        <v>183.5</v>
      </c>
    </row>
    <row r="223" spans="1:8" x14ac:dyDescent="0.2">
      <c r="A223" s="11">
        <v>2023</v>
      </c>
      <c r="B223" s="2">
        <v>201</v>
      </c>
      <c r="C223" s="15" t="s">
        <v>21</v>
      </c>
      <c r="D223" s="12">
        <v>190</v>
      </c>
      <c r="E223" s="12">
        <v>41.2</v>
      </c>
      <c r="F223" s="12">
        <v>49.6</v>
      </c>
      <c r="G223" s="12">
        <v>56.2</v>
      </c>
      <c r="H223" s="9">
        <f t="shared" si="8"/>
        <v>147</v>
      </c>
    </row>
    <row r="224" spans="1:8" x14ac:dyDescent="0.2">
      <c r="A224" s="11">
        <v>2023</v>
      </c>
      <c r="B224" s="2">
        <v>210</v>
      </c>
      <c r="C224" s="15" t="s">
        <v>23</v>
      </c>
      <c r="D224" s="12">
        <v>281.7</v>
      </c>
      <c r="E224" s="12">
        <v>54.7</v>
      </c>
      <c r="F224" s="12">
        <v>71.5</v>
      </c>
      <c r="G224" s="12">
        <v>66.7</v>
      </c>
      <c r="H224" s="9">
        <f t="shared" si="8"/>
        <v>192.9</v>
      </c>
    </row>
    <row r="225" spans="1:8" x14ac:dyDescent="0.2">
      <c r="A225" s="11">
        <v>2023</v>
      </c>
      <c r="B225" s="2">
        <v>217</v>
      </c>
      <c r="C225" s="15" t="s">
        <v>28</v>
      </c>
      <c r="D225" s="12">
        <v>533.70000000000005</v>
      </c>
      <c r="E225" s="12">
        <v>116.9</v>
      </c>
      <c r="F225" s="12">
        <v>115.3</v>
      </c>
      <c r="G225" s="12">
        <v>148.1</v>
      </c>
      <c r="H225" s="9">
        <f t="shared" si="8"/>
        <v>380.29999999999995</v>
      </c>
    </row>
    <row r="226" spans="1:8" x14ac:dyDescent="0.2">
      <c r="A226" s="11">
        <v>2023</v>
      </c>
      <c r="B226" s="2">
        <v>219</v>
      </c>
      <c r="C226" s="15" t="s">
        <v>29</v>
      </c>
      <c r="D226" s="12">
        <v>383.2</v>
      </c>
      <c r="E226" s="12">
        <v>82.6</v>
      </c>
      <c r="F226" s="12">
        <v>100.3</v>
      </c>
      <c r="G226" s="12">
        <v>98</v>
      </c>
      <c r="H226" s="9">
        <f t="shared" si="8"/>
        <v>280.89999999999998</v>
      </c>
    </row>
    <row r="227" spans="1:8" x14ac:dyDescent="0.2">
      <c r="A227" s="11">
        <v>2023</v>
      </c>
      <c r="B227" s="2">
        <v>223</v>
      </c>
      <c r="C227" s="15" t="s">
        <v>30</v>
      </c>
      <c r="D227" s="12">
        <v>219</v>
      </c>
      <c r="E227" s="12">
        <v>44.9</v>
      </c>
      <c r="F227" s="12">
        <v>47.7</v>
      </c>
      <c r="G227" s="12">
        <v>73.7</v>
      </c>
      <c r="H227" s="9">
        <f t="shared" si="8"/>
        <v>166.3</v>
      </c>
    </row>
    <row r="228" spans="1:8" x14ac:dyDescent="0.2">
      <c r="A228" s="11">
        <v>2023</v>
      </c>
      <c r="B228" s="2">
        <v>230</v>
      </c>
      <c r="C228" s="15" t="s">
        <v>31</v>
      </c>
      <c r="D228" s="12">
        <v>577.20000000000005</v>
      </c>
      <c r="E228" s="12">
        <v>91.3</v>
      </c>
      <c r="F228" s="12">
        <v>140.1</v>
      </c>
      <c r="G228" s="12">
        <v>223.8</v>
      </c>
      <c r="H228" s="9">
        <f t="shared" si="8"/>
        <v>455.2</v>
      </c>
    </row>
    <row r="229" spans="1:8" x14ac:dyDescent="0.2">
      <c r="A229" s="11">
        <v>2023</v>
      </c>
      <c r="B229" s="2">
        <v>240</v>
      </c>
      <c r="C229" s="15" t="s">
        <v>22</v>
      </c>
      <c r="D229" s="12">
        <v>179.2</v>
      </c>
      <c r="E229" s="12">
        <v>40</v>
      </c>
      <c r="F229" s="12">
        <v>49.4</v>
      </c>
      <c r="G229" s="12">
        <v>35.799999999999997</v>
      </c>
      <c r="H229" s="9">
        <f t="shared" si="8"/>
        <v>125.2</v>
      </c>
    </row>
    <row r="230" spans="1:8" x14ac:dyDescent="0.2">
      <c r="A230" s="11">
        <v>2023</v>
      </c>
      <c r="B230" s="2">
        <v>250</v>
      </c>
      <c r="C230" s="15" t="s">
        <v>24</v>
      </c>
      <c r="D230" s="12">
        <v>310.5</v>
      </c>
      <c r="E230" s="12">
        <v>65.400000000000006</v>
      </c>
      <c r="F230" s="12">
        <v>81.900000000000006</v>
      </c>
      <c r="G230" s="12">
        <v>78.400000000000006</v>
      </c>
      <c r="H230" s="9">
        <f t="shared" si="8"/>
        <v>225.70000000000002</v>
      </c>
    </row>
    <row r="231" spans="1:8" x14ac:dyDescent="0.2">
      <c r="A231" s="11">
        <v>2023</v>
      </c>
      <c r="B231" s="2">
        <v>253</v>
      </c>
      <c r="C231" s="15" t="s">
        <v>34</v>
      </c>
      <c r="D231" s="12">
        <v>270.5</v>
      </c>
      <c r="E231" s="12">
        <v>58.1</v>
      </c>
      <c r="F231" s="12">
        <v>72</v>
      </c>
      <c r="G231" s="12">
        <v>55.4</v>
      </c>
      <c r="H231" s="9">
        <f t="shared" si="8"/>
        <v>185.5</v>
      </c>
    </row>
    <row r="232" spans="1:8" x14ac:dyDescent="0.2">
      <c r="A232" s="11">
        <v>2023</v>
      </c>
      <c r="B232" s="2">
        <v>259</v>
      </c>
      <c r="C232" s="15" t="s">
        <v>35</v>
      </c>
      <c r="D232" s="12">
        <v>443.9</v>
      </c>
      <c r="E232" s="12">
        <v>103.6</v>
      </c>
      <c r="F232" s="12">
        <v>99.7</v>
      </c>
      <c r="G232" s="12">
        <v>99.5</v>
      </c>
      <c r="H232" s="9">
        <f t="shared" si="8"/>
        <v>302.8</v>
      </c>
    </row>
    <row r="233" spans="1:8" x14ac:dyDescent="0.2">
      <c r="A233" s="11">
        <v>2023</v>
      </c>
      <c r="B233" s="2">
        <v>260</v>
      </c>
      <c r="C233" s="15" t="s">
        <v>27</v>
      </c>
      <c r="D233" s="12">
        <v>245.4</v>
      </c>
      <c r="E233" s="12">
        <v>58.6</v>
      </c>
      <c r="F233" s="12">
        <v>49.3</v>
      </c>
      <c r="G233" s="12">
        <v>65</v>
      </c>
      <c r="H233" s="9">
        <f t="shared" si="8"/>
        <v>172.9</v>
      </c>
    </row>
    <row r="234" spans="1:8" x14ac:dyDescent="0.2">
      <c r="A234" s="11">
        <v>2023</v>
      </c>
      <c r="B234" s="2">
        <v>265</v>
      </c>
      <c r="C234" s="15" t="s">
        <v>37</v>
      </c>
      <c r="D234" s="12">
        <v>525.20000000000005</v>
      </c>
      <c r="E234" s="12">
        <v>116.1</v>
      </c>
      <c r="F234" s="12">
        <v>131.4</v>
      </c>
      <c r="G234" s="12">
        <v>123.9</v>
      </c>
      <c r="H234" s="9">
        <f t="shared" si="8"/>
        <v>371.4</v>
      </c>
    </row>
    <row r="235" spans="1:8" x14ac:dyDescent="0.2">
      <c r="A235" s="11">
        <v>2023</v>
      </c>
      <c r="B235" s="2">
        <v>269</v>
      </c>
      <c r="C235" s="15" t="s">
        <v>38</v>
      </c>
      <c r="D235" s="12">
        <v>131.6</v>
      </c>
      <c r="E235" s="12">
        <v>30.5</v>
      </c>
      <c r="F235" s="12">
        <v>29.9</v>
      </c>
      <c r="G235" s="12">
        <v>40.200000000000003</v>
      </c>
      <c r="H235" s="9">
        <f t="shared" si="8"/>
        <v>100.6</v>
      </c>
    </row>
    <row r="236" spans="1:8" x14ac:dyDescent="0.2">
      <c r="A236" s="11" t="s">
        <v>128</v>
      </c>
      <c r="B236" s="2">
        <v>270</v>
      </c>
      <c r="C236" s="15" t="s">
        <v>26</v>
      </c>
      <c r="D236" s="12">
        <v>386.4</v>
      </c>
      <c r="E236" s="12">
        <v>85.4</v>
      </c>
      <c r="F236" s="12">
        <v>83.8</v>
      </c>
      <c r="G236" s="12">
        <v>107.9</v>
      </c>
      <c r="H236" s="9">
        <f t="shared" si="8"/>
        <v>277.10000000000002</v>
      </c>
    </row>
    <row r="237" spans="1:8" x14ac:dyDescent="0.2">
      <c r="A237" s="11">
        <v>2023</v>
      </c>
      <c r="B237" s="2">
        <v>306</v>
      </c>
      <c r="C237" s="15" t="s">
        <v>45</v>
      </c>
      <c r="D237" s="12">
        <v>282.89999999999998</v>
      </c>
      <c r="E237" s="12">
        <v>57</v>
      </c>
      <c r="F237" s="12">
        <v>69.8</v>
      </c>
      <c r="G237" s="12">
        <v>67</v>
      </c>
      <c r="H237" s="9">
        <f t="shared" ref="H237:H268" si="9">SUM(E237:G237)</f>
        <v>193.8</v>
      </c>
    </row>
    <row r="238" spans="1:8" x14ac:dyDescent="0.2">
      <c r="A238" s="11">
        <v>2023</v>
      </c>
      <c r="B238" s="2">
        <v>316</v>
      </c>
      <c r="C238" s="15" t="s">
        <v>41</v>
      </c>
      <c r="D238" s="12">
        <v>332.9</v>
      </c>
      <c r="E238" s="12">
        <v>62.8</v>
      </c>
      <c r="F238" s="12">
        <v>70.599999999999994</v>
      </c>
      <c r="G238" s="12">
        <v>87.9</v>
      </c>
      <c r="H238" s="9">
        <f t="shared" si="9"/>
        <v>221.29999999999998</v>
      </c>
    </row>
    <row r="239" spans="1:8" x14ac:dyDescent="0.2">
      <c r="A239" s="11" t="s">
        <v>128</v>
      </c>
      <c r="B239" s="2">
        <v>320</v>
      </c>
      <c r="C239" s="15" t="s">
        <v>39</v>
      </c>
      <c r="D239" s="12">
        <v>284</v>
      </c>
      <c r="E239" s="12">
        <v>65.8</v>
      </c>
      <c r="F239" s="12">
        <v>66.099999999999994</v>
      </c>
      <c r="G239" s="12">
        <v>71.400000000000006</v>
      </c>
      <c r="H239" s="9">
        <f t="shared" si="9"/>
        <v>203.29999999999998</v>
      </c>
    </row>
    <row r="240" spans="1:8" x14ac:dyDescent="0.2">
      <c r="A240" s="11">
        <v>2023</v>
      </c>
      <c r="B240" s="2">
        <v>326</v>
      </c>
      <c r="C240" s="15" t="s">
        <v>42</v>
      </c>
      <c r="D240" s="12">
        <v>267</v>
      </c>
      <c r="E240" s="12">
        <v>49.2</v>
      </c>
      <c r="F240" s="12">
        <v>68.8</v>
      </c>
      <c r="G240" s="12">
        <v>71.5</v>
      </c>
      <c r="H240" s="9">
        <f t="shared" si="9"/>
        <v>189.5</v>
      </c>
    </row>
    <row r="241" spans="1:8" x14ac:dyDescent="0.2">
      <c r="A241" s="11">
        <v>2023</v>
      </c>
      <c r="B241" s="2">
        <v>329</v>
      </c>
      <c r="C241" s="15" t="s">
        <v>46</v>
      </c>
      <c r="D241" s="12">
        <v>175.9</v>
      </c>
      <c r="E241" s="12">
        <v>37.299999999999997</v>
      </c>
      <c r="F241" s="12">
        <v>47.6</v>
      </c>
      <c r="G241" s="12">
        <v>40.9</v>
      </c>
      <c r="H241" s="9">
        <f t="shared" si="9"/>
        <v>125.80000000000001</v>
      </c>
    </row>
    <row r="242" spans="1:8" x14ac:dyDescent="0.2">
      <c r="A242" s="11">
        <v>2023</v>
      </c>
      <c r="B242" s="2">
        <v>330</v>
      </c>
      <c r="C242" s="15" t="s">
        <v>47</v>
      </c>
      <c r="D242" s="12">
        <v>455.2</v>
      </c>
      <c r="E242" s="12">
        <v>107.3</v>
      </c>
      <c r="F242" s="12">
        <v>98.9</v>
      </c>
      <c r="G242" s="12">
        <v>103.8</v>
      </c>
      <c r="H242" s="9">
        <f t="shared" si="9"/>
        <v>310</v>
      </c>
    </row>
    <row r="243" spans="1:8" x14ac:dyDescent="0.2">
      <c r="A243" s="11">
        <v>2023</v>
      </c>
      <c r="B243" s="2">
        <v>336</v>
      </c>
      <c r="C243" s="15" t="s">
        <v>49</v>
      </c>
      <c r="D243" s="12">
        <v>127.1</v>
      </c>
      <c r="E243" s="12">
        <v>20.5</v>
      </c>
      <c r="F243" s="12">
        <v>30.8</v>
      </c>
      <c r="G243" s="12">
        <v>40</v>
      </c>
      <c r="H243" s="9">
        <f t="shared" si="9"/>
        <v>91.3</v>
      </c>
    </row>
    <row r="244" spans="1:8" x14ac:dyDescent="0.2">
      <c r="A244" s="11">
        <v>2023</v>
      </c>
      <c r="B244" s="2">
        <v>340</v>
      </c>
      <c r="C244" s="15" t="s">
        <v>48</v>
      </c>
      <c r="D244" s="12">
        <v>192.2</v>
      </c>
      <c r="E244" s="12">
        <v>40.799999999999997</v>
      </c>
      <c r="F244" s="12">
        <v>50.9</v>
      </c>
      <c r="G244" s="12">
        <v>53</v>
      </c>
      <c r="H244" s="9">
        <f t="shared" si="9"/>
        <v>144.69999999999999</v>
      </c>
    </row>
    <row r="245" spans="1:8" x14ac:dyDescent="0.2">
      <c r="A245" s="11">
        <v>2023</v>
      </c>
      <c r="B245" s="2">
        <v>350</v>
      </c>
      <c r="C245" s="15" t="s">
        <v>36</v>
      </c>
      <c r="D245" s="12">
        <v>160.5</v>
      </c>
      <c r="E245" s="12">
        <v>34.200000000000003</v>
      </c>
      <c r="F245" s="12">
        <v>25.5</v>
      </c>
      <c r="G245" s="12">
        <v>55.1</v>
      </c>
      <c r="H245" s="9">
        <f t="shared" si="9"/>
        <v>114.80000000000001</v>
      </c>
    </row>
    <row r="246" spans="1:8" x14ac:dyDescent="0.2">
      <c r="A246" s="11">
        <v>2023</v>
      </c>
      <c r="B246" s="2">
        <v>360</v>
      </c>
      <c r="C246" s="15" t="s">
        <v>43</v>
      </c>
      <c r="D246" s="12">
        <v>320.5</v>
      </c>
      <c r="E246" s="12">
        <v>75.099999999999994</v>
      </c>
      <c r="F246" s="12">
        <v>57.2</v>
      </c>
      <c r="G246" s="12">
        <v>86.3</v>
      </c>
      <c r="H246" s="9">
        <f t="shared" si="9"/>
        <v>218.60000000000002</v>
      </c>
    </row>
    <row r="247" spans="1:8" x14ac:dyDescent="0.2">
      <c r="A247" s="11" t="s">
        <v>128</v>
      </c>
      <c r="B247" s="2">
        <v>370</v>
      </c>
      <c r="C247" s="15" t="s">
        <v>44</v>
      </c>
      <c r="D247" s="12">
        <v>460.4</v>
      </c>
      <c r="E247" s="12">
        <v>104.6</v>
      </c>
      <c r="F247" s="12">
        <v>92.5</v>
      </c>
      <c r="G247" s="12">
        <v>116.9</v>
      </c>
      <c r="H247" s="9">
        <f t="shared" si="9"/>
        <v>314</v>
      </c>
    </row>
    <row r="248" spans="1:8" x14ac:dyDescent="0.2">
      <c r="A248" s="11">
        <v>2023</v>
      </c>
      <c r="B248" s="2">
        <v>376</v>
      </c>
      <c r="C248" s="15" t="s">
        <v>40</v>
      </c>
      <c r="D248" s="12">
        <v>459</v>
      </c>
      <c r="E248" s="12">
        <v>109.9</v>
      </c>
      <c r="F248" s="12">
        <v>103.5</v>
      </c>
      <c r="G248" s="12">
        <v>122.4</v>
      </c>
      <c r="H248" s="9">
        <f t="shared" si="9"/>
        <v>335.8</v>
      </c>
    </row>
    <row r="249" spans="1:8" x14ac:dyDescent="0.2">
      <c r="A249" s="11" t="s">
        <v>128</v>
      </c>
      <c r="B249" s="2">
        <v>390</v>
      </c>
      <c r="C249" s="15" t="s">
        <v>50</v>
      </c>
      <c r="D249" s="12">
        <v>359</v>
      </c>
      <c r="E249" s="12">
        <v>69.599999999999994</v>
      </c>
      <c r="F249" s="12">
        <v>77.8</v>
      </c>
      <c r="G249" s="12">
        <v>98.2</v>
      </c>
      <c r="H249" s="9">
        <f t="shared" si="9"/>
        <v>245.59999999999997</v>
      </c>
    </row>
    <row r="250" spans="1:8" x14ac:dyDescent="0.2">
      <c r="A250" s="11" t="s">
        <v>128</v>
      </c>
      <c r="B250" s="2">
        <v>400</v>
      </c>
      <c r="C250" s="15" t="s">
        <v>32</v>
      </c>
      <c r="D250" s="12">
        <v>374.3</v>
      </c>
      <c r="E250" s="12">
        <v>76.5</v>
      </c>
      <c r="F250" s="12">
        <v>80.400000000000006</v>
      </c>
      <c r="G250" s="12">
        <v>109.6</v>
      </c>
      <c r="H250" s="9">
        <f t="shared" si="9"/>
        <v>266.5</v>
      </c>
    </row>
    <row r="251" spans="1:8" x14ac:dyDescent="0.2">
      <c r="A251" s="11">
        <v>2023</v>
      </c>
      <c r="B251" s="2">
        <v>410</v>
      </c>
      <c r="C251" s="15" t="s">
        <v>55</v>
      </c>
      <c r="D251" s="12">
        <v>252.6</v>
      </c>
      <c r="E251" s="12">
        <v>57</v>
      </c>
      <c r="F251" s="12">
        <v>67.599999999999994</v>
      </c>
      <c r="G251" s="12">
        <v>67.8</v>
      </c>
      <c r="H251" s="9">
        <f t="shared" si="9"/>
        <v>192.39999999999998</v>
      </c>
    </row>
    <row r="252" spans="1:8" x14ac:dyDescent="0.2">
      <c r="A252" s="11">
        <v>2023</v>
      </c>
      <c r="B252" s="2">
        <v>420</v>
      </c>
      <c r="C252" s="15" t="s">
        <v>51</v>
      </c>
      <c r="D252" s="12">
        <v>284.3</v>
      </c>
      <c r="E252" s="12">
        <v>55.7</v>
      </c>
      <c r="F252" s="12">
        <v>76</v>
      </c>
      <c r="G252" s="12">
        <v>90.7</v>
      </c>
      <c r="H252" s="9">
        <f t="shared" si="9"/>
        <v>222.39999999999998</v>
      </c>
    </row>
    <row r="253" spans="1:8" x14ac:dyDescent="0.2">
      <c r="A253" s="11">
        <v>2023</v>
      </c>
      <c r="B253" s="2">
        <v>430</v>
      </c>
      <c r="C253" s="15" t="s">
        <v>52</v>
      </c>
      <c r="D253" s="12">
        <v>344.9</v>
      </c>
      <c r="E253" s="12">
        <v>61.7</v>
      </c>
      <c r="F253" s="12">
        <v>89.4</v>
      </c>
      <c r="G253" s="12">
        <v>106.5</v>
      </c>
      <c r="H253" s="9">
        <f t="shared" si="9"/>
        <v>257.60000000000002</v>
      </c>
    </row>
    <row r="254" spans="1:8" x14ac:dyDescent="0.2">
      <c r="A254" s="11">
        <v>2023</v>
      </c>
      <c r="B254" s="2">
        <v>440</v>
      </c>
      <c r="C254" s="15" t="s">
        <v>53</v>
      </c>
      <c r="D254" s="12">
        <v>198.8</v>
      </c>
      <c r="E254" s="12">
        <v>42.3</v>
      </c>
      <c r="F254" s="12">
        <v>38.5</v>
      </c>
      <c r="G254" s="12">
        <v>60.1</v>
      </c>
      <c r="H254" s="9">
        <f t="shared" si="9"/>
        <v>140.9</v>
      </c>
    </row>
    <row r="255" spans="1:8" x14ac:dyDescent="0.2">
      <c r="A255" s="11">
        <v>2023</v>
      </c>
      <c r="B255" s="2">
        <v>450</v>
      </c>
      <c r="C255" s="15" t="s">
        <v>57</v>
      </c>
      <c r="D255" s="12">
        <v>159.4</v>
      </c>
      <c r="E255" s="12">
        <v>30</v>
      </c>
      <c r="F255" s="12">
        <v>38.299999999999997</v>
      </c>
      <c r="G255" s="12">
        <v>54.4</v>
      </c>
      <c r="H255" s="9">
        <f t="shared" si="9"/>
        <v>122.69999999999999</v>
      </c>
    </row>
    <row r="256" spans="1:8" x14ac:dyDescent="0.2">
      <c r="A256" s="11">
        <v>2023</v>
      </c>
      <c r="B256" s="2">
        <v>461</v>
      </c>
      <c r="C256" s="15" t="s">
        <v>58</v>
      </c>
      <c r="D256" s="12">
        <v>1123.3</v>
      </c>
      <c r="E256" s="12">
        <v>216.6</v>
      </c>
      <c r="F256" s="12">
        <v>256.2</v>
      </c>
      <c r="G256" s="12">
        <v>311.60000000000002</v>
      </c>
      <c r="H256" s="9">
        <f t="shared" si="9"/>
        <v>784.4</v>
      </c>
    </row>
    <row r="257" spans="1:8" x14ac:dyDescent="0.2">
      <c r="A257" s="11">
        <v>2023</v>
      </c>
      <c r="B257" s="2">
        <v>479</v>
      </c>
      <c r="C257" s="15" t="s">
        <v>59</v>
      </c>
      <c r="D257" s="12">
        <v>463.6</v>
      </c>
      <c r="E257" s="12">
        <v>80</v>
      </c>
      <c r="F257" s="12">
        <v>116.2</v>
      </c>
      <c r="G257" s="12">
        <v>130.6</v>
      </c>
      <c r="H257" s="9">
        <f t="shared" si="9"/>
        <v>326.79999999999995</v>
      </c>
    </row>
    <row r="258" spans="1:8" x14ac:dyDescent="0.2">
      <c r="A258" s="11" t="s">
        <v>128</v>
      </c>
      <c r="B258" s="2">
        <v>480</v>
      </c>
      <c r="C258" s="15" t="s">
        <v>56</v>
      </c>
      <c r="D258" s="12">
        <v>206.3</v>
      </c>
      <c r="E258" s="12">
        <v>43.2</v>
      </c>
      <c r="F258" s="12">
        <v>40.299999999999997</v>
      </c>
      <c r="G258" s="12">
        <v>68.400000000000006</v>
      </c>
      <c r="H258" s="9">
        <f t="shared" si="9"/>
        <v>151.9</v>
      </c>
    </row>
    <row r="259" spans="1:8" x14ac:dyDescent="0.2">
      <c r="A259" s="11">
        <v>2023</v>
      </c>
      <c r="B259" s="2">
        <v>482</v>
      </c>
      <c r="C259" s="15" t="s">
        <v>54</v>
      </c>
      <c r="D259" s="12">
        <v>170.1</v>
      </c>
      <c r="E259" s="12">
        <v>28.7</v>
      </c>
      <c r="F259" s="12">
        <v>45.1</v>
      </c>
      <c r="G259" s="12">
        <v>53.7</v>
      </c>
      <c r="H259" s="9">
        <f t="shared" si="9"/>
        <v>127.5</v>
      </c>
    </row>
    <row r="260" spans="1:8" x14ac:dyDescent="0.2">
      <c r="A260" s="11">
        <v>2023</v>
      </c>
      <c r="B260" s="2">
        <v>492</v>
      </c>
      <c r="C260" s="15" t="s">
        <v>60</v>
      </c>
      <c r="D260" s="12">
        <v>75.599999999999994</v>
      </c>
      <c r="E260" s="12">
        <v>13.7</v>
      </c>
      <c r="F260" s="12">
        <v>20.9</v>
      </c>
      <c r="G260" s="12">
        <v>25.7</v>
      </c>
      <c r="H260" s="9">
        <f t="shared" si="9"/>
        <v>60.3</v>
      </c>
    </row>
    <row r="261" spans="1:8" x14ac:dyDescent="0.2">
      <c r="A261" s="11">
        <v>2023</v>
      </c>
      <c r="B261" s="2">
        <v>510</v>
      </c>
      <c r="C261" s="15" t="s">
        <v>65</v>
      </c>
      <c r="D261" s="12">
        <v>339.2</v>
      </c>
      <c r="E261" s="12">
        <v>69.7</v>
      </c>
      <c r="F261" s="12">
        <v>86.5</v>
      </c>
      <c r="G261" s="12">
        <v>91.3</v>
      </c>
      <c r="H261" s="9">
        <f t="shared" si="9"/>
        <v>247.5</v>
      </c>
    </row>
    <row r="262" spans="1:8" x14ac:dyDescent="0.2">
      <c r="A262" s="11">
        <v>2023</v>
      </c>
      <c r="B262" s="2">
        <v>530</v>
      </c>
      <c r="C262" s="15" t="s">
        <v>61</v>
      </c>
      <c r="D262" s="12">
        <v>188.4</v>
      </c>
      <c r="E262" s="12">
        <v>33.9</v>
      </c>
      <c r="F262" s="12">
        <v>48.3</v>
      </c>
      <c r="G262" s="12">
        <v>62.5</v>
      </c>
      <c r="H262" s="9">
        <f t="shared" si="9"/>
        <v>144.69999999999999</v>
      </c>
    </row>
    <row r="263" spans="1:8" x14ac:dyDescent="0.2">
      <c r="A263" s="11">
        <v>2023</v>
      </c>
      <c r="B263" s="2">
        <v>540</v>
      </c>
      <c r="C263" s="15" t="s">
        <v>67</v>
      </c>
      <c r="D263" s="12">
        <v>483.4</v>
      </c>
      <c r="E263" s="12">
        <v>115.7</v>
      </c>
      <c r="F263" s="12">
        <v>114.4</v>
      </c>
      <c r="G263" s="12">
        <v>142.6</v>
      </c>
      <c r="H263" s="9">
        <f t="shared" si="9"/>
        <v>372.70000000000005</v>
      </c>
    </row>
    <row r="264" spans="1:8" x14ac:dyDescent="0.2">
      <c r="A264" s="11">
        <v>2023</v>
      </c>
      <c r="B264" s="2">
        <v>550</v>
      </c>
      <c r="C264" s="15" t="s">
        <v>68</v>
      </c>
      <c r="D264" s="12">
        <v>267.7</v>
      </c>
      <c r="E264" s="12">
        <v>45.5</v>
      </c>
      <c r="F264" s="12">
        <v>64.3</v>
      </c>
      <c r="G264" s="12">
        <v>92.5</v>
      </c>
      <c r="H264" s="9">
        <f t="shared" si="9"/>
        <v>202.3</v>
      </c>
    </row>
    <row r="265" spans="1:8" x14ac:dyDescent="0.2">
      <c r="A265" s="11">
        <v>2023</v>
      </c>
      <c r="B265" s="2">
        <v>561</v>
      </c>
      <c r="C265" s="15" t="s">
        <v>62</v>
      </c>
      <c r="D265" s="12">
        <v>818.8</v>
      </c>
      <c r="E265" s="12">
        <v>172.6</v>
      </c>
      <c r="F265" s="12">
        <v>208.1</v>
      </c>
      <c r="G265" s="12">
        <v>200.4</v>
      </c>
      <c r="H265" s="9">
        <f t="shared" si="9"/>
        <v>581.1</v>
      </c>
    </row>
    <row r="266" spans="1:8" x14ac:dyDescent="0.2">
      <c r="A266" s="11">
        <v>2023</v>
      </c>
      <c r="B266" s="2">
        <v>563</v>
      </c>
      <c r="C266" s="15" t="s">
        <v>63</v>
      </c>
      <c r="D266" s="12">
        <v>33.9</v>
      </c>
      <c r="E266" s="12">
        <v>4.0999999999999996</v>
      </c>
      <c r="F266" s="12">
        <v>9.3000000000000007</v>
      </c>
      <c r="G266" s="12">
        <v>9.5</v>
      </c>
      <c r="H266" s="9">
        <f t="shared" si="9"/>
        <v>22.9</v>
      </c>
    </row>
    <row r="267" spans="1:8" x14ac:dyDescent="0.2">
      <c r="A267" s="11">
        <v>2023</v>
      </c>
      <c r="B267" s="2">
        <v>573</v>
      </c>
      <c r="C267" s="15" t="s">
        <v>69</v>
      </c>
      <c r="D267" s="12">
        <v>367.2</v>
      </c>
      <c r="E267" s="12">
        <v>70.599999999999994</v>
      </c>
      <c r="F267" s="12">
        <v>98.4</v>
      </c>
      <c r="G267" s="12">
        <v>115</v>
      </c>
      <c r="H267" s="9">
        <f t="shared" si="9"/>
        <v>284</v>
      </c>
    </row>
    <row r="268" spans="1:8" x14ac:dyDescent="0.2">
      <c r="A268" s="11" t="s">
        <v>128</v>
      </c>
      <c r="B268" s="2">
        <v>575</v>
      </c>
      <c r="C268" s="15" t="s">
        <v>70</v>
      </c>
      <c r="D268" s="12">
        <v>273.7</v>
      </c>
      <c r="E268" s="12">
        <v>51.5</v>
      </c>
      <c r="F268" s="12">
        <v>74.3</v>
      </c>
      <c r="G268" s="12">
        <v>78.5</v>
      </c>
      <c r="H268" s="9">
        <f t="shared" si="9"/>
        <v>204.3</v>
      </c>
    </row>
    <row r="269" spans="1:8" x14ac:dyDescent="0.2">
      <c r="A269" s="11">
        <v>2023</v>
      </c>
      <c r="B269" s="2">
        <v>580</v>
      </c>
      <c r="C269" s="15" t="s">
        <v>72</v>
      </c>
      <c r="D269" s="12">
        <v>404</v>
      </c>
      <c r="E269" s="12">
        <v>68.3</v>
      </c>
      <c r="F269" s="12">
        <v>104</v>
      </c>
      <c r="G269" s="12">
        <v>127.4</v>
      </c>
      <c r="H269" s="9">
        <f t="shared" ref="H269:H300" si="10">SUM(E269:G269)</f>
        <v>299.70000000000005</v>
      </c>
    </row>
    <row r="270" spans="1:8" x14ac:dyDescent="0.2">
      <c r="A270" s="11" t="s">
        <v>128</v>
      </c>
      <c r="B270" s="2">
        <v>607</v>
      </c>
      <c r="C270" s="15" t="s">
        <v>64</v>
      </c>
      <c r="D270" s="12">
        <v>330.8</v>
      </c>
      <c r="E270" s="12">
        <v>82.9</v>
      </c>
      <c r="F270" s="12">
        <v>60.9</v>
      </c>
      <c r="G270" s="12">
        <v>95.3</v>
      </c>
      <c r="H270" s="9">
        <f t="shared" si="10"/>
        <v>239.10000000000002</v>
      </c>
    </row>
    <row r="271" spans="1:8" x14ac:dyDescent="0.2">
      <c r="A271" s="11">
        <v>2023</v>
      </c>
      <c r="B271" s="2">
        <v>615</v>
      </c>
      <c r="C271" s="15" t="s">
        <v>75</v>
      </c>
      <c r="D271" s="12">
        <v>516.6</v>
      </c>
      <c r="E271" s="12">
        <v>101.5</v>
      </c>
      <c r="F271" s="12">
        <v>124.8</v>
      </c>
      <c r="G271" s="12">
        <v>151.4</v>
      </c>
      <c r="H271" s="9">
        <f t="shared" si="10"/>
        <v>377.70000000000005</v>
      </c>
    </row>
    <row r="272" spans="1:8" x14ac:dyDescent="0.2">
      <c r="A272" s="11">
        <v>2023</v>
      </c>
      <c r="B272" s="2">
        <v>621</v>
      </c>
      <c r="C272" s="15" t="s">
        <v>66</v>
      </c>
      <c r="D272" s="12">
        <v>539.6</v>
      </c>
      <c r="E272" s="12">
        <v>103.4</v>
      </c>
      <c r="F272" s="12">
        <v>140.30000000000001</v>
      </c>
      <c r="G272" s="12">
        <v>151.9</v>
      </c>
      <c r="H272" s="9">
        <f t="shared" si="10"/>
        <v>395.6</v>
      </c>
    </row>
    <row r="273" spans="1:8" x14ac:dyDescent="0.2">
      <c r="A273" s="11">
        <v>2023</v>
      </c>
      <c r="B273" s="2">
        <v>630</v>
      </c>
      <c r="C273" s="15" t="s">
        <v>71</v>
      </c>
      <c r="D273" s="12">
        <v>690.9</v>
      </c>
      <c r="E273" s="12">
        <v>153.6</v>
      </c>
      <c r="F273" s="12">
        <v>167.8</v>
      </c>
      <c r="G273" s="12">
        <v>189.2</v>
      </c>
      <c r="H273" s="9">
        <f t="shared" si="10"/>
        <v>510.59999999999997</v>
      </c>
    </row>
    <row r="274" spans="1:8" x14ac:dyDescent="0.2">
      <c r="A274" s="11">
        <v>2023</v>
      </c>
      <c r="B274" s="2">
        <v>657</v>
      </c>
      <c r="C274" s="15" t="s">
        <v>84</v>
      </c>
      <c r="D274" s="12">
        <v>609.4</v>
      </c>
      <c r="E274" s="12">
        <v>108.9</v>
      </c>
      <c r="F274" s="12">
        <v>143.4</v>
      </c>
      <c r="G274" s="12">
        <v>182.7</v>
      </c>
      <c r="H274" s="9">
        <f t="shared" si="10"/>
        <v>435</v>
      </c>
    </row>
    <row r="275" spans="1:8" x14ac:dyDescent="0.2">
      <c r="A275" s="11">
        <v>2023</v>
      </c>
      <c r="B275" s="2">
        <v>661</v>
      </c>
      <c r="C275" s="15" t="s">
        <v>85</v>
      </c>
      <c r="D275" s="12">
        <v>391.1</v>
      </c>
      <c r="E275" s="12">
        <v>77.400000000000006</v>
      </c>
      <c r="F275" s="12">
        <v>112.1</v>
      </c>
      <c r="G275" s="12">
        <v>111.9</v>
      </c>
      <c r="H275" s="9">
        <f t="shared" si="10"/>
        <v>301.39999999999998</v>
      </c>
    </row>
    <row r="276" spans="1:8" x14ac:dyDescent="0.2">
      <c r="A276" s="11" t="s">
        <v>128</v>
      </c>
      <c r="B276" s="2">
        <v>665</v>
      </c>
      <c r="C276" s="15" t="s">
        <v>87</v>
      </c>
      <c r="D276" s="12">
        <v>169</v>
      </c>
      <c r="E276" s="12">
        <v>31.9</v>
      </c>
      <c r="F276" s="12">
        <v>38.200000000000003</v>
      </c>
      <c r="G276" s="12">
        <v>62.1</v>
      </c>
      <c r="H276" s="9">
        <f t="shared" si="10"/>
        <v>132.19999999999999</v>
      </c>
    </row>
    <row r="277" spans="1:8" x14ac:dyDescent="0.2">
      <c r="A277" s="11">
        <v>2023</v>
      </c>
      <c r="B277" s="2">
        <v>671</v>
      </c>
      <c r="C277" s="15" t="s">
        <v>90</v>
      </c>
      <c r="D277" s="12">
        <v>166.6</v>
      </c>
      <c r="E277" s="12">
        <v>26.7</v>
      </c>
      <c r="F277" s="12">
        <v>36.200000000000003</v>
      </c>
      <c r="G277" s="12">
        <v>54.4</v>
      </c>
      <c r="H277" s="9">
        <f t="shared" si="10"/>
        <v>117.30000000000001</v>
      </c>
    </row>
    <row r="278" spans="1:8" x14ac:dyDescent="0.2">
      <c r="A278" s="11">
        <v>2023</v>
      </c>
      <c r="B278" s="2">
        <v>706</v>
      </c>
      <c r="C278" s="15" t="s">
        <v>82</v>
      </c>
      <c r="D278" s="12">
        <v>263.8</v>
      </c>
      <c r="E278" s="12">
        <v>59.2</v>
      </c>
      <c r="F278" s="12">
        <v>57.1</v>
      </c>
      <c r="G278" s="12">
        <v>72.099999999999994</v>
      </c>
      <c r="H278" s="9">
        <f t="shared" si="10"/>
        <v>188.4</v>
      </c>
    </row>
    <row r="279" spans="1:8" x14ac:dyDescent="0.2">
      <c r="A279" s="11" t="s">
        <v>128</v>
      </c>
      <c r="B279" s="2">
        <v>707</v>
      </c>
      <c r="C279" s="15" t="s">
        <v>76</v>
      </c>
      <c r="D279" s="12">
        <v>324.8</v>
      </c>
      <c r="E279" s="12">
        <v>48.5</v>
      </c>
      <c r="F279" s="12">
        <v>85.9</v>
      </c>
      <c r="G279" s="12">
        <v>107.4</v>
      </c>
      <c r="H279" s="9">
        <f t="shared" si="10"/>
        <v>241.8</v>
      </c>
    </row>
    <row r="280" spans="1:8" x14ac:dyDescent="0.2">
      <c r="A280" s="11">
        <v>2023</v>
      </c>
      <c r="B280" s="2">
        <v>710</v>
      </c>
      <c r="C280" s="15" t="s">
        <v>73</v>
      </c>
      <c r="D280" s="12">
        <v>279.2</v>
      </c>
      <c r="E280" s="12">
        <v>58.1</v>
      </c>
      <c r="F280" s="12">
        <v>74.3</v>
      </c>
      <c r="G280" s="12">
        <v>71.599999999999994</v>
      </c>
      <c r="H280" s="9">
        <f t="shared" si="10"/>
        <v>204</v>
      </c>
    </row>
    <row r="281" spans="1:8" x14ac:dyDescent="0.2">
      <c r="A281" s="11">
        <v>2023</v>
      </c>
      <c r="B281" s="2">
        <v>727</v>
      </c>
      <c r="C281" s="15" t="s">
        <v>77</v>
      </c>
      <c r="D281" s="12">
        <v>170.8</v>
      </c>
      <c r="E281" s="12">
        <v>31</v>
      </c>
      <c r="F281" s="12">
        <v>41.2</v>
      </c>
      <c r="G281" s="12">
        <v>49.1</v>
      </c>
      <c r="H281" s="9">
        <f t="shared" si="10"/>
        <v>121.30000000000001</v>
      </c>
    </row>
    <row r="282" spans="1:8" x14ac:dyDescent="0.2">
      <c r="A282" s="11">
        <v>2023</v>
      </c>
      <c r="B282" s="2">
        <v>730</v>
      </c>
      <c r="C282" s="15" t="s">
        <v>78</v>
      </c>
      <c r="D282" s="12">
        <v>1030.4000000000001</v>
      </c>
      <c r="E282" s="12">
        <v>215.9</v>
      </c>
      <c r="F282" s="12">
        <v>252.2</v>
      </c>
      <c r="G282" s="12">
        <v>254.4</v>
      </c>
      <c r="H282" s="9">
        <f t="shared" si="10"/>
        <v>722.5</v>
      </c>
    </row>
    <row r="283" spans="1:8" x14ac:dyDescent="0.2">
      <c r="A283" s="11">
        <v>2023</v>
      </c>
      <c r="B283" s="2">
        <v>740</v>
      </c>
      <c r="C283" s="15" t="s">
        <v>80</v>
      </c>
      <c r="D283" s="12">
        <v>621.79999999999995</v>
      </c>
      <c r="E283" s="12">
        <v>125.9</v>
      </c>
      <c r="F283" s="12">
        <v>130.6</v>
      </c>
      <c r="G283" s="12">
        <v>183.2</v>
      </c>
      <c r="H283" s="9">
        <f t="shared" si="10"/>
        <v>439.7</v>
      </c>
    </row>
    <row r="284" spans="1:8" x14ac:dyDescent="0.2">
      <c r="A284" s="11">
        <v>2023</v>
      </c>
      <c r="B284" s="2">
        <v>741</v>
      </c>
      <c r="C284" s="15" t="s">
        <v>79</v>
      </c>
      <c r="D284" s="12">
        <v>31.3</v>
      </c>
      <c r="E284" s="12">
        <v>4.8</v>
      </c>
      <c r="F284" s="12">
        <v>6.8</v>
      </c>
      <c r="G284" s="12">
        <v>11.6</v>
      </c>
      <c r="H284" s="9">
        <f t="shared" si="10"/>
        <v>23.2</v>
      </c>
    </row>
    <row r="285" spans="1:8" x14ac:dyDescent="0.2">
      <c r="A285" s="11">
        <v>2023</v>
      </c>
      <c r="B285" s="2">
        <v>746</v>
      </c>
      <c r="C285" s="15" t="s">
        <v>81</v>
      </c>
      <c r="D285" s="12">
        <v>321.89999999999998</v>
      </c>
      <c r="E285" s="12">
        <v>60.7</v>
      </c>
      <c r="F285" s="12">
        <v>90.1</v>
      </c>
      <c r="G285" s="12">
        <v>85.6</v>
      </c>
      <c r="H285" s="9">
        <f t="shared" si="10"/>
        <v>236.4</v>
      </c>
    </row>
    <row r="286" spans="1:8" x14ac:dyDescent="0.2">
      <c r="A286" s="11">
        <v>2023</v>
      </c>
      <c r="B286" s="2">
        <v>751</v>
      </c>
      <c r="C286" s="15" t="s">
        <v>83</v>
      </c>
      <c r="D286" s="12">
        <v>2181.4</v>
      </c>
      <c r="E286" s="12">
        <v>418.6</v>
      </c>
      <c r="F286" s="12">
        <v>534.9</v>
      </c>
      <c r="G286" s="12">
        <v>608.9</v>
      </c>
      <c r="H286" s="9">
        <f t="shared" si="10"/>
        <v>1562.4</v>
      </c>
    </row>
    <row r="287" spans="1:8" x14ac:dyDescent="0.2">
      <c r="A287" s="11">
        <v>2023</v>
      </c>
      <c r="B287" s="2">
        <v>756</v>
      </c>
      <c r="C287" s="15" t="s">
        <v>86</v>
      </c>
      <c r="D287" s="12">
        <v>199.9</v>
      </c>
      <c r="E287" s="12">
        <v>42.1</v>
      </c>
      <c r="F287" s="12">
        <v>54.3</v>
      </c>
      <c r="G287" s="12">
        <v>55.1</v>
      </c>
      <c r="H287" s="9">
        <f t="shared" si="10"/>
        <v>151.5</v>
      </c>
    </row>
    <row r="288" spans="1:8" x14ac:dyDescent="0.2">
      <c r="A288" s="11">
        <v>2023</v>
      </c>
      <c r="B288" s="2">
        <v>760</v>
      </c>
      <c r="C288" s="15" t="s">
        <v>88</v>
      </c>
      <c r="D288" s="12">
        <v>464.6</v>
      </c>
      <c r="E288" s="12">
        <v>79.7</v>
      </c>
      <c r="F288" s="12">
        <v>139</v>
      </c>
      <c r="G288" s="12">
        <v>155.69999999999999</v>
      </c>
      <c r="H288" s="9">
        <f t="shared" si="10"/>
        <v>374.4</v>
      </c>
    </row>
    <row r="289" spans="1:8" x14ac:dyDescent="0.2">
      <c r="A289" s="11">
        <v>2023</v>
      </c>
      <c r="B289" s="2">
        <v>766</v>
      </c>
      <c r="C289" s="15" t="s">
        <v>74</v>
      </c>
      <c r="D289" s="12">
        <v>288.7</v>
      </c>
      <c r="E289" s="12">
        <v>61.2</v>
      </c>
      <c r="F289" s="12">
        <v>62.9</v>
      </c>
      <c r="G289" s="12">
        <v>105.2</v>
      </c>
      <c r="H289" s="9">
        <f t="shared" si="10"/>
        <v>229.3</v>
      </c>
    </row>
    <row r="290" spans="1:8" x14ac:dyDescent="0.2">
      <c r="A290" s="11" t="s">
        <v>128</v>
      </c>
      <c r="B290" s="2">
        <v>773</v>
      </c>
      <c r="C290" s="15" t="s">
        <v>98</v>
      </c>
      <c r="D290" s="12">
        <v>219.9</v>
      </c>
      <c r="E290" s="12">
        <v>36.4</v>
      </c>
      <c r="F290" s="12">
        <v>48</v>
      </c>
      <c r="G290" s="12">
        <v>76.900000000000006</v>
      </c>
      <c r="H290" s="9">
        <f t="shared" si="10"/>
        <v>161.30000000000001</v>
      </c>
    </row>
    <row r="291" spans="1:8" x14ac:dyDescent="0.2">
      <c r="A291" s="11">
        <v>2023</v>
      </c>
      <c r="B291" s="2">
        <v>779</v>
      </c>
      <c r="C291" s="15" t="s">
        <v>89</v>
      </c>
      <c r="D291" s="12">
        <v>385.3</v>
      </c>
      <c r="E291" s="12">
        <v>84.1</v>
      </c>
      <c r="F291" s="12">
        <v>91.4</v>
      </c>
      <c r="G291" s="12">
        <v>127.9</v>
      </c>
      <c r="H291" s="9">
        <f t="shared" si="10"/>
        <v>303.39999999999998</v>
      </c>
    </row>
    <row r="292" spans="1:8" x14ac:dyDescent="0.2">
      <c r="A292" s="11">
        <v>2023</v>
      </c>
      <c r="B292" s="2">
        <v>787</v>
      </c>
      <c r="C292" s="15" t="s">
        <v>100</v>
      </c>
      <c r="D292" s="12">
        <v>421.2</v>
      </c>
      <c r="E292" s="12">
        <v>79.8</v>
      </c>
      <c r="F292" s="12">
        <v>97.2</v>
      </c>
      <c r="G292" s="12">
        <v>145.4</v>
      </c>
      <c r="H292" s="9">
        <f t="shared" si="10"/>
        <v>322.39999999999998</v>
      </c>
    </row>
    <row r="293" spans="1:8" x14ac:dyDescent="0.2">
      <c r="A293" s="11">
        <v>2023</v>
      </c>
      <c r="B293" s="2">
        <v>791</v>
      </c>
      <c r="C293" s="15" t="s">
        <v>91</v>
      </c>
      <c r="D293" s="12">
        <v>639.6</v>
      </c>
      <c r="E293" s="12">
        <v>116.4</v>
      </c>
      <c r="F293" s="12">
        <v>167.7</v>
      </c>
      <c r="G293" s="12">
        <v>183.4</v>
      </c>
      <c r="H293" s="9">
        <f t="shared" si="10"/>
        <v>467.5</v>
      </c>
    </row>
    <row r="294" spans="1:8" x14ac:dyDescent="0.2">
      <c r="A294" s="11">
        <v>2023</v>
      </c>
      <c r="B294" s="2">
        <v>810</v>
      </c>
      <c r="C294" s="15" t="s">
        <v>92</v>
      </c>
      <c r="D294" s="12">
        <v>239.5</v>
      </c>
      <c r="E294" s="12">
        <v>50.4</v>
      </c>
      <c r="F294" s="12">
        <v>61.8</v>
      </c>
      <c r="G294" s="12">
        <v>72.8</v>
      </c>
      <c r="H294" s="9">
        <f t="shared" si="10"/>
        <v>185</v>
      </c>
    </row>
    <row r="295" spans="1:8" x14ac:dyDescent="0.2">
      <c r="A295" s="11">
        <v>2023</v>
      </c>
      <c r="B295" s="2">
        <v>813</v>
      </c>
      <c r="C295" s="15" t="s">
        <v>93</v>
      </c>
      <c r="D295" s="12">
        <v>474</v>
      </c>
      <c r="E295" s="12">
        <v>89.6</v>
      </c>
      <c r="F295" s="12">
        <v>103.3</v>
      </c>
      <c r="G295" s="12">
        <v>144.6</v>
      </c>
      <c r="H295" s="9">
        <f t="shared" si="10"/>
        <v>337.5</v>
      </c>
    </row>
    <row r="296" spans="1:8" x14ac:dyDescent="0.2">
      <c r="A296" s="11">
        <v>2023</v>
      </c>
      <c r="B296" s="2">
        <v>820</v>
      </c>
      <c r="C296" s="15" t="s">
        <v>101</v>
      </c>
      <c r="D296" s="12">
        <v>320.2</v>
      </c>
      <c r="E296" s="12">
        <v>54.4</v>
      </c>
      <c r="F296" s="12">
        <v>84.1</v>
      </c>
      <c r="G296" s="12">
        <v>108.3</v>
      </c>
      <c r="H296" s="9">
        <f t="shared" si="10"/>
        <v>246.8</v>
      </c>
    </row>
    <row r="297" spans="1:8" x14ac:dyDescent="0.2">
      <c r="A297" s="11">
        <v>2023</v>
      </c>
      <c r="B297" s="2">
        <v>825</v>
      </c>
      <c r="C297" s="15" t="s">
        <v>96</v>
      </c>
      <c r="D297" s="12">
        <v>28.7</v>
      </c>
      <c r="E297" s="12">
        <v>3.6</v>
      </c>
      <c r="F297" s="12">
        <v>6.8</v>
      </c>
      <c r="G297" s="12">
        <v>6.6</v>
      </c>
      <c r="H297" s="9">
        <f t="shared" si="10"/>
        <v>17</v>
      </c>
    </row>
    <row r="298" spans="1:8" x14ac:dyDescent="0.2">
      <c r="A298" s="11">
        <v>2023</v>
      </c>
      <c r="B298" s="2">
        <v>840</v>
      </c>
      <c r="C298" s="15" t="s">
        <v>99</v>
      </c>
      <c r="D298" s="12">
        <v>202.6</v>
      </c>
      <c r="E298" s="12">
        <v>34.1</v>
      </c>
      <c r="F298" s="12">
        <v>59.5</v>
      </c>
      <c r="G298" s="12">
        <v>66.599999999999994</v>
      </c>
      <c r="H298" s="9">
        <f t="shared" si="10"/>
        <v>160.19999999999999</v>
      </c>
    </row>
    <row r="299" spans="1:8" x14ac:dyDescent="0.2">
      <c r="A299" s="11">
        <v>2023</v>
      </c>
      <c r="B299" s="2">
        <v>846</v>
      </c>
      <c r="C299" s="15" t="s">
        <v>97</v>
      </c>
      <c r="D299" s="12">
        <v>301.5</v>
      </c>
      <c r="E299" s="12">
        <v>54.2</v>
      </c>
      <c r="F299" s="12">
        <v>89.5</v>
      </c>
      <c r="G299" s="12">
        <v>85.3</v>
      </c>
      <c r="H299" s="9">
        <f t="shared" si="10"/>
        <v>229</v>
      </c>
    </row>
    <row r="300" spans="1:8" x14ac:dyDescent="0.2">
      <c r="A300" s="11">
        <v>2023</v>
      </c>
      <c r="B300" s="2">
        <v>849</v>
      </c>
      <c r="C300" s="15" t="s">
        <v>95</v>
      </c>
      <c r="D300" s="12">
        <v>270.10000000000002</v>
      </c>
      <c r="E300" s="12">
        <v>50.4</v>
      </c>
      <c r="F300" s="12">
        <v>72.400000000000006</v>
      </c>
      <c r="G300" s="12">
        <v>80.2</v>
      </c>
      <c r="H300" s="9">
        <f t="shared" si="10"/>
        <v>203</v>
      </c>
    </row>
    <row r="301" spans="1:8" x14ac:dyDescent="0.2">
      <c r="A301" s="11">
        <v>2023</v>
      </c>
      <c r="B301" s="2">
        <v>851</v>
      </c>
      <c r="C301" s="15" t="s">
        <v>102</v>
      </c>
      <c r="D301" s="12">
        <v>1541.3</v>
      </c>
      <c r="E301" s="12">
        <v>332.2</v>
      </c>
      <c r="F301" s="12">
        <v>331.3</v>
      </c>
      <c r="G301" s="12">
        <v>446</v>
      </c>
      <c r="H301" s="9">
        <f t="shared" ref="H301:H302" si="11">SUM(E301:G301)</f>
        <v>1109.5</v>
      </c>
    </row>
    <row r="302" spans="1:8" x14ac:dyDescent="0.2">
      <c r="A302" s="11">
        <v>2023</v>
      </c>
      <c r="B302" s="2">
        <v>860</v>
      </c>
      <c r="C302" s="15" t="s">
        <v>94</v>
      </c>
      <c r="D302" s="12">
        <v>480</v>
      </c>
      <c r="E302" s="12">
        <v>105.2</v>
      </c>
      <c r="F302" s="12">
        <v>119.8</v>
      </c>
      <c r="G302" s="12">
        <v>145.4</v>
      </c>
      <c r="H302" s="9">
        <f t="shared" si="11"/>
        <v>370.4</v>
      </c>
    </row>
    <row r="304" spans="1:8" x14ac:dyDescent="0.2">
      <c r="D304" s="11" t="s">
        <v>133</v>
      </c>
      <c r="E304" s="11" t="s">
        <v>124</v>
      </c>
      <c r="F304" s="11" t="s">
        <v>125</v>
      </c>
      <c r="G304" s="11" t="s">
        <v>126</v>
      </c>
      <c r="H304" s="11" t="s">
        <v>3</v>
      </c>
    </row>
    <row r="305" spans="1:8" x14ac:dyDescent="0.2">
      <c r="A305" s="11" t="s">
        <v>130</v>
      </c>
      <c r="B305" s="2">
        <v>101</v>
      </c>
      <c r="C305" s="15" t="s">
        <v>4</v>
      </c>
      <c r="D305" s="12">
        <v>3026.3</v>
      </c>
      <c r="E305" s="12">
        <v>616.70000000000005</v>
      </c>
      <c r="F305" s="12">
        <v>580.79999999999995</v>
      </c>
      <c r="G305" s="12">
        <v>860.5</v>
      </c>
      <c r="H305" s="9">
        <f t="shared" ref="H305:H336" si="12">SUM(E305:G305)</f>
        <v>2058</v>
      </c>
    </row>
    <row r="306" spans="1:8" x14ac:dyDescent="0.2">
      <c r="A306" s="25" t="str">
        <f>A305</f>
        <v>2021</v>
      </c>
      <c r="B306" s="2">
        <v>147</v>
      </c>
      <c r="C306" s="15" t="s">
        <v>5</v>
      </c>
      <c r="D306" s="12">
        <v>782.5</v>
      </c>
      <c r="E306" s="12">
        <v>170.9</v>
      </c>
      <c r="F306" s="12">
        <v>157</v>
      </c>
      <c r="G306" s="12">
        <v>249.4</v>
      </c>
      <c r="H306" s="9">
        <f t="shared" si="12"/>
        <v>577.29999999999995</v>
      </c>
    </row>
    <row r="307" spans="1:8" x14ac:dyDescent="0.2">
      <c r="A307" s="25" t="str">
        <f t="shared" ref="A307:A370" si="13">A306</f>
        <v>2021</v>
      </c>
      <c r="B307" s="2">
        <v>151</v>
      </c>
      <c r="C307" s="15" t="s">
        <v>9</v>
      </c>
      <c r="D307" s="12">
        <v>309.39999999999998</v>
      </c>
      <c r="E307" s="12">
        <v>85.8</v>
      </c>
      <c r="F307" s="12">
        <v>90.7</v>
      </c>
      <c r="G307" s="12">
        <v>62.5</v>
      </c>
      <c r="H307" s="9">
        <f t="shared" si="12"/>
        <v>239</v>
      </c>
    </row>
    <row r="308" spans="1:8" x14ac:dyDescent="0.2">
      <c r="A308" s="25" t="str">
        <f t="shared" si="13"/>
        <v>2021</v>
      </c>
      <c r="B308" s="2">
        <v>153</v>
      </c>
      <c r="C308" s="15" t="s">
        <v>10</v>
      </c>
      <c r="D308" s="12">
        <v>243</v>
      </c>
      <c r="E308" s="12">
        <v>56</v>
      </c>
      <c r="F308" s="12">
        <v>60.3</v>
      </c>
      <c r="G308" s="12">
        <v>64.400000000000006</v>
      </c>
      <c r="H308" s="9">
        <f t="shared" si="12"/>
        <v>180.7</v>
      </c>
    </row>
    <row r="309" spans="1:8" x14ac:dyDescent="0.2">
      <c r="A309" s="25" t="str">
        <f t="shared" si="13"/>
        <v>2021</v>
      </c>
      <c r="B309" s="2">
        <v>155</v>
      </c>
      <c r="C309" s="15" t="s">
        <v>6</v>
      </c>
      <c r="D309" s="12">
        <v>93.2</v>
      </c>
      <c r="E309" s="12">
        <v>16.3</v>
      </c>
      <c r="F309" s="12">
        <v>24.9</v>
      </c>
      <c r="G309" s="12">
        <v>30.8</v>
      </c>
      <c r="H309" s="9">
        <f t="shared" si="12"/>
        <v>72</v>
      </c>
    </row>
    <row r="310" spans="1:8" x14ac:dyDescent="0.2">
      <c r="A310" s="25" t="str">
        <f t="shared" si="13"/>
        <v>2021</v>
      </c>
      <c r="B310" s="2">
        <v>157</v>
      </c>
      <c r="C310" s="15" t="s">
        <v>11</v>
      </c>
      <c r="D310" s="12">
        <v>748</v>
      </c>
      <c r="E310" s="12">
        <v>143.6</v>
      </c>
      <c r="F310" s="12">
        <v>157.69999999999999</v>
      </c>
      <c r="G310" s="12">
        <v>256</v>
      </c>
      <c r="H310" s="9">
        <f t="shared" si="12"/>
        <v>557.29999999999995</v>
      </c>
    </row>
    <row r="311" spans="1:8" x14ac:dyDescent="0.2">
      <c r="A311" s="25" t="str">
        <f t="shared" si="13"/>
        <v>2021</v>
      </c>
      <c r="B311" s="2">
        <v>159</v>
      </c>
      <c r="C311" s="15" t="s">
        <v>12</v>
      </c>
      <c r="D311" s="12">
        <v>488.3</v>
      </c>
      <c r="E311" s="12">
        <v>69.7</v>
      </c>
      <c r="F311" s="12">
        <v>117.4</v>
      </c>
      <c r="G311" s="12">
        <v>178.5</v>
      </c>
      <c r="H311" s="9">
        <f t="shared" si="12"/>
        <v>365.6</v>
      </c>
    </row>
    <row r="312" spans="1:8" x14ac:dyDescent="0.2">
      <c r="A312" s="25" t="str">
        <f t="shared" si="13"/>
        <v>2021</v>
      </c>
      <c r="B312" s="2">
        <v>161</v>
      </c>
      <c r="C312" s="15" t="s">
        <v>13</v>
      </c>
      <c r="D312" s="12">
        <v>181.4</v>
      </c>
      <c r="E312" s="12">
        <v>38.200000000000003</v>
      </c>
      <c r="F312" s="12">
        <v>50.3</v>
      </c>
      <c r="G312" s="12">
        <v>46.2</v>
      </c>
      <c r="H312" s="9">
        <f t="shared" si="12"/>
        <v>134.69999999999999</v>
      </c>
    </row>
    <row r="313" spans="1:8" x14ac:dyDescent="0.2">
      <c r="A313" s="25" t="str">
        <f t="shared" si="13"/>
        <v>2021</v>
      </c>
      <c r="B313" s="2">
        <v>163</v>
      </c>
      <c r="C313" s="15" t="s">
        <v>14</v>
      </c>
      <c r="D313" s="12">
        <v>137.80000000000001</v>
      </c>
      <c r="E313" s="12">
        <v>20.7</v>
      </c>
      <c r="F313" s="12">
        <v>36.5</v>
      </c>
      <c r="G313" s="12">
        <v>41.5</v>
      </c>
      <c r="H313" s="9">
        <f t="shared" si="12"/>
        <v>98.7</v>
      </c>
    </row>
    <row r="314" spans="1:8" x14ac:dyDescent="0.2">
      <c r="A314" s="25" t="str">
        <f t="shared" si="13"/>
        <v>2021</v>
      </c>
      <c r="B314" s="2">
        <v>165</v>
      </c>
      <c r="C314" s="15" t="s">
        <v>8</v>
      </c>
      <c r="D314" s="12">
        <v>116.5</v>
      </c>
      <c r="E314" s="12">
        <v>28.3</v>
      </c>
      <c r="F314" s="12">
        <v>21.7</v>
      </c>
      <c r="G314" s="12">
        <v>26.7</v>
      </c>
      <c r="H314" s="9">
        <f t="shared" si="12"/>
        <v>76.7</v>
      </c>
    </row>
    <row r="315" spans="1:8" x14ac:dyDescent="0.2">
      <c r="A315" s="25" t="str">
        <f t="shared" si="13"/>
        <v>2021</v>
      </c>
      <c r="B315" s="2">
        <v>167</v>
      </c>
      <c r="C315" s="15" t="s">
        <v>15</v>
      </c>
      <c r="D315" s="12">
        <v>380.5</v>
      </c>
      <c r="E315" s="12">
        <v>65.400000000000006</v>
      </c>
      <c r="F315" s="12">
        <v>99.6</v>
      </c>
      <c r="G315" s="12">
        <v>107.6</v>
      </c>
      <c r="H315" s="9">
        <f t="shared" si="12"/>
        <v>272.60000000000002</v>
      </c>
    </row>
    <row r="316" spans="1:8" x14ac:dyDescent="0.2">
      <c r="A316" s="25" t="str">
        <f t="shared" si="13"/>
        <v>2021</v>
      </c>
      <c r="B316" s="2">
        <v>169</v>
      </c>
      <c r="C316" s="15" t="s">
        <v>16</v>
      </c>
      <c r="D316" s="12">
        <v>239.5</v>
      </c>
      <c r="E316" s="12">
        <v>46.3</v>
      </c>
      <c r="F316" s="12">
        <v>47.3</v>
      </c>
      <c r="G316" s="12">
        <v>70.099999999999994</v>
      </c>
      <c r="H316" s="9">
        <f t="shared" si="12"/>
        <v>163.69999999999999</v>
      </c>
    </row>
    <row r="317" spans="1:8" x14ac:dyDescent="0.2">
      <c r="A317" s="25" t="str">
        <f t="shared" si="13"/>
        <v>2021</v>
      </c>
      <c r="B317" s="2">
        <v>173</v>
      </c>
      <c r="C317" s="15" t="s">
        <v>18</v>
      </c>
      <c r="D317" s="12">
        <v>480.3</v>
      </c>
      <c r="E317" s="12">
        <v>72.599999999999994</v>
      </c>
      <c r="F317" s="12">
        <v>91.1</v>
      </c>
      <c r="G317" s="12">
        <v>212.8</v>
      </c>
      <c r="H317" s="9">
        <f t="shared" si="12"/>
        <v>376.5</v>
      </c>
    </row>
    <row r="318" spans="1:8" x14ac:dyDescent="0.2">
      <c r="A318" s="25" t="str">
        <f t="shared" si="13"/>
        <v>2021</v>
      </c>
      <c r="B318" s="2">
        <v>175</v>
      </c>
      <c r="C318" s="15" t="s">
        <v>19</v>
      </c>
      <c r="D318" s="12">
        <v>266.7</v>
      </c>
      <c r="E318" s="12">
        <v>53</v>
      </c>
      <c r="F318" s="12">
        <v>64.400000000000006</v>
      </c>
      <c r="G318" s="12">
        <v>85.4</v>
      </c>
      <c r="H318" s="9">
        <f t="shared" si="12"/>
        <v>202.8</v>
      </c>
    </row>
    <row r="319" spans="1:8" x14ac:dyDescent="0.2">
      <c r="A319" s="25" t="str">
        <f t="shared" si="13"/>
        <v>2021</v>
      </c>
      <c r="B319" s="2">
        <v>183</v>
      </c>
      <c r="C319" s="15" t="s">
        <v>17</v>
      </c>
      <c r="D319" s="12">
        <v>93.2</v>
      </c>
      <c r="E319" s="12">
        <v>21.2</v>
      </c>
      <c r="F319" s="12">
        <v>18.2</v>
      </c>
      <c r="G319" s="12">
        <v>19.7</v>
      </c>
      <c r="H319" s="9">
        <f t="shared" si="12"/>
        <v>59.099999999999994</v>
      </c>
    </row>
    <row r="320" spans="1:8" x14ac:dyDescent="0.2">
      <c r="A320" s="25" t="str">
        <f t="shared" si="13"/>
        <v>2021</v>
      </c>
      <c r="B320" s="2">
        <v>185</v>
      </c>
      <c r="C320" s="15" t="s">
        <v>7</v>
      </c>
      <c r="D320" s="12">
        <v>285</v>
      </c>
      <c r="E320" s="12">
        <v>60.5</v>
      </c>
      <c r="F320" s="12">
        <v>52.3</v>
      </c>
      <c r="G320" s="12">
        <v>82.4</v>
      </c>
      <c r="H320" s="9">
        <f t="shared" si="12"/>
        <v>195.2</v>
      </c>
    </row>
    <row r="321" spans="1:8" x14ac:dyDescent="0.2">
      <c r="A321" s="25" t="str">
        <f t="shared" si="13"/>
        <v>2021</v>
      </c>
      <c r="B321" s="2">
        <v>187</v>
      </c>
      <c r="C321" s="15" t="s">
        <v>20</v>
      </c>
      <c r="D321" s="12">
        <v>48.3</v>
      </c>
      <c r="E321" s="12">
        <v>11.1</v>
      </c>
      <c r="F321" s="12">
        <v>12.9</v>
      </c>
      <c r="G321" s="12">
        <v>9.6999999999999993</v>
      </c>
      <c r="H321" s="9">
        <f t="shared" si="12"/>
        <v>33.700000000000003</v>
      </c>
    </row>
    <row r="322" spans="1:8" x14ac:dyDescent="0.2">
      <c r="A322" s="25" t="str">
        <f t="shared" si="13"/>
        <v>2021</v>
      </c>
      <c r="B322" s="2">
        <v>190</v>
      </c>
      <c r="C322" s="15" t="s">
        <v>25</v>
      </c>
      <c r="D322" s="12">
        <v>238.1</v>
      </c>
      <c r="E322" s="12">
        <v>51.1</v>
      </c>
      <c r="F322" s="12">
        <v>59.1</v>
      </c>
      <c r="G322" s="12">
        <v>61.7</v>
      </c>
      <c r="H322" s="9">
        <f t="shared" si="12"/>
        <v>171.9</v>
      </c>
    </row>
    <row r="323" spans="1:8" x14ac:dyDescent="0.2">
      <c r="A323" s="25" t="str">
        <f t="shared" si="13"/>
        <v>2021</v>
      </c>
      <c r="B323" s="2">
        <v>201</v>
      </c>
      <c r="C323" s="15" t="s">
        <v>21</v>
      </c>
      <c r="D323" s="12">
        <v>196</v>
      </c>
      <c r="E323" s="12">
        <v>45</v>
      </c>
      <c r="F323" s="12">
        <v>50.4</v>
      </c>
      <c r="G323" s="12">
        <v>52</v>
      </c>
      <c r="H323" s="9">
        <f t="shared" si="12"/>
        <v>147.4</v>
      </c>
    </row>
    <row r="324" spans="1:8" x14ac:dyDescent="0.2">
      <c r="A324" s="25" t="str">
        <f t="shared" si="13"/>
        <v>2021</v>
      </c>
      <c r="B324" s="2">
        <v>210</v>
      </c>
      <c r="C324" s="15" t="s">
        <v>23</v>
      </c>
      <c r="D324" s="12">
        <v>253.3</v>
      </c>
      <c r="E324" s="12">
        <v>46.4</v>
      </c>
      <c r="F324" s="12">
        <v>54.8</v>
      </c>
      <c r="G324" s="12">
        <v>65.900000000000006</v>
      </c>
      <c r="H324" s="9">
        <f t="shared" si="12"/>
        <v>167.1</v>
      </c>
    </row>
    <row r="325" spans="1:8" x14ac:dyDescent="0.2">
      <c r="A325" s="25" t="str">
        <f t="shared" si="13"/>
        <v>2021</v>
      </c>
      <c r="B325" s="2">
        <v>217</v>
      </c>
      <c r="C325" s="15" t="s">
        <v>28</v>
      </c>
      <c r="D325" s="12">
        <v>485.3</v>
      </c>
      <c r="E325" s="12">
        <v>100.1</v>
      </c>
      <c r="F325" s="12">
        <v>99.2</v>
      </c>
      <c r="G325" s="12">
        <v>135.80000000000001</v>
      </c>
      <c r="H325" s="9">
        <f t="shared" si="12"/>
        <v>335.1</v>
      </c>
    </row>
    <row r="326" spans="1:8" x14ac:dyDescent="0.2">
      <c r="A326" s="25" t="str">
        <f t="shared" si="13"/>
        <v>2021</v>
      </c>
      <c r="B326" s="2">
        <v>219</v>
      </c>
      <c r="C326" s="15" t="s">
        <v>29</v>
      </c>
      <c r="D326" s="12">
        <v>364.2</v>
      </c>
      <c r="E326" s="12">
        <v>77.5</v>
      </c>
      <c r="F326" s="12">
        <v>81.8</v>
      </c>
      <c r="G326" s="12">
        <v>103.5</v>
      </c>
      <c r="H326" s="9">
        <f t="shared" si="12"/>
        <v>262.8</v>
      </c>
    </row>
    <row r="327" spans="1:8" x14ac:dyDescent="0.2">
      <c r="A327" s="25" t="str">
        <f t="shared" si="13"/>
        <v>2021</v>
      </c>
      <c r="B327" s="2">
        <v>223</v>
      </c>
      <c r="C327" s="15" t="s">
        <v>30</v>
      </c>
      <c r="D327" s="12">
        <v>218.5</v>
      </c>
      <c r="E327" s="12">
        <v>40.6</v>
      </c>
      <c r="F327" s="12">
        <v>47.5</v>
      </c>
      <c r="G327" s="12">
        <v>80.900000000000006</v>
      </c>
      <c r="H327" s="9">
        <f t="shared" si="12"/>
        <v>169</v>
      </c>
    </row>
    <row r="328" spans="1:8" x14ac:dyDescent="0.2">
      <c r="A328" s="25" t="str">
        <f t="shared" si="13"/>
        <v>2021</v>
      </c>
      <c r="B328" s="2">
        <v>230</v>
      </c>
      <c r="C328" s="15" t="s">
        <v>31</v>
      </c>
      <c r="D328" s="12">
        <v>516.6</v>
      </c>
      <c r="E328" s="12">
        <v>83.4</v>
      </c>
      <c r="F328" s="12">
        <v>125.7</v>
      </c>
      <c r="G328" s="12">
        <v>204.5</v>
      </c>
      <c r="H328" s="9">
        <f t="shared" si="12"/>
        <v>413.6</v>
      </c>
    </row>
    <row r="329" spans="1:8" x14ac:dyDescent="0.2">
      <c r="A329" s="25" t="str">
        <f t="shared" si="13"/>
        <v>2021</v>
      </c>
      <c r="B329" s="2">
        <v>240</v>
      </c>
      <c r="C329" s="15" t="s">
        <v>22</v>
      </c>
      <c r="D329" s="12">
        <v>171.3</v>
      </c>
      <c r="E329" s="12">
        <v>43.5</v>
      </c>
      <c r="F329" s="12">
        <v>42.5</v>
      </c>
      <c r="G329" s="12">
        <v>29.1</v>
      </c>
      <c r="H329" s="9">
        <f t="shared" si="12"/>
        <v>115.1</v>
      </c>
    </row>
    <row r="330" spans="1:8" x14ac:dyDescent="0.2">
      <c r="A330" s="25" t="str">
        <f t="shared" si="13"/>
        <v>2021</v>
      </c>
      <c r="B330" s="2">
        <v>250</v>
      </c>
      <c r="C330" s="15" t="s">
        <v>24</v>
      </c>
      <c r="D330" s="12">
        <v>317.3</v>
      </c>
      <c r="E330" s="12">
        <v>74.599999999999994</v>
      </c>
      <c r="F330" s="12">
        <v>74</v>
      </c>
      <c r="G330" s="12">
        <v>80.599999999999994</v>
      </c>
      <c r="H330" s="9">
        <f t="shared" si="12"/>
        <v>229.2</v>
      </c>
    </row>
    <row r="331" spans="1:8" x14ac:dyDescent="0.2">
      <c r="A331" s="25" t="str">
        <f t="shared" si="13"/>
        <v>2021</v>
      </c>
      <c r="B331" s="2">
        <v>253</v>
      </c>
      <c r="C331" s="15" t="s">
        <v>34</v>
      </c>
      <c r="D331" s="12">
        <v>266.7</v>
      </c>
      <c r="E331" s="12">
        <v>55.3</v>
      </c>
      <c r="F331" s="12">
        <v>69.599999999999994</v>
      </c>
      <c r="G331" s="12">
        <v>48.2</v>
      </c>
      <c r="H331" s="9">
        <f t="shared" si="12"/>
        <v>173.1</v>
      </c>
    </row>
    <row r="332" spans="1:8" x14ac:dyDescent="0.2">
      <c r="A332" s="25" t="str">
        <f t="shared" si="13"/>
        <v>2021</v>
      </c>
      <c r="B332" s="2">
        <v>259</v>
      </c>
      <c r="C332" s="15" t="s">
        <v>35</v>
      </c>
      <c r="D332" s="12">
        <v>400.3</v>
      </c>
      <c r="E332" s="12">
        <v>85.6</v>
      </c>
      <c r="F332" s="12">
        <v>93.9</v>
      </c>
      <c r="G332" s="12">
        <v>92.4</v>
      </c>
      <c r="H332" s="9">
        <f t="shared" si="12"/>
        <v>271.89999999999998</v>
      </c>
    </row>
    <row r="333" spans="1:8" x14ac:dyDescent="0.2">
      <c r="A333" s="25" t="str">
        <f t="shared" si="13"/>
        <v>2021</v>
      </c>
      <c r="B333" s="2">
        <v>260</v>
      </c>
      <c r="C333" s="15" t="s">
        <v>27</v>
      </c>
      <c r="D333" s="12">
        <v>245.7</v>
      </c>
      <c r="E333" s="12">
        <v>51.8</v>
      </c>
      <c r="F333" s="12">
        <v>56.2</v>
      </c>
      <c r="G333" s="12">
        <v>61.6</v>
      </c>
      <c r="H333" s="9">
        <f t="shared" si="12"/>
        <v>169.6</v>
      </c>
    </row>
    <row r="334" spans="1:8" x14ac:dyDescent="0.2">
      <c r="A334" s="25" t="str">
        <f t="shared" si="13"/>
        <v>2021</v>
      </c>
      <c r="B334" s="2">
        <v>265</v>
      </c>
      <c r="C334" s="15" t="s">
        <v>37</v>
      </c>
      <c r="D334" s="12">
        <v>482.3</v>
      </c>
      <c r="E334" s="12">
        <v>93.9</v>
      </c>
      <c r="F334" s="12">
        <v>115.8</v>
      </c>
      <c r="G334" s="12">
        <v>138.1</v>
      </c>
      <c r="H334" s="9">
        <f t="shared" si="12"/>
        <v>347.79999999999995</v>
      </c>
    </row>
    <row r="335" spans="1:8" x14ac:dyDescent="0.2">
      <c r="A335" s="25" t="str">
        <f t="shared" si="13"/>
        <v>2021</v>
      </c>
      <c r="B335" s="2">
        <v>269</v>
      </c>
      <c r="C335" s="15" t="s">
        <v>38</v>
      </c>
      <c r="D335" s="12">
        <v>131.80000000000001</v>
      </c>
      <c r="E335" s="12">
        <v>30</v>
      </c>
      <c r="F335" s="12">
        <v>33.299999999999997</v>
      </c>
      <c r="G335" s="12">
        <v>38.9</v>
      </c>
      <c r="H335" s="9">
        <f t="shared" si="12"/>
        <v>102.19999999999999</v>
      </c>
    </row>
    <row r="336" spans="1:8" x14ac:dyDescent="0.2">
      <c r="A336" s="25" t="str">
        <f t="shared" si="13"/>
        <v>2021</v>
      </c>
      <c r="B336" s="2">
        <v>270</v>
      </c>
      <c r="C336" s="15" t="s">
        <v>26</v>
      </c>
      <c r="D336" s="12">
        <v>405</v>
      </c>
      <c r="E336" s="12">
        <v>79.400000000000006</v>
      </c>
      <c r="F336" s="12">
        <v>95</v>
      </c>
      <c r="G336" s="12">
        <v>109.9</v>
      </c>
      <c r="H336" s="9">
        <f t="shared" si="12"/>
        <v>284.3</v>
      </c>
    </row>
    <row r="337" spans="1:8" x14ac:dyDescent="0.2">
      <c r="A337" s="25" t="str">
        <f t="shared" si="13"/>
        <v>2021</v>
      </c>
      <c r="B337" s="2">
        <v>306</v>
      </c>
      <c r="C337" s="15" t="s">
        <v>45</v>
      </c>
      <c r="D337" s="12">
        <v>229.5</v>
      </c>
      <c r="E337" s="12">
        <v>39.1</v>
      </c>
      <c r="F337" s="12">
        <v>57.6</v>
      </c>
      <c r="G337" s="12">
        <v>63.3</v>
      </c>
      <c r="H337" s="9">
        <f t="shared" ref="H337:H368" si="14">SUM(E337:G337)</f>
        <v>160</v>
      </c>
    </row>
    <row r="338" spans="1:8" x14ac:dyDescent="0.2">
      <c r="A338" s="25" t="str">
        <f t="shared" si="13"/>
        <v>2021</v>
      </c>
      <c r="B338" s="2">
        <v>316</v>
      </c>
      <c r="C338" s="15" t="s">
        <v>41</v>
      </c>
      <c r="D338" s="12">
        <v>343.5</v>
      </c>
      <c r="E338" s="12">
        <v>72.8</v>
      </c>
      <c r="F338" s="12">
        <v>73.2</v>
      </c>
      <c r="G338" s="12">
        <v>88.1</v>
      </c>
      <c r="H338" s="9">
        <f t="shared" si="14"/>
        <v>234.1</v>
      </c>
    </row>
    <row r="339" spans="1:8" x14ac:dyDescent="0.2">
      <c r="A339" s="25" t="str">
        <f t="shared" si="13"/>
        <v>2021</v>
      </c>
      <c r="B339" s="2">
        <v>320</v>
      </c>
      <c r="C339" s="15" t="s">
        <v>39</v>
      </c>
      <c r="D339" s="12">
        <v>291.3</v>
      </c>
      <c r="E339" s="12">
        <v>54.7</v>
      </c>
      <c r="F339" s="12">
        <v>61.7</v>
      </c>
      <c r="G339" s="12">
        <v>90.4</v>
      </c>
      <c r="H339" s="9">
        <f t="shared" si="14"/>
        <v>206.8</v>
      </c>
    </row>
    <row r="340" spans="1:8" x14ac:dyDescent="0.2">
      <c r="A340" s="25" t="str">
        <f t="shared" si="13"/>
        <v>2021</v>
      </c>
      <c r="B340" s="2">
        <v>326</v>
      </c>
      <c r="C340" s="15" t="s">
        <v>42</v>
      </c>
      <c r="D340" s="12">
        <v>261.89999999999998</v>
      </c>
      <c r="E340" s="12">
        <v>50</v>
      </c>
      <c r="F340" s="12">
        <v>58.6</v>
      </c>
      <c r="G340" s="12">
        <v>75.900000000000006</v>
      </c>
      <c r="H340" s="9">
        <f t="shared" si="14"/>
        <v>184.5</v>
      </c>
    </row>
    <row r="341" spans="1:8" x14ac:dyDescent="0.2">
      <c r="A341" s="25" t="str">
        <f t="shared" si="13"/>
        <v>2021</v>
      </c>
      <c r="B341" s="2">
        <v>329</v>
      </c>
      <c r="C341" s="15" t="s">
        <v>46</v>
      </c>
      <c r="D341" s="12">
        <v>183.3</v>
      </c>
      <c r="E341" s="12">
        <v>36.799999999999997</v>
      </c>
      <c r="F341" s="12">
        <v>41</v>
      </c>
      <c r="G341" s="12">
        <v>51.6</v>
      </c>
      <c r="H341" s="9">
        <f t="shared" si="14"/>
        <v>129.4</v>
      </c>
    </row>
    <row r="342" spans="1:8" x14ac:dyDescent="0.2">
      <c r="A342" s="25" t="str">
        <f t="shared" si="13"/>
        <v>2021</v>
      </c>
      <c r="B342" s="2">
        <v>330</v>
      </c>
      <c r="C342" s="15" t="s">
        <v>47</v>
      </c>
      <c r="D342" s="12">
        <v>464</v>
      </c>
      <c r="E342" s="12">
        <v>94.3</v>
      </c>
      <c r="F342" s="12">
        <v>104.7</v>
      </c>
      <c r="G342" s="12">
        <v>119.7</v>
      </c>
      <c r="H342" s="9">
        <f t="shared" si="14"/>
        <v>318.7</v>
      </c>
    </row>
    <row r="343" spans="1:8" x14ac:dyDescent="0.2">
      <c r="A343" s="25" t="str">
        <f t="shared" si="13"/>
        <v>2021</v>
      </c>
      <c r="B343" s="2">
        <v>336</v>
      </c>
      <c r="C343" s="15" t="s">
        <v>49</v>
      </c>
      <c r="D343" s="12">
        <v>127.9</v>
      </c>
      <c r="E343" s="12">
        <v>29.3</v>
      </c>
      <c r="F343" s="12">
        <v>29.3</v>
      </c>
      <c r="G343" s="12">
        <v>40.1</v>
      </c>
      <c r="H343" s="9">
        <f t="shared" si="14"/>
        <v>98.7</v>
      </c>
    </row>
    <row r="344" spans="1:8" x14ac:dyDescent="0.2">
      <c r="A344" s="25" t="str">
        <f t="shared" si="13"/>
        <v>2021</v>
      </c>
      <c r="B344" s="2">
        <v>340</v>
      </c>
      <c r="C344" s="15" t="s">
        <v>48</v>
      </c>
      <c r="D344" s="12">
        <v>185.1</v>
      </c>
      <c r="E344" s="12">
        <v>47.1</v>
      </c>
      <c r="F344" s="12">
        <v>41.5</v>
      </c>
      <c r="G344" s="12">
        <v>55.5</v>
      </c>
      <c r="H344" s="9">
        <f t="shared" si="14"/>
        <v>144.1</v>
      </c>
    </row>
    <row r="345" spans="1:8" x14ac:dyDescent="0.2">
      <c r="A345" s="25" t="str">
        <f t="shared" si="13"/>
        <v>2021</v>
      </c>
      <c r="B345" s="2">
        <v>350</v>
      </c>
      <c r="C345" s="15" t="s">
        <v>36</v>
      </c>
      <c r="D345" s="12">
        <v>140.80000000000001</v>
      </c>
      <c r="E345" s="12">
        <v>21.2</v>
      </c>
      <c r="F345" s="12">
        <v>24.2</v>
      </c>
      <c r="G345" s="12">
        <v>49.3</v>
      </c>
      <c r="H345" s="9">
        <f t="shared" si="14"/>
        <v>94.699999999999989</v>
      </c>
    </row>
    <row r="346" spans="1:8" x14ac:dyDescent="0.2">
      <c r="A346" s="25" t="str">
        <f t="shared" si="13"/>
        <v>2021</v>
      </c>
      <c r="B346" s="2">
        <v>360</v>
      </c>
      <c r="C346" s="15" t="s">
        <v>43</v>
      </c>
      <c r="D346" s="12">
        <v>337.5</v>
      </c>
      <c r="E346" s="12">
        <v>69.599999999999994</v>
      </c>
      <c r="F346" s="12">
        <v>75.2</v>
      </c>
      <c r="G346" s="12">
        <v>88.1</v>
      </c>
      <c r="H346" s="9">
        <f t="shared" si="14"/>
        <v>232.9</v>
      </c>
    </row>
    <row r="347" spans="1:8" x14ac:dyDescent="0.2">
      <c r="A347" s="25" t="str">
        <f t="shared" si="13"/>
        <v>2021</v>
      </c>
      <c r="B347" s="2">
        <v>370</v>
      </c>
      <c r="C347" s="15" t="s">
        <v>44</v>
      </c>
      <c r="D347" s="12">
        <v>450.9</v>
      </c>
      <c r="E347" s="12">
        <v>105.8</v>
      </c>
      <c r="F347" s="12">
        <v>104.2</v>
      </c>
      <c r="G347" s="12">
        <v>101</v>
      </c>
      <c r="H347" s="9">
        <f t="shared" si="14"/>
        <v>311</v>
      </c>
    </row>
    <row r="348" spans="1:8" x14ac:dyDescent="0.2">
      <c r="A348" s="25" t="str">
        <f t="shared" si="13"/>
        <v>2021</v>
      </c>
      <c r="B348" s="2">
        <v>376</v>
      </c>
      <c r="C348" s="15" t="s">
        <v>40</v>
      </c>
      <c r="D348" s="12">
        <v>461</v>
      </c>
      <c r="E348" s="12">
        <v>95.3</v>
      </c>
      <c r="F348" s="12">
        <v>101.9</v>
      </c>
      <c r="G348" s="12">
        <v>159.30000000000001</v>
      </c>
      <c r="H348" s="9">
        <f t="shared" si="14"/>
        <v>356.5</v>
      </c>
    </row>
    <row r="349" spans="1:8" x14ac:dyDescent="0.2">
      <c r="A349" s="25" t="str">
        <f t="shared" si="13"/>
        <v>2021</v>
      </c>
      <c r="B349" s="2">
        <v>390</v>
      </c>
      <c r="C349" s="15" t="s">
        <v>50</v>
      </c>
      <c r="D349" s="12">
        <v>361.8</v>
      </c>
      <c r="E349" s="12">
        <v>70.599999999999994</v>
      </c>
      <c r="F349" s="12">
        <v>70.5</v>
      </c>
      <c r="G349" s="12">
        <v>106</v>
      </c>
      <c r="H349" s="9">
        <f t="shared" si="14"/>
        <v>247.1</v>
      </c>
    </row>
    <row r="350" spans="1:8" x14ac:dyDescent="0.2">
      <c r="A350" s="25" t="str">
        <f t="shared" si="13"/>
        <v>2021</v>
      </c>
      <c r="B350" s="2">
        <v>400</v>
      </c>
      <c r="C350" s="15" t="s">
        <v>32</v>
      </c>
      <c r="D350" s="12">
        <v>370.2</v>
      </c>
      <c r="E350" s="12">
        <v>75.400000000000006</v>
      </c>
      <c r="F350" s="12">
        <v>93.1</v>
      </c>
      <c r="G350" s="12">
        <v>95.9</v>
      </c>
      <c r="H350" s="9">
        <f t="shared" si="14"/>
        <v>264.39999999999998</v>
      </c>
    </row>
    <row r="351" spans="1:8" x14ac:dyDescent="0.2">
      <c r="A351" s="25" t="str">
        <f t="shared" si="13"/>
        <v>2021</v>
      </c>
      <c r="B351" s="2">
        <v>410</v>
      </c>
      <c r="C351" s="15" t="s">
        <v>55</v>
      </c>
      <c r="D351" s="12">
        <v>243.5</v>
      </c>
      <c r="E351" s="12">
        <v>58.8</v>
      </c>
      <c r="F351" s="12">
        <v>50.4</v>
      </c>
      <c r="G351" s="12">
        <v>71.599999999999994</v>
      </c>
      <c r="H351" s="9">
        <f t="shared" si="14"/>
        <v>180.79999999999998</v>
      </c>
    </row>
    <row r="352" spans="1:8" x14ac:dyDescent="0.2">
      <c r="A352" s="25" t="str">
        <f t="shared" si="13"/>
        <v>2021</v>
      </c>
      <c r="B352" s="2">
        <v>420</v>
      </c>
      <c r="C352" s="15" t="s">
        <v>51</v>
      </c>
      <c r="D352" s="12">
        <v>289.2</v>
      </c>
      <c r="E352" s="12">
        <v>68</v>
      </c>
      <c r="F352" s="12">
        <v>73.8</v>
      </c>
      <c r="G352" s="12">
        <v>90</v>
      </c>
      <c r="H352" s="9">
        <f t="shared" si="14"/>
        <v>231.8</v>
      </c>
    </row>
    <row r="353" spans="1:8" x14ac:dyDescent="0.2">
      <c r="A353" s="25" t="str">
        <f t="shared" si="13"/>
        <v>2021</v>
      </c>
      <c r="B353" s="2">
        <v>430</v>
      </c>
      <c r="C353" s="15" t="s">
        <v>52</v>
      </c>
      <c r="D353" s="12">
        <v>340.5</v>
      </c>
      <c r="E353" s="12">
        <v>64.5</v>
      </c>
      <c r="F353" s="12">
        <v>82.4</v>
      </c>
      <c r="G353" s="12">
        <v>107.9</v>
      </c>
      <c r="H353" s="9">
        <f t="shared" si="14"/>
        <v>254.8</v>
      </c>
    </row>
    <row r="354" spans="1:8" x14ac:dyDescent="0.2">
      <c r="A354" s="25" t="str">
        <f t="shared" si="13"/>
        <v>2021</v>
      </c>
      <c r="B354" s="2">
        <v>440</v>
      </c>
      <c r="C354" s="15" t="s">
        <v>53</v>
      </c>
      <c r="D354" s="12">
        <v>202.8</v>
      </c>
      <c r="E354" s="12">
        <v>35.700000000000003</v>
      </c>
      <c r="F354" s="12">
        <v>47.2</v>
      </c>
      <c r="G354" s="12">
        <v>65.400000000000006</v>
      </c>
      <c r="H354" s="9">
        <f t="shared" si="14"/>
        <v>148.30000000000001</v>
      </c>
    </row>
    <row r="355" spans="1:8" x14ac:dyDescent="0.2">
      <c r="A355" s="25" t="str">
        <f t="shared" si="13"/>
        <v>2021</v>
      </c>
      <c r="B355" s="2">
        <v>450</v>
      </c>
      <c r="C355" s="15" t="s">
        <v>57</v>
      </c>
      <c r="D355" s="12">
        <v>160.19999999999999</v>
      </c>
      <c r="E355" s="12">
        <v>28.3</v>
      </c>
      <c r="F355" s="12">
        <v>34.4</v>
      </c>
      <c r="G355" s="12">
        <v>51.6</v>
      </c>
      <c r="H355" s="9">
        <f t="shared" si="14"/>
        <v>114.30000000000001</v>
      </c>
    </row>
    <row r="356" spans="1:8" x14ac:dyDescent="0.2">
      <c r="A356" s="25" t="str">
        <f t="shared" si="13"/>
        <v>2021</v>
      </c>
      <c r="B356" s="2">
        <v>461</v>
      </c>
      <c r="C356" s="15" t="s">
        <v>58</v>
      </c>
      <c r="D356" s="12">
        <v>1114.0999999999999</v>
      </c>
      <c r="E356" s="12">
        <v>207.3</v>
      </c>
      <c r="F356" s="12">
        <v>259</v>
      </c>
      <c r="G356" s="12">
        <v>341</v>
      </c>
      <c r="H356" s="9">
        <f t="shared" si="14"/>
        <v>807.3</v>
      </c>
    </row>
    <row r="357" spans="1:8" x14ac:dyDescent="0.2">
      <c r="A357" s="25" t="str">
        <f t="shared" si="13"/>
        <v>2021</v>
      </c>
      <c r="B357" s="2">
        <v>479</v>
      </c>
      <c r="C357" s="15" t="s">
        <v>59</v>
      </c>
      <c r="D357" s="12">
        <v>448.6</v>
      </c>
      <c r="E357" s="12">
        <v>77.5</v>
      </c>
      <c r="F357" s="12">
        <v>118.6</v>
      </c>
      <c r="G357" s="12">
        <v>127.5</v>
      </c>
      <c r="H357" s="9">
        <f t="shared" si="14"/>
        <v>323.60000000000002</v>
      </c>
    </row>
    <row r="358" spans="1:8" x14ac:dyDescent="0.2">
      <c r="A358" s="25" t="str">
        <f t="shared" si="13"/>
        <v>2021</v>
      </c>
      <c r="B358" s="2">
        <v>480</v>
      </c>
      <c r="C358" s="15" t="s">
        <v>56</v>
      </c>
      <c r="D358" s="12">
        <v>220.5</v>
      </c>
      <c r="E358" s="12">
        <v>33.799999999999997</v>
      </c>
      <c r="F358" s="12">
        <v>53.9</v>
      </c>
      <c r="G358" s="12">
        <v>69.099999999999994</v>
      </c>
      <c r="H358" s="9">
        <f t="shared" si="14"/>
        <v>156.79999999999998</v>
      </c>
    </row>
    <row r="359" spans="1:8" x14ac:dyDescent="0.2">
      <c r="A359" s="25" t="str">
        <f t="shared" si="13"/>
        <v>2021</v>
      </c>
      <c r="B359" s="2">
        <v>482</v>
      </c>
      <c r="C359" s="15" t="s">
        <v>54</v>
      </c>
      <c r="D359" s="12">
        <v>173.6</v>
      </c>
      <c r="E359" s="12">
        <v>24.6</v>
      </c>
      <c r="F359" s="12">
        <v>38.1</v>
      </c>
      <c r="G359" s="12">
        <v>68.2</v>
      </c>
      <c r="H359" s="9">
        <f t="shared" si="14"/>
        <v>130.9</v>
      </c>
    </row>
    <row r="360" spans="1:8" x14ac:dyDescent="0.2">
      <c r="A360" s="25" t="str">
        <f t="shared" si="13"/>
        <v>2021</v>
      </c>
      <c r="B360" s="2">
        <v>492</v>
      </c>
      <c r="C360" s="15" t="s">
        <v>60</v>
      </c>
      <c r="D360" s="12">
        <v>81.599999999999994</v>
      </c>
      <c r="E360" s="12">
        <v>21</v>
      </c>
      <c r="F360" s="12">
        <v>23.9</v>
      </c>
      <c r="G360" s="12">
        <v>25.8</v>
      </c>
      <c r="H360" s="9">
        <f t="shared" si="14"/>
        <v>70.7</v>
      </c>
    </row>
    <row r="361" spans="1:8" x14ac:dyDescent="0.2">
      <c r="A361" s="25" t="str">
        <f t="shared" si="13"/>
        <v>2021</v>
      </c>
      <c r="B361" s="2">
        <v>510</v>
      </c>
      <c r="C361" s="15" t="s">
        <v>65</v>
      </c>
      <c r="D361" s="12">
        <v>358</v>
      </c>
      <c r="E361" s="12">
        <v>66.599999999999994</v>
      </c>
      <c r="F361" s="12">
        <v>81.599999999999994</v>
      </c>
      <c r="G361" s="12">
        <v>99.5</v>
      </c>
      <c r="H361" s="9">
        <f t="shared" si="14"/>
        <v>247.7</v>
      </c>
    </row>
    <row r="362" spans="1:8" x14ac:dyDescent="0.2">
      <c r="A362" s="25" t="str">
        <f t="shared" si="13"/>
        <v>2021</v>
      </c>
      <c r="B362" s="2">
        <v>530</v>
      </c>
      <c r="C362" s="15" t="s">
        <v>61</v>
      </c>
      <c r="D362" s="12">
        <v>181.3</v>
      </c>
      <c r="E362" s="12">
        <v>41.4</v>
      </c>
      <c r="F362" s="12">
        <v>46</v>
      </c>
      <c r="G362" s="12">
        <v>49.1</v>
      </c>
      <c r="H362" s="9">
        <f t="shared" si="14"/>
        <v>136.5</v>
      </c>
    </row>
    <row r="363" spans="1:8" x14ac:dyDescent="0.2">
      <c r="A363" s="25" t="str">
        <f t="shared" si="13"/>
        <v>2021</v>
      </c>
      <c r="B363" s="2">
        <v>540</v>
      </c>
      <c r="C363" s="15" t="s">
        <v>67</v>
      </c>
      <c r="D363" s="12">
        <v>492.1</v>
      </c>
      <c r="E363" s="12">
        <v>97</v>
      </c>
      <c r="F363" s="12">
        <v>122.1</v>
      </c>
      <c r="G363" s="12">
        <v>152.1</v>
      </c>
      <c r="H363" s="9">
        <f t="shared" si="14"/>
        <v>371.2</v>
      </c>
    </row>
    <row r="364" spans="1:8" x14ac:dyDescent="0.2">
      <c r="A364" s="25" t="str">
        <f t="shared" si="13"/>
        <v>2021</v>
      </c>
      <c r="B364" s="2">
        <v>550</v>
      </c>
      <c r="C364" s="15" t="s">
        <v>68</v>
      </c>
      <c r="D364" s="12">
        <v>272.8</v>
      </c>
      <c r="E364" s="12">
        <v>43.7</v>
      </c>
      <c r="F364" s="12">
        <v>61.5</v>
      </c>
      <c r="G364" s="12">
        <v>113</v>
      </c>
      <c r="H364" s="9">
        <f t="shared" si="14"/>
        <v>218.2</v>
      </c>
    </row>
    <row r="365" spans="1:8" x14ac:dyDescent="0.2">
      <c r="A365" s="25" t="str">
        <f t="shared" si="13"/>
        <v>2021</v>
      </c>
      <c r="B365" s="2">
        <v>561</v>
      </c>
      <c r="C365" s="15" t="s">
        <v>62</v>
      </c>
      <c r="D365" s="12">
        <v>810.9</v>
      </c>
      <c r="E365" s="12">
        <v>176</v>
      </c>
      <c r="F365" s="12">
        <v>187.1</v>
      </c>
      <c r="G365" s="12">
        <v>207.2</v>
      </c>
      <c r="H365" s="9">
        <f t="shared" si="14"/>
        <v>570.29999999999995</v>
      </c>
    </row>
    <row r="366" spans="1:8" x14ac:dyDescent="0.2">
      <c r="A366" s="25" t="str">
        <f t="shared" si="13"/>
        <v>2021</v>
      </c>
      <c r="B366" s="2">
        <v>563</v>
      </c>
      <c r="C366" s="15" t="s">
        <v>63</v>
      </c>
      <c r="D366" s="12">
        <v>37.4</v>
      </c>
      <c r="E366" s="12">
        <v>4.3</v>
      </c>
      <c r="F366" s="12">
        <v>10.5</v>
      </c>
      <c r="G366" s="12">
        <v>10</v>
      </c>
      <c r="H366" s="9">
        <f t="shared" si="14"/>
        <v>24.8</v>
      </c>
    </row>
    <row r="367" spans="1:8" x14ac:dyDescent="0.2">
      <c r="A367" s="25" t="str">
        <f t="shared" si="13"/>
        <v>2021</v>
      </c>
      <c r="B367" s="2">
        <v>573</v>
      </c>
      <c r="C367" s="15" t="s">
        <v>69</v>
      </c>
      <c r="D367" s="12">
        <v>367.7</v>
      </c>
      <c r="E367" s="12">
        <v>63.8</v>
      </c>
      <c r="F367" s="12">
        <v>95.2</v>
      </c>
      <c r="G367" s="12">
        <v>127.4</v>
      </c>
      <c r="H367" s="9">
        <f t="shared" si="14"/>
        <v>286.39999999999998</v>
      </c>
    </row>
    <row r="368" spans="1:8" x14ac:dyDescent="0.2">
      <c r="A368" s="25" t="str">
        <f t="shared" si="13"/>
        <v>2021</v>
      </c>
      <c r="B368" s="2">
        <v>575</v>
      </c>
      <c r="C368" s="15" t="s">
        <v>70</v>
      </c>
      <c r="D368" s="12">
        <v>268.10000000000002</v>
      </c>
      <c r="E368" s="12">
        <v>51.2</v>
      </c>
      <c r="F368" s="12">
        <v>65.099999999999994</v>
      </c>
      <c r="G368" s="12">
        <v>90.5</v>
      </c>
      <c r="H368" s="9">
        <f t="shared" si="14"/>
        <v>206.8</v>
      </c>
    </row>
    <row r="369" spans="1:8" x14ac:dyDescent="0.2">
      <c r="A369" s="25" t="str">
        <f t="shared" si="13"/>
        <v>2021</v>
      </c>
      <c r="B369" s="2">
        <v>580</v>
      </c>
      <c r="C369" s="15" t="s">
        <v>72</v>
      </c>
      <c r="D369" s="12">
        <v>373.9</v>
      </c>
      <c r="E369" s="12">
        <v>72.7</v>
      </c>
      <c r="F369" s="12">
        <v>92.3</v>
      </c>
      <c r="G369" s="12">
        <v>111.5</v>
      </c>
      <c r="H369" s="9">
        <f t="shared" ref="H369:H400" si="15">SUM(E369:G369)</f>
        <v>276.5</v>
      </c>
    </row>
    <row r="370" spans="1:8" x14ac:dyDescent="0.2">
      <c r="A370" s="25" t="str">
        <f t="shared" si="13"/>
        <v>2021</v>
      </c>
      <c r="B370" s="2">
        <v>607</v>
      </c>
      <c r="C370" s="15" t="s">
        <v>64</v>
      </c>
      <c r="D370" s="12">
        <v>315.3</v>
      </c>
      <c r="E370" s="12">
        <v>64.599999999999994</v>
      </c>
      <c r="F370" s="12">
        <v>79</v>
      </c>
      <c r="G370" s="12">
        <v>79.7</v>
      </c>
      <c r="H370" s="9">
        <f t="shared" si="15"/>
        <v>223.3</v>
      </c>
    </row>
    <row r="371" spans="1:8" x14ac:dyDescent="0.2">
      <c r="A371" s="25" t="str">
        <f t="shared" ref="A371:A402" si="16">A370</f>
        <v>2021</v>
      </c>
      <c r="B371" s="2">
        <v>615</v>
      </c>
      <c r="C371" s="15" t="s">
        <v>75</v>
      </c>
      <c r="D371" s="12">
        <v>501</v>
      </c>
      <c r="E371" s="12">
        <v>89.4</v>
      </c>
      <c r="F371" s="12">
        <v>114.1</v>
      </c>
      <c r="G371" s="12">
        <v>163.19999999999999</v>
      </c>
      <c r="H371" s="9">
        <f t="shared" si="15"/>
        <v>366.7</v>
      </c>
    </row>
    <row r="372" spans="1:8" x14ac:dyDescent="0.2">
      <c r="A372" s="25" t="str">
        <f t="shared" si="16"/>
        <v>2021</v>
      </c>
      <c r="B372" s="2">
        <v>621</v>
      </c>
      <c r="C372" s="15" t="s">
        <v>66</v>
      </c>
      <c r="D372" s="12">
        <v>533.70000000000005</v>
      </c>
      <c r="E372" s="12">
        <v>98.9</v>
      </c>
      <c r="F372" s="12">
        <v>134.1</v>
      </c>
      <c r="G372" s="12">
        <v>153.80000000000001</v>
      </c>
      <c r="H372" s="9">
        <f t="shared" si="15"/>
        <v>386.8</v>
      </c>
    </row>
    <row r="373" spans="1:8" x14ac:dyDescent="0.2">
      <c r="A373" s="25" t="str">
        <f t="shared" si="16"/>
        <v>2021</v>
      </c>
      <c r="B373" s="2">
        <v>630</v>
      </c>
      <c r="C373" s="15" t="s">
        <v>71</v>
      </c>
      <c r="D373" s="12">
        <v>692.3</v>
      </c>
      <c r="E373" s="12">
        <v>139.1</v>
      </c>
      <c r="F373" s="12">
        <v>173.3</v>
      </c>
      <c r="G373" s="12">
        <v>198.8</v>
      </c>
      <c r="H373" s="9">
        <f t="shared" si="15"/>
        <v>511.2</v>
      </c>
    </row>
    <row r="374" spans="1:8" x14ac:dyDescent="0.2">
      <c r="A374" s="25" t="str">
        <f t="shared" si="16"/>
        <v>2021</v>
      </c>
      <c r="B374" s="2">
        <v>657</v>
      </c>
      <c r="C374" s="15" t="s">
        <v>84</v>
      </c>
      <c r="D374" s="12">
        <v>599</v>
      </c>
      <c r="E374" s="12">
        <v>103</v>
      </c>
      <c r="F374" s="12">
        <v>150.9</v>
      </c>
      <c r="G374" s="12">
        <v>184.3</v>
      </c>
      <c r="H374" s="9">
        <f t="shared" si="15"/>
        <v>438.20000000000005</v>
      </c>
    </row>
    <row r="375" spans="1:8" x14ac:dyDescent="0.2">
      <c r="A375" s="25" t="str">
        <f t="shared" si="16"/>
        <v>2021</v>
      </c>
      <c r="B375" s="2">
        <v>661</v>
      </c>
      <c r="C375" s="15" t="s">
        <v>85</v>
      </c>
      <c r="D375" s="12">
        <v>385.8</v>
      </c>
      <c r="E375" s="12">
        <v>82.9</v>
      </c>
      <c r="F375" s="12">
        <v>91.7</v>
      </c>
      <c r="G375" s="12">
        <v>120.6</v>
      </c>
      <c r="H375" s="9">
        <f t="shared" si="15"/>
        <v>295.20000000000005</v>
      </c>
    </row>
    <row r="376" spans="1:8" x14ac:dyDescent="0.2">
      <c r="A376" s="25" t="str">
        <f t="shared" si="16"/>
        <v>2021</v>
      </c>
      <c r="B376" s="2">
        <v>665</v>
      </c>
      <c r="C376" s="15" t="s">
        <v>87</v>
      </c>
      <c r="D376" s="12">
        <v>167.9</v>
      </c>
      <c r="E376" s="12">
        <v>30.9</v>
      </c>
      <c r="F376" s="12">
        <v>39.1</v>
      </c>
      <c r="G376" s="12">
        <v>62.7</v>
      </c>
      <c r="H376" s="9">
        <f t="shared" si="15"/>
        <v>132.69999999999999</v>
      </c>
    </row>
    <row r="377" spans="1:8" x14ac:dyDescent="0.2">
      <c r="A377" s="25" t="str">
        <f t="shared" si="16"/>
        <v>2021</v>
      </c>
      <c r="B377" s="2">
        <v>671</v>
      </c>
      <c r="C377" s="15" t="s">
        <v>90</v>
      </c>
      <c r="D377" s="12">
        <v>184.2</v>
      </c>
      <c r="E377" s="12">
        <v>31.5</v>
      </c>
      <c r="F377" s="12">
        <v>51.3</v>
      </c>
      <c r="G377" s="12">
        <v>56.8</v>
      </c>
      <c r="H377" s="9">
        <f t="shared" si="15"/>
        <v>139.6</v>
      </c>
    </row>
    <row r="378" spans="1:8" x14ac:dyDescent="0.2">
      <c r="A378" s="25" t="str">
        <f t="shared" si="16"/>
        <v>2021</v>
      </c>
      <c r="B378" s="2">
        <v>706</v>
      </c>
      <c r="C378" s="15" t="s">
        <v>82</v>
      </c>
      <c r="D378" s="12">
        <v>241.2</v>
      </c>
      <c r="E378" s="12">
        <v>54.4</v>
      </c>
      <c r="F378" s="12">
        <v>47.9</v>
      </c>
      <c r="G378" s="12">
        <v>74.900000000000006</v>
      </c>
      <c r="H378" s="9">
        <f t="shared" si="15"/>
        <v>177.2</v>
      </c>
    </row>
    <row r="379" spans="1:8" x14ac:dyDescent="0.2">
      <c r="A379" s="25" t="str">
        <f t="shared" si="16"/>
        <v>2021</v>
      </c>
      <c r="B379" s="2">
        <v>707</v>
      </c>
      <c r="C379" s="15" t="s">
        <v>76</v>
      </c>
      <c r="D379" s="12">
        <v>332.3</v>
      </c>
      <c r="E379" s="12">
        <v>58.3</v>
      </c>
      <c r="F379" s="12">
        <v>105.3</v>
      </c>
      <c r="G379" s="12">
        <v>95.7</v>
      </c>
      <c r="H379" s="9">
        <f t="shared" si="15"/>
        <v>259.3</v>
      </c>
    </row>
    <row r="380" spans="1:8" x14ac:dyDescent="0.2">
      <c r="A380" s="25" t="str">
        <f t="shared" si="16"/>
        <v>2021</v>
      </c>
      <c r="B380" s="2">
        <v>710</v>
      </c>
      <c r="C380" s="15" t="s">
        <v>73</v>
      </c>
      <c r="D380" s="12">
        <v>273.10000000000002</v>
      </c>
      <c r="E380" s="12">
        <v>49.5</v>
      </c>
      <c r="F380" s="12">
        <v>64.2</v>
      </c>
      <c r="G380" s="12">
        <v>86.7</v>
      </c>
      <c r="H380" s="9">
        <f t="shared" si="15"/>
        <v>200.4</v>
      </c>
    </row>
    <row r="381" spans="1:8" x14ac:dyDescent="0.2">
      <c r="A381" s="25" t="str">
        <f t="shared" si="16"/>
        <v>2021</v>
      </c>
      <c r="B381" s="2">
        <v>727</v>
      </c>
      <c r="C381" s="15" t="s">
        <v>77</v>
      </c>
      <c r="D381" s="12">
        <v>173.6</v>
      </c>
      <c r="E381" s="12">
        <v>38.700000000000003</v>
      </c>
      <c r="F381" s="12">
        <v>40.700000000000003</v>
      </c>
      <c r="G381" s="12">
        <v>42.7</v>
      </c>
      <c r="H381" s="9">
        <f t="shared" si="15"/>
        <v>122.10000000000001</v>
      </c>
    </row>
    <row r="382" spans="1:8" x14ac:dyDescent="0.2">
      <c r="A382" s="25" t="str">
        <f t="shared" si="16"/>
        <v>2021</v>
      </c>
      <c r="B382" s="2">
        <v>730</v>
      </c>
      <c r="C382" s="15" t="s">
        <v>78</v>
      </c>
      <c r="D382" s="12">
        <v>1050.9000000000001</v>
      </c>
      <c r="E382" s="12">
        <v>205.2</v>
      </c>
      <c r="F382" s="12">
        <v>227.6</v>
      </c>
      <c r="G382" s="12">
        <v>283.7</v>
      </c>
      <c r="H382" s="9">
        <f t="shared" si="15"/>
        <v>716.5</v>
      </c>
    </row>
    <row r="383" spans="1:8" x14ac:dyDescent="0.2">
      <c r="A383" s="25" t="str">
        <f t="shared" si="16"/>
        <v>2021</v>
      </c>
      <c r="B383" s="2">
        <v>740</v>
      </c>
      <c r="C383" s="15" t="s">
        <v>80</v>
      </c>
      <c r="D383" s="12">
        <v>610.4</v>
      </c>
      <c r="E383" s="12">
        <v>97.6</v>
      </c>
      <c r="F383" s="12">
        <v>151.5</v>
      </c>
      <c r="G383" s="12">
        <v>187.1</v>
      </c>
      <c r="H383" s="9">
        <f t="shared" si="15"/>
        <v>436.2</v>
      </c>
    </row>
    <row r="384" spans="1:8" x14ac:dyDescent="0.2">
      <c r="A384" s="25" t="str">
        <f t="shared" si="16"/>
        <v>2021</v>
      </c>
      <c r="B384" s="2">
        <v>741</v>
      </c>
      <c r="C384" s="15" t="s">
        <v>79</v>
      </c>
      <c r="D384" s="12">
        <v>31.9</v>
      </c>
      <c r="E384" s="12">
        <v>6.9</v>
      </c>
      <c r="F384" s="12">
        <v>4.9000000000000004</v>
      </c>
      <c r="G384" s="12">
        <v>11.9</v>
      </c>
      <c r="H384" s="9">
        <f t="shared" si="15"/>
        <v>23.700000000000003</v>
      </c>
    </row>
    <row r="385" spans="1:8" x14ac:dyDescent="0.2">
      <c r="A385" s="25" t="str">
        <f t="shared" si="16"/>
        <v>2021</v>
      </c>
      <c r="B385" s="2">
        <v>746</v>
      </c>
      <c r="C385" s="15" t="s">
        <v>81</v>
      </c>
      <c r="D385" s="12">
        <v>335.2</v>
      </c>
      <c r="E385" s="12">
        <v>69.599999999999994</v>
      </c>
      <c r="F385" s="12">
        <v>86.1</v>
      </c>
      <c r="G385" s="12">
        <v>85.1</v>
      </c>
      <c r="H385" s="9">
        <f t="shared" si="15"/>
        <v>240.79999999999998</v>
      </c>
    </row>
    <row r="386" spans="1:8" x14ac:dyDescent="0.2">
      <c r="A386" s="25" t="str">
        <f t="shared" si="16"/>
        <v>2021</v>
      </c>
      <c r="B386" s="2">
        <v>751</v>
      </c>
      <c r="C386" s="15" t="s">
        <v>83</v>
      </c>
      <c r="D386" s="12">
        <v>2032.8</v>
      </c>
      <c r="E386" s="12">
        <v>411.3</v>
      </c>
      <c r="F386" s="12">
        <v>449.8</v>
      </c>
      <c r="G386" s="12">
        <v>564.70000000000005</v>
      </c>
      <c r="H386" s="9">
        <f t="shared" si="15"/>
        <v>1425.8000000000002</v>
      </c>
    </row>
    <row r="387" spans="1:8" x14ac:dyDescent="0.2">
      <c r="A387" s="25" t="str">
        <f t="shared" si="16"/>
        <v>2021</v>
      </c>
      <c r="B387" s="2">
        <v>756</v>
      </c>
      <c r="C387" s="15" t="s">
        <v>86</v>
      </c>
      <c r="D387" s="12">
        <v>202.5</v>
      </c>
      <c r="E387" s="12">
        <v>38.299999999999997</v>
      </c>
      <c r="F387" s="12">
        <v>53.5</v>
      </c>
      <c r="G387" s="12">
        <v>59.4</v>
      </c>
      <c r="H387" s="9">
        <f t="shared" si="15"/>
        <v>151.19999999999999</v>
      </c>
    </row>
    <row r="388" spans="1:8" x14ac:dyDescent="0.2">
      <c r="A388" s="25" t="str">
        <f t="shared" si="16"/>
        <v>2021</v>
      </c>
      <c r="B388" s="2">
        <v>760</v>
      </c>
      <c r="C388" s="15" t="s">
        <v>88</v>
      </c>
      <c r="D388" s="12">
        <v>448.2</v>
      </c>
      <c r="E388" s="12">
        <v>89.3</v>
      </c>
      <c r="F388" s="12">
        <v>122.6</v>
      </c>
      <c r="G388" s="12">
        <v>146.4</v>
      </c>
      <c r="H388" s="9">
        <f t="shared" si="15"/>
        <v>358.29999999999995</v>
      </c>
    </row>
    <row r="389" spans="1:8" x14ac:dyDescent="0.2">
      <c r="A389" s="25" t="str">
        <f t="shared" si="16"/>
        <v>2021</v>
      </c>
      <c r="B389" s="2">
        <v>766</v>
      </c>
      <c r="C389" s="15" t="s">
        <v>74</v>
      </c>
      <c r="D389" s="12">
        <v>280.5</v>
      </c>
      <c r="E389" s="12">
        <v>49.5</v>
      </c>
      <c r="F389" s="12">
        <v>73.8</v>
      </c>
      <c r="G389" s="12">
        <v>97</v>
      </c>
      <c r="H389" s="9">
        <f t="shared" si="15"/>
        <v>220.3</v>
      </c>
    </row>
    <row r="390" spans="1:8" x14ac:dyDescent="0.2">
      <c r="A390" s="25" t="str">
        <f t="shared" si="16"/>
        <v>2021</v>
      </c>
      <c r="B390" s="2">
        <v>773</v>
      </c>
      <c r="C390" s="15" t="s">
        <v>98</v>
      </c>
      <c r="D390" s="12">
        <v>218.5</v>
      </c>
      <c r="E390" s="12">
        <v>33.799999999999997</v>
      </c>
      <c r="F390" s="12">
        <v>51.8</v>
      </c>
      <c r="G390" s="12">
        <v>76.8</v>
      </c>
      <c r="H390" s="9">
        <f t="shared" si="15"/>
        <v>162.39999999999998</v>
      </c>
    </row>
    <row r="391" spans="1:8" x14ac:dyDescent="0.2">
      <c r="A391" s="25" t="str">
        <f t="shared" si="16"/>
        <v>2021</v>
      </c>
      <c r="B391" s="2">
        <v>779</v>
      </c>
      <c r="C391" s="15" t="s">
        <v>89</v>
      </c>
      <c r="D391" s="12">
        <v>409.7</v>
      </c>
      <c r="E391" s="12">
        <v>79.099999999999994</v>
      </c>
      <c r="F391" s="12">
        <v>104.2</v>
      </c>
      <c r="G391" s="12">
        <v>147</v>
      </c>
      <c r="H391" s="9">
        <f t="shared" si="15"/>
        <v>330.3</v>
      </c>
    </row>
    <row r="392" spans="1:8" x14ac:dyDescent="0.2">
      <c r="A392" s="25" t="str">
        <f t="shared" si="16"/>
        <v>2021</v>
      </c>
      <c r="B392" s="2">
        <v>787</v>
      </c>
      <c r="C392" s="15" t="s">
        <v>100</v>
      </c>
      <c r="D392" s="12">
        <v>419.8</v>
      </c>
      <c r="E392" s="12">
        <v>78.400000000000006</v>
      </c>
      <c r="F392" s="12">
        <v>100.4</v>
      </c>
      <c r="G392" s="12">
        <v>142.69999999999999</v>
      </c>
      <c r="H392" s="9">
        <f t="shared" si="15"/>
        <v>321.5</v>
      </c>
    </row>
    <row r="393" spans="1:8" x14ac:dyDescent="0.2">
      <c r="A393" s="25" t="str">
        <f t="shared" si="16"/>
        <v>2021</v>
      </c>
      <c r="B393" s="2">
        <v>791</v>
      </c>
      <c r="C393" s="15" t="s">
        <v>91</v>
      </c>
      <c r="D393" s="12">
        <v>642</v>
      </c>
      <c r="E393" s="12">
        <v>122.1</v>
      </c>
      <c r="F393" s="12">
        <v>153.4</v>
      </c>
      <c r="G393" s="12">
        <v>191.2</v>
      </c>
      <c r="H393" s="9">
        <f t="shared" si="15"/>
        <v>466.7</v>
      </c>
    </row>
    <row r="394" spans="1:8" x14ac:dyDescent="0.2">
      <c r="A394" s="25" t="str">
        <f t="shared" si="16"/>
        <v>2021</v>
      </c>
      <c r="B394" s="2">
        <v>810</v>
      </c>
      <c r="C394" s="15" t="s">
        <v>92</v>
      </c>
      <c r="D394" s="12">
        <v>249.2</v>
      </c>
      <c r="E394" s="12">
        <v>46.4</v>
      </c>
      <c r="F394" s="12">
        <v>65.900000000000006</v>
      </c>
      <c r="G394" s="12">
        <v>72.900000000000006</v>
      </c>
      <c r="H394" s="9">
        <f t="shared" si="15"/>
        <v>185.20000000000002</v>
      </c>
    </row>
    <row r="395" spans="1:8" x14ac:dyDescent="0.2">
      <c r="A395" s="25" t="str">
        <f t="shared" si="16"/>
        <v>2021</v>
      </c>
      <c r="B395" s="2">
        <v>813</v>
      </c>
      <c r="C395" s="15" t="s">
        <v>93</v>
      </c>
      <c r="D395" s="12">
        <v>460.3</v>
      </c>
      <c r="E395" s="12">
        <v>90.1</v>
      </c>
      <c r="F395" s="12">
        <v>124.5</v>
      </c>
      <c r="G395" s="12">
        <v>139.5</v>
      </c>
      <c r="H395" s="9">
        <f t="shared" si="15"/>
        <v>354.1</v>
      </c>
    </row>
    <row r="396" spans="1:8" x14ac:dyDescent="0.2">
      <c r="A396" s="25" t="str">
        <f t="shared" si="16"/>
        <v>2021</v>
      </c>
      <c r="B396" s="2">
        <v>820</v>
      </c>
      <c r="C396" s="15" t="s">
        <v>101</v>
      </c>
      <c r="D396" s="12">
        <v>335.8</v>
      </c>
      <c r="E396" s="12">
        <v>61.9</v>
      </c>
      <c r="F396" s="12">
        <v>80.8</v>
      </c>
      <c r="G396" s="12">
        <v>132.19999999999999</v>
      </c>
      <c r="H396" s="9">
        <f t="shared" si="15"/>
        <v>274.89999999999998</v>
      </c>
    </row>
    <row r="397" spans="1:8" x14ac:dyDescent="0.2">
      <c r="A397" s="25" t="str">
        <f t="shared" si="16"/>
        <v>2021</v>
      </c>
      <c r="B397" s="2">
        <v>825</v>
      </c>
      <c r="C397" s="15" t="s">
        <v>96</v>
      </c>
      <c r="D397" s="12">
        <v>34.6</v>
      </c>
      <c r="E397" s="12">
        <v>6.6</v>
      </c>
      <c r="F397" s="12">
        <v>8.4</v>
      </c>
      <c r="G397" s="12">
        <v>9.5</v>
      </c>
      <c r="H397" s="9">
        <f t="shared" si="15"/>
        <v>24.5</v>
      </c>
    </row>
    <row r="398" spans="1:8" x14ac:dyDescent="0.2">
      <c r="A398" s="25" t="str">
        <f t="shared" si="16"/>
        <v>2021</v>
      </c>
      <c r="B398" s="2">
        <v>840</v>
      </c>
      <c r="C398" s="15" t="s">
        <v>99</v>
      </c>
      <c r="D398" s="12">
        <v>203.1</v>
      </c>
      <c r="E398" s="12">
        <v>33.5</v>
      </c>
      <c r="F398" s="12">
        <v>53.4</v>
      </c>
      <c r="G398" s="12">
        <v>77.3</v>
      </c>
      <c r="H398" s="9">
        <f t="shared" si="15"/>
        <v>164.2</v>
      </c>
    </row>
    <row r="399" spans="1:8" x14ac:dyDescent="0.2">
      <c r="A399" s="25" t="str">
        <f t="shared" si="16"/>
        <v>2021</v>
      </c>
      <c r="B399" s="2">
        <v>846</v>
      </c>
      <c r="C399" s="15" t="s">
        <v>97</v>
      </c>
      <c r="D399" s="12">
        <v>308.5</v>
      </c>
      <c r="E399" s="12">
        <v>55</v>
      </c>
      <c r="F399" s="12">
        <v>89.5</v>
      </c>
      <c r="G399" s="12">
        <v>103.5</v>
      </c>
      <c r="H399" s="9">
        <f t="shared" si="15"/>
        <v>248</v>
      </c>
    </row>
    <row r="400" spans="1:8" x14ac:dyDescent="0.2">
      <c r="A400" s="25" t="str">
        <f t="shared" si="16"/>
        <v>2021</v>
      </c>
      <c r="B400" s="2">
        <v>849</v>
      </c>
      <c r="C400" s="15" t="s">
        <v>95</v>
      </c>
      <c r="D400" s="12">
        <v>239</v>
      </c>
      <c r="E400" s="12">
        <v>52.8</v>
      </c>
      <c r="F400" s="12">
        <v>67.900000000000006</v>
      </c>
      <c r="G400" s="12">
        <v>69.3</v>
      </c>
      <c r="H400" s="9">
        <f t="shared" si="15"/>
        <v>190</v>
      </c>
    </row>
    <row r="401" spans="1:8" x14ac:dyDescent="0.2">
      <c r="A401" s="25" t="str">
        <f t="shared" si="16"/>
        <v>2021</v>
      </c>
      <c r="B401" s="2">
        <v>851</v>
      </c>
      <c r="C401" s="15" t="s">
        <v>102</v>
      </c>
      <c r="D401" s="12">
        <v>1514.5</v>
      </c>
      <c r="E401" s="12">
        <v>301.7</v>
      </c>
      <c r="F401" s="12">
        <v>347.8</v>
      </c>
      <c r="G401" s="12">
        <v>464.3</v>
      </c>
      <c r="H401" s="9">
        <f t="shared" ref="H401:H402" si="17">SUM(E401:G401)</f>
        <v>1113.8</v>
      </c>
    </row>
    <row r="402" spans="1:8" x14ac:dyDescent="0.2">
      <c r="A402" s="25" t="str">
        <f t="shared" si="16"/>
        <v>2021</v>
      </c>
      <c r="B402" s="2">
        <v>860</v>
      </c>
      <c r="C402" s="15" t="s">
        <v>94</v>
      </c>
      <c r="D402" s="12">
        <v>469.2</v>
      </c>
      <c r="E402" s="12">
        <v>84.2</v>
      </c>
      <c r="F402" s="12">
        <v>118</v>
      </c>
      <c r="G402" s="12">
        <v>155.9</v>
      </c>
      <c r="H402" s="9">
        <f t="shared" si="17"/>
        <v>358.1</v>
      </c>
    </row>
    <row r="404" spans="1:8" x14ac:dyDescent="0.2">
      <c r="D404" s="11" t="s">
        <v>133</v>
      </c>
      <c r="E404" s="11" t="s">
        <v>124</v>
      </c>
      <c r="F404" s="11" t="s">
        <v>125</v>
      </c>
      <c r="G404" s="11" t="s">
        <v>126</v>
      </c>
      <c r="H404" s="11" t="s">
        <v>3</v>
      </c>
    </row>
    <row r="405" spans="1:8" x14ac:dyDescent="0.2">
      <c r="A405" s="11" t="s">
        <v>131</v>
      </c>
      <c r="B405" s="2">
        <v>101</v>
      </c>
      <c r="C405" s="15" t="s">
        <v>4</v>
      </c>
      <c r="D405" s="12">
        <v>3129.1</v>
      </c>
      <c r="E405" s="12">
        <v>496.1</v>
      </c>
      <c r="F405" s="12">
        <v>663.1</v>
      </c>
      <c r="G405" s="12">
        <v>1070</v>
      </c>
      <c r="H405" s="9">
        <f>SUM(E405:G405)</f>
        <v>2229.1999999999998</v>
      </c>
    </row>
    <row r="406" spans="1:8" x14ac:dyDescent="0.2">
      <c r="A406" s="25" t="str">
        <f>A405</f>
        <v>2015</v>
      </c>
      <c r="B406" s="2">
        <v>147</v>
      </c>
      <c r="C406" s="15" t="s">
        <v>5</v>
      </c>
      <c r="D406" s="12">
        <v>864.2</v>
      </c>
      <c r="E406" s="12">
        <v>135.30000000000001</v>
      </c>
      <c r="F406" s="12">
        <v>183.1</v>
      </c>
      <c r="G406" s="12">
        <v>341.9</v>
      </c>
      <c r="H406" s="9">
        <f>SUM(E406:G406)</f>
        <v>660.3</v>
      </c>
    </row>
    <row r="407" spans="1:8" x14ac:dyDescent="0.2">
      <c r="A407" s="25" t="str">
        <f t="shared" ref="A407:A470" si="18">A406</f>
        <v>2015</v>
      </c>
      <c r="B407" s="2">
        <v>151</v>
      </c>
      <c r="C407" s="15" t="s">
        <v>9</v>
      </c>
      <c r="D407" s="13" t="s">
        <v>129</v>
      </c>
      <c r="E407" s="13" t="s">
        <v>129</v>
      </c>
      <c r="F407" s="13" t="s">
        <v>129</v>
      </c>
      <c r="G407" s="13" t="s">
        <v>129</v>
      </c>
      <c r="H407" s="9" t="s">
        <v>129</v>
      </c>
    </row>
    <row r="408" spans="1:8" x14ac:dyDescent="0.2">
      <c r="A408" s="25" t="str">
        <f t="shared" si="18"/>
        <v>2015</v>
      </c>
      <c r="B408" s="2">
        <v>153</v>
      </c>
      <c r="C408" s="15" t="s">
        <v>10</v>
      </c>
      <c r="D408" s="12">
        <v>249.9</v>
      </c>
      <c r="E408" s="12">
        <v>55.7</v>
      </c>
      <c r="F408" s="12">
        <v>70.2</v>
      </c>
      <c r="G408" s="12">
        <v>63.1</v>
      </c>
      <c r="H408" s="9" t="s">
        <v>171</v>
      </c>
    </row>
    <row r="409" spans="1:8" x14ac:dyDescent="0.2">
      <c r="A409" s="25" t="str">
        <f t="shared" si="18"/>
        <v>2015</v>
      </c>
      <c r="B409" s="2">
        <v>155</v>
      </c>
      <c r="C409" s="15" t="s">
        <v>6</v>
      </c>
      <c r="D409" s="12">
        <v>81.099999999999994</v>
      </c>
      <c r="E409" s="12">
        <v>20.6</v>
      </c>
      <c r="F409" s="12">
        <v>20.100000000000001</v>
      </c>
      <c r="G409" s="12">
        <v>19.8</v>
      </c>
      <c r="H409" s="9">
        <f>SUM(E409:G409)</f>
        <v>60.5</v>
      </c>
    </row>
    <row r="410" spans="1:8" x14ac:dyDescent="0.2">
      <c r="A410" s="25" t="str">
        <f t="shared" si="18"/>
        <v>2015</v>
      </c>
      <c r="B410" s="2">
        <v>157</v>
      </c>
      <c r="C410" s="15" t="s">
        <v>11</v>
      </c>
      <c r="D410" s="12">
        <v>671.9</v>
      </c>
      <c r="E410" s="12">
        <v>80</v>
      </c>
      <c r="F410" s="12">
        <v>140.30000000000001</v>
      </c>
      <c r="G410" s="12">
        <v>300.60000000000002</v>
      </c>
      <c r="H410" s="9">
        <f>SUM(E410:G410)</f>
        <v>520.90000000000009</v>
      </c>
    </row>
    <row r="411" spans="1:8" x14ac:dyDescent="0.2">
      <c r="A411" s="25" t="str">
        <f t="shared" si="18"/>
        <v>2015</v>
      </c>
      <c r="B411" s="2">
        <v>159</v>
      </c>
      <c r="C411" s="15" t="s">
        <v>12</v>
      </c>
      <c r="D411" s="13" t="s">
        <v>129</v>
      </c>
      <c r="E411" s="13" t="s">
        <v>129</v>
      </c>
      <c r="F411" s="13" t="s">
        <v>129</v>
      </c>
      <c r="G411" s="13" t="s">
        <v>129</v>
      </c>
      <c r="H411" s="9" t="s">
        <v>129</v>
      </c>
    </row>
    <row r="412" spans="1:8" x14ac:dyDescent="0.2">
      <c r="A412" s="25" t="str">
        <f t="shared" si="18"/>
        <v>2015</v>
      </c>
      <c r="B412" s="2">
        <v>161</v>
      </c>
      <c r="C412" s="15" t="s">
        <v>13</v>
      </c>
      <c r="D412" s="12">
        <v>185</v>
      </c>
      <c r="E412" s="12">
        <v>32.299999999999997</v>
      </c>
      <c r="F412" s="12">
        <v>53</v>
      </c>
      <c r="G412" s="12">
        <v>66.599999999999994</v>
      </c>
      <c r="H412" s="9">
        <f>SUM(E412:G412)</f>
        <v>151.89999999999998</v>
      </c>
    </row>
    <row r="413" spans="1:8" x14ac:dyDescent="0.2">
      <c r="A413" s="25" t="str">
        <f t="shared" si="18"/>
        <v>2015</v>
      </c>
      <c r="B413" s="2">
        <v>163</v>
      </c>
      <c r="C413" s="15" t="s">
        <v>14</v>
      </c>
      <c r="D413" s="12">
        <v>147.69999999999999</v>
      </c>
      <c r="E413" s="12">
        <v>23.5</v>
      </c>
      <c r="F413" s="12">
        <v>34.5</v>
      </c>
      <c r="G413" s="12">
        <v>52.4</v>
      </c>
      <c r="H413" s="9">
        <f>SUM(E413:G413)</f>
        <v>110.4</v>
      </c>
    </row>
    <row r="414" spans="1:8" x14ac:dyDescent="0.2">
      <c r="A414" s="25" t="str">
        <f t="shared" si="18"/>
        <v>2015</v>
      </c>
      <c r="B414" s="2">
        <v>165</v>
      </c>
      <c r="C414" s="15" t="s">
        <v>8</v>
      </c>
      <c r="D414" s="12">
        <v>87.3</v>
      </c>
      <c r="E414" s="12">
        <v>13.3</v>
      </c>
      <c r="F414" s="12">
        <v>18.899999999999999</v>
      </c>
      <c r="G414" s="12">
        <v>21.8</v>
      </c>
      <c r="H414" s="9">
        <f>SUM(E414:G414)</f>
        <v>54</v>
      </c>
    </row>
    <row r="415" spans="1:8" x14ac:dyDescent="0.2">
      <c r="A415" s="25" t="str">
        <f t="shared" si="18"/>
        <v>2015</v>
      </c>
      <c r="B415" s="2">
        <v>167</v>
      </c>
      <c r="C415" s="15" t="s">
        <v>15</v>
      </c>
      <c r="D415" s="12">
        <v>403.5</v>
      </c>
      <c r="E415" s="12">
        <v>66.7</v>
      </c>
      <c r="F415" s="12">
        <v>104.3</v>
      </c>
      <c r="G415" s="12">
        <v>129.30000000000001</v>
      </c>
      <c r="H415" s="9">
        <f>SUM(E415:G415)</f>
        <v>300.3</v>
      </c>
    </row>
    <row r="416" spans="1:8" x14ac:dyDescent="0.2">
      <c r="A416" s="25" t="str">
        <f t="shared" si="18"/>
        <v>2015</v>
      </c>
      <c r="B416" s="2">
        <v>169</v>
      </c>
      <c r="C416" s="15" t="s">
        <v>16</v>
      </c>
      <c r="D416" s="12">
        <v>238.4</v>
      </c>
      <c r="E416" s="12">
        <v>56.6</v>
      </c>
      <c r="F416" s="12">
        <v>48.7</v>
      </c>
      <c r="G416" s="12">
        <v>58.8</v>
      </c>
      <c r="H416" s="9">
        <f>SUM(E416:G416)</f>
        <v>164.10000000000002</v>
      </c>
    </row>
    <row r="417" spans="1:8" x14ac:dyDescent="0.2">
      <c r="A417" s="25" t="str">
        <f t="shared" si="18"/>
        <v>2015</v>
      </c>
      <c r="B417" s="2">
        <v>173</v>
      </c>
      <c r="C417" s="15" t="s">
        <v>18</v>
      </c>
      <c r="D417" s="13" t="s">
        <v>129</v>
      </c>
      <c r="E417" s="13" t="s">
        <v>129</v>
      </c>
      <c r="F417" s="13" t="s">
        <v>129</v>
      </c>
      <c r="G417" s="13" t="s">
        <v>129</v>
      </c>
      <c r="H417" s="9" t="s">
        <v>129</v>
      </c>
    </row>
    <row r="418" spans="1:8" x14ac:dyDescent="0.2">
      <c r="A418" s="25" t="str">
        <f t="shared" si="18"/>
        <v>2015</v>
      </c>
      <c r="B418" s="2">
        <v>175</v>
      </c>
      <c r="C418" s="15" t="s">
        <v>19</v>
      </c>
      <c r="D418" s="13" t="s">
        <v>129</v>
      </c>
      <c r="E418" s="13" t="s">
        <v>129</v>
      </c>
      <c r="F418" s="13" t="s">
        <v>129</v>
      </c>
      <c r="G418" s="13" t="s">
        <v>129</v>
      </c>
      <c r="H418" s="9" t="s">
        <v>129</v>
      </c>
    </row>
    <row r="419" spans="1:8" x14ac:dyDescent="0.2">
      <c r="A419" s="25" t="str">
        <f t="shared" si="18"/>
        <v>2015</v>
      </c>
      <c r="B419" s="2">
        <v>183</v>
      </c>
      <c r="C419" s="15" t="s">
        <v>17</v>
      </c>
      <c r="D419" s="12">
        <v>90.1</v>
      </c>
      <c r="E419" s="12">
        <v>17.5</v>
      </c>
      <c r="F419" s="12">
        <v>19.7</v>
      </c>
      <c r="G419" s="12">
        <v>21.2</v>
      </c>
      <c r="H419" s="9">
        <f>SUM(E419:G419)</f>
        <v>58.400000000000006</v>
      </c>
    </row>
    <row r="420" spans="1:8" x14ac:dyDescent="0.2">
      <c r="A420" s="25" t="str">
        <f t="shared" si="18"/>
        <v>2015</v>
      </c>
      <c r="B420" s="2">
        <v>185</v>
      </c>
      <c r="C420" s="15" t="s">
        <v>7</v>
      </c>
      <c r="D420" s="12">
        <v>322.3</v>
      </c>
      <c r="E420" s="12">
        <v>57.6</v>
      </c>
      <c r="F420" s="12">
        <v>90.1</v>
      </c>
      <c r="G420" s="12">
        <v>104.6</v>
      </c>
      <c r="H420" s="9">
        <f>SUM(E420:G420)</f>
        <v>252.29999999999998</v>
      </c>
    </row>
    <row r="421" spans="1:8" x14ac:dyDescent="0.2">
      <c r="A421" s="25" t="str">
        <f t="shared" si="18"/>
        <v>2015</v>
      </c>
      <c r="B421" s="2">
        <v>187</v>
      </c>
      <c r="C421" s="15" t="s">
        <v>20</v>
      </c>
      <c r="D421" s="13" t="s">
        <v>129</v>
      </c>
      <c r="E421" s="13" t="s">
        <v>129</v>
      </c>
      <c r="F421" s="13" t="s">
        <v>129</v>
      </c>
      <c r="G421" s="13" t="s">
        <v>129</v>
      </c>
      <c r="H421" s="9" t="s">
        <v>129</v>
      </c>
    </row>
    <row r="422" spans="1:8" x14ac:dyDescent="0.2">
      <c r="A422" s="25" t="str">
        <f t="shared" si="18"/>
        <v>2015</v>
      </c>
      <c r="B422" s="2">
        <v>190</v>
      </c>
      <c r="C422" s="15" t="s">
        <v>25</v>
      </c>
      <c r="D422" s="13" t="s">
        <v>129</v>
      </c>
      <c r="E422" s="13" t="s">
        <v>129</v>
      </c>
      <c r="F422" s="13" t="s">
        <v>129</v>
      </c>
      <c r="G422" s="13" t="s">
        <v>129</v>
      </c>
      <c r="H422" s="9" t="s">
        <v>129</v>
      </c>
    </row>
    <row r="423" spans="1:8" x14ac:dyDescent="0.2">
      <c r="A423" s="25" t="str">
        <f t="shared" si="18"/>
        <v>2015</v>
      </c>
      <c r="B423" s="2">
        <v>201</v>
      </c>
      <c r="C423" s="15" t="s">
        <v>21</v>
      </c>
      <c r="D423" s="13" t="s">
        <v>129</v>
      </c>
      <c r="E423" s="13" t="s">
        <v>129</v>
      </c>
      <c r="F423" s="13" t="s">
        <v>129</v>
      </c>
      <c r="G423" s="13" t="s">
        <v>129</v>
      </c>
      <c r="H423" s="9" t="s">
        <v>129</v>
      </c>
    </row>
    <row r="424" spans="1:8" x14ac:dyDescent="0.2">
      <c r="A424" s="25" t="str">
        <f t="shared" si="18"/>
        <v>2015</v>
      </c>
      <c r="B424" s="2">
        <v>210</v>
      </c>
      <c r="C424" s="15" t="s">
        <v>23</v>
      </c>
      <c r="D424" s="13" t="s">
        <v>129</v>
      </c>
      <c r="E424" s="13" t="s">
        <v>129</v>
      </c>
      <c r="F424" s="13" t="s">
        <v>129</v>
      </c>
      <c r="G424" s="13" t="s">
        <v>129</v>
      </c>
      <c r="H424" s="9" t="s">
        <v>129</v>
      </c>
    </row>
    <row r="425" spans="1:8" x14ac:dyDescent="0.2">
      <c r="A425" s="25" t="str">
        <f t="shared" si="18"/>
        <v>2015</v>
      </c>
      <c r="B425" s="2">
        <v>217</v>
      </c>
      <c r="C425" s="15" t="s">
        <v>28</v>
      </c>
      <c r="D425" s="12">
        <v>410.1</v>
      </c>
      <c r="E425" s="12">
        <v>84.7</v>
      </c>
      <c r="F425" s="12">
        <v>103.8</v>
      </c>
      <c r="G425" s="12">
        <v>123.7</v>
      </c>
      <c r="H425" s="9">
        <f>SUM(E425:G425)</f>
        <v>312.2</v>
      </c>
    </row>
    <row r="426" spans="1:8" x14ac:dyDescent="0.2">
      <c r="A426" s="25" t="str">
        <f t="shared" si="18"/>
        <v>2015</v>
      </c>
      <c r="B426" s="2">
        <v>219</v>
      </c>
      <c r="C426" s="15" t="s">
        <v>29</v>
      </c>
      <c r="D426" s="13" t="s">
        <v>129</v>
      </c>
      <c r="E426" s="13" t="s">
        <v>129</v>
      </c>
      <c r="F426" s="13" t="s">
        <v>129</v>
      </c>
      <c r="G426" s="13" t="s">
        <v>129</v>
      </c>
      <c r="H426" s="9" t="s">
        <v>129</v>
      </c>
    </row>
    <row r="427" spans="1:8" x14ac:dyDescent="0.2">
      <c r="A427" s="25" t="str">
        <f t="shared" si="18"/>
        <v>2015</v>
      </c>
      <c r="B427" s="2">
        <v>223</v>
      </c>
      <c r="C427" s="15" t="s">
        <v>30</v>
      </c>
      <c r="D427" s="12">
        <v>177.1</v>
      </c>
      <c r="E427" s="12">
        <v>35.1</v>
      </c>
      <c r="F427" s="12">
        <v>32.799999999999997</v>
      </c>
      <c r="G427" s="12">
        <v>68.5</v>
      </c>
      <c r="H427" s="9">
        <f>SUM(E427:G427)</f>
        <v>136.4</v>
      </c>
    </row>
    <row r="428" spans="1:8" x14ac:dyDescent="0.2">
      <c r="A428" s="25" t="str">
        <f t="shared" si="18"/>
        <v>2015</v>
      </c>
      <c r="B428" s="2">
        <v>230</v>
      </c>
      <c r="C428" s="15" t="s">
        <v>31</v>
      </c>
      <c r="D428" s="12">
        <v>488.1</v>
      </c>
      <c r="E428" s="12">
        <v>81.900000000000006</v>
      </c>
      <c r="F428" s="12">
        <v>119.9</v>
      </c>
      <c r="G428" s="12">
        <v>191.9</v>
      </c>
      <c r="H428" s="9">
        <f>SUM(E428:G428)</f>
        <v>393.70000000000005</v>
      </c>
    </row>
    <row r="429" spans="1:8" x14ac:dyDescent="0.2">
      <c r="A429" s="25" t="str">
        <f t="shared" si="18"/>
        <v>2015</v>
      </c>
      <c r="B429" s="2">
        <v>240</v>
      </c>
      <c r="C429" s="15" t="s">
        <v>22</v>
      </c>
      <c r="D429" s="12">
        <v>116</v>
      </c>
      <c r="E429" s="12">
        <v>31.2</v>
      </c>
      <c r="F429" s="12">
        <v>23.4</v>
      </c>
      <c r="G429" s="12">
        <v>27.1</v>
      </c>
      <c r="H429" s="9">
        <f>SUM(E429:G429)</f>
        <v>81.699999999999989</v>
      </c>
    </row>
    <row r="430" spans="1:8" x14ac:dyDescent="0.2">
      <c r="A430" s="25" t="str">
        <f t="shared" si="18"/>
        <v>2015</v>
      </c>
      <c r="B430" s="2">
        <v>250</v>
      </c>
      <c r="C430" s="15" t="s">
        <v>24</v>
      </c>
      <c r="D430" s="12">
        <v>252.7</v>
      </c>
      <c r="E430" s="12">
        <v>49.6</v>
      </c>
      <c r="F430" s="12">
        <v>55.9</v>
      </c>
      <c r="G430" s="12">
        <v>78.8</v>
      </c>
      <c r="H430" s="9">
        <f>SUM(E430:G430)</f>
        <v>184.3</v>
      </c>
    </row>
    <row r="431" spans="1:8" x14ac:dyDescent="0.2">
      <c r="A431" s="25" t="str">
        <f t="shared" si="18"/>
        <v>2015</v>
      </c>
      <c r="B431" s="2">
        <v>253</v>
      </c>
      <c r="C431" s="15" t="s">
        <v>34</v>
      </c>
      <c r="D431" s="12">
        <v>269</v>
      </c>
      <c r="E431" s="12">
        <v>47</v>
      </c>
      <c r="F431" s="12">
        <v>67</v>
      </c>
      <c r="G431" s="12">
        <v>78</v>
      </c>
      <c r="H431" s="9">
        <f>SUM(E431:G431)</f>
        <v>192</v>
      </c>
    </row>
    <row r="432" spans="1:8" x14ac:dyDescent="0.2">
      <c r="A432" s="25" t="str">
        <f t="shared" si="18"/>
        <v>2015</v>
      </c>
      <c r="B432" s="2">
        <v>259</v>
      </c>
      <c r="C432" s="15" t="s">
        <v>35</v>
      </c>
      <c r="D432" s="13" t="s">
        <v>129</v>
      </c>
      <c r="E432" s="13" t="s">
        <v>129</v>
      </c>
      <c r="F432" s="13" t="s">
        <v>129</v>
      </c>
      <c r="G432" s="13" t="s">
        <v>129</v>
      </c>
      <c r="H432" s="9" t="s">
        <v>129</v>
      </c>
    </row>
    <row r="433" spans="1:8" x14ac:dyDescent="0.2">
      <c r="A433" s="25" t="str">
        <f t="shared" si="18"/>
        <v>2015</v>
      </c>
      <c r="B433" s="2">
        <v>260</v>
      </c>
      <c r="C433" s="15" t="s">
        <v>27</v>
      </c>
      <c r="D433" s="13" t="s">
        <v>129</v>
      </c>
      <c r="E433" s="13" t="s">
        <v>129</v>
      </c>
      <c r="F433" s="13" t="s">
        <v>129</v>
      </c>
      <c r="G433" s="13" t="s">
        <v>129</v>
      </c>
      <c r="H433" s="9" t="s">
        <v>129</v>
      </c>
    </row>
    <row r="434" spans="1:8" x14ac:dyDescent="0.2">
      <c r="A434" s="25" t="str">
        <f t="shared" si="18"/>
        <v>2015</v>
      </c>
      <c r="B434" s="2">
        <v>265</v>
      </c>
      <c r="C434" s="15" t="s">
        <v>37</v>
      </c>
      <c r="D434" s="12">
        <v>448.1</v>
      </c>
      <c r="E434" s="12">
        <v>99.3</v>
      </c>
      <c r="F434" s="12">
        <v>100</v>
      </c>
      <c r="G434" s="12">
        <v>121.5</v>
      </c>
      <c r="H434" s="9">
        <f>SUM(E434:G434)</f>
        <v>320.8</v>
      </c>
    </row>
    <row r="435" spans="1:8" x14ac:dyDescent="0.2">
      <c r="A435" s="25" t="str">
        <f t="shared" si="18"/>
        <v>2015</v>
      </c>
      <c r="B435" s="2">
        <v>269</v>
      </c>
      <c r="C435" s="15" t="s">
        <v>38</v>
      </c>
      <c r="D435" s="12">
        <v>94.7</v>
      </c>
      <c r="E435" s="12">
        <v>18</v>
      </c>
      <c r="F435" s="12">
        <v>23.8</v>
      </c>
      <c r="G435" s="12">
        <v>32.4</v>
      </c>
      <c r="H435" s="9">
        <f>SUM(E435:G435)</f>
        <v>74.199999999999989</v>
      </c>
    </row>
    <row r="436" spans="1:8" x14ac:dyDescent="0.2">
      <c r="A436" s="25" t="str">
        <f t="shared" si="18"/>
        <v>2015</v>
      </c>
      <c r="B436" s="2">
        <v>270</v>
      </c>
      <c r="C436" s="15" t="s">
        <v>26</v>
      </c>
      <c r="D436" s="13" t="s">
        <v>129</v>
      </c>
      <c r="E436" s="13" t="s">
        <v>129</v>
      </c>
      <c r="F436" s="13" t="s">
        <v>129</v>
      </c>
      <c r="G436" s="13" t="s">
        <v>129</v>
      </c>
      <c r="H436" s="9" t="s">
        <v>129</v>
      </c>
    </row>
    <row r="437" spans="1:8" x14ac:dyDescent="0.2">
      <c r="A437" s="25" t="str">
        <f t="shared" si="18"/>
        <v>2015</v>
      </c>
      <c r="B437" s="2">
        <v>306</v>
      </c>
      <c r="C437" s="15" t="s">
        <v>45</v>
      </c>
      <c r="D437" s="12">
        <v>169</v>
      </c>
      <c r="E437" s="12">
        <v>27.6</v>
      </c>
      <c r="F437" s="12">
        <v>35.5</v>
      </c>
      <c r="G437" s="12">
        <v>60</v>
      </c>
      <c r="H437" s="9">
        <f>SUM(E437:G437)</f>
        <v>123.1</v>
      </c>
    </row>
    <row r="438" spans="1:8" x14ac:dyDescent="0.2">
      <c r="A438" s="25" t="str">
        <f t="shared" si="18"/>
        <v>2015</v>
      </c>
      <c r="B438" s="2">
        <v>316</v>
      </c>
      <c r="C438" s="15" t="s">
        <v>41</v>
      </c>
      <c r="D438" s="12">
        <v>222.3</v>
      </c>
      <c r="E438" s="12">
        <v>48.6</v>
      </c>
      <c r="F438" s="12">
        <v>47.7</v>
      </c>
      <c r="G438" s="12">
        <v>63.7</v>
      </c>
      <c r="H438" s="9">
        <f>SUM(E438:G438)</f>
        <v>160</v>
      </c>
    </row>
    <row r="439" spans="1:8" x14ac:dyDescent="0.2">
      <c r="A439" s="25" t="str">
        <f t="shared" si="18"/>
        <v>2015</v>
      </c>
      <c r="B439" s="2">
        <v>320</v>
      </c>
      <c r="C439" s="15" t="s">
        <v>39</v>
      </c>
      <c r="D439" s="12">
        <v>287.60000000000002</v>
      </c>
      <c r="E439" s="12">
        <v>54.4</v>
      </c>
      <c r="F439" s="12">
        <v>83.3</v>
      </c>
      <c r="G439" s="12">
        <v>89.5</v>
      </c>
      <c r="H439" s="9">
        <f>SUM(E439:G439)</f>
        <v>227.2</v>
      </c>
    </row>
    <row r="440" spans="1:8" x14ac:dyDescent="0.2">
      <c r="A440" s="25" t="str">
        <f t="shared" si="18"/>
        <v>2015</v>
      </c>
      <c r="B440" s="2">
        <v>326</v>
      </c>
      <c r="C440" s="15" t="s">
        <v>42</v>
      </c>
      <c r="D440" s="13" t="s">
        <v>129</v>
      </c>
      <c r="E440" s="13" t="s">
        <v>129</v>
      </c>
      <c r="F440" s="13" t="s">
        <v>129</v>
      </c>
      <c r="G440" s="13" t="s">
        <v>129</v>
      </c>
      <c r="H440" s="9" t="s">
        <v>129</v>
      </c>
    </row>
    <row r="441" spans="1:8" x14ac:dyDescent="0.2">
      <c r="A441" s="25" t="str">
        <f t="shared" si="18"/>
        <v>2015</v>
      </c>
      <c r="B441" s="2">
        <v>329</v>
      </c>
      <c r="C441" s="15" t="s">
        <v>46</v>
      </c>
      <c r="D441" s="13" t="s">
        <v>129</v>
      </c>
      <c r="E441" s="13" t="s">
        <v>129</v>
      </c>
      <c r="F441" s="13" t="s">
        <v>129</v>
      </c>
      <c r="G441" s="13" t="s">
        <v>129</v>
      </c>
      <c r="H441" s="9" t="s">
        <v>129</v>
      </c>
    </row>
    <row r="442" spans="1:8" x14ac:dyDescent="0.2">
      <c r="A442" s="25" t="str">
        <f t="shared" si="18"/>
        <v>2015</v>
      </c>
      <c r="B442" s="2">
        <v>330</v>
      </c>
      <c r="C442" s="15" t="s">
        <v>47</v>
      </c>
      <c r="D442" s="13" t="s">
        <v>129</v>
      </c>
      <c r="E442" s="13" t="s">
        <v>129</v>
      </c>
      <c r="F442" s="13" t="s">
        <v>129</v>
      </c>
      <c r="G442" s="13" t="s">
        <v>129</v>
      </c>
      <c r="H442" s="9" t="s">
        <v>129</v>
      </c>
    </row>
    <row r="443" spans="1:8" x14ac:dyDescent="0.2">
      <c r="A443" s="25" t="str">
        <f t="shared" si="18"/>
        <v>2015</v>
      </c>
      <c r="B443" s="2">
        <v>336</v>
      </c>
      <c r="C443" s="15" t="s">
        <v>49</v>
      </c>
      <c r="D443" s="12">
        <v>158.4</v>
      </c>
      <c r="E443" s="12">
        <v>29.6</v>
      </c>
      <c r="F443" s="12">
        <v>37.5</v>
      </c>
      <c r="G443" s="12">
        <v>47.5</v>
      </c>
      <c r="H443" s="9">
        <f>SUM(E443:G443)</f>
        <v>114.6</v>
      </c>
    </row>
    <row r="444" spans="1:8" x14ac:dyDescent="0.2">
      <c r="A444" s="25" t="str">
        <f t="shared" si="18"/>
        <v>2015</v>
      </c>
      <c r="B444" s="2">
        <v>340</v>
      </c>
      <c r="C444" s="15" t="s">
        <v>48</v>
      </c>
      <c r="D444" s="13" t="s">
        <v>129</v>
      </c>
      <c r="E444" s="13" t="s">
        <v>129</v>
      </c>
      <c r="F444" s="13" t="s">
        <v>129</v>
      </c>
      <c r="G444" s="13" t="s">
        <v>129</v>
      </c>
      <c r="H444" s="9" t="s">
        <v>129</v>
      </c>
    </row>
    <row r="445" spans="1:8" x14ac:dyDescent="0.2">
      <c r="A445" s="25" t="str">
        <f t="shared" si="18"/>
        <v>2015</v>
      </c>
      <c r="B445" s="2">
        <v>350</v>
      </c>
      <c r="C445" s="15" t="s">
        <v>36</v>
      </c>
      <c r="D445" s="13" t="s">
        <v>129</v>
      </c>
      <c r="E445" s="13" t="s">
        <v>129</v>
      </c>
      <c r="F445" s="13" t="s">
        <v>129</v>
      </c>
      <c r="G445" s="13" t="s">
        <v>129</v>
      </c>
      <c r="H445" s="9" t="s">
        <v>129</v>
      </c>
    </row>
    <row r="446" spans="1:8" x14ac:dyDescent="0.2">
      <c r="A446" s="25" t="str">
        <f t="shared" si="18"/>
        <v>2015</v>
      </c>
      <c r="B446" s="2">
        <v>360</v>
      </c>
      <c r="C446" s="15" t="s">
        <v>43</v>
      </c>
      <c r="D446" s="13" t="s">
        <v>129</v>
      </c>
      <c r="E446" s="13" t="s">
        <v>129</v>
      </c>
      <c r="F446" s="13" t="s">
        <v>129</v>
      </c>
      <c r="G446" s="13" t="s">
        <v>129</v>
      </c>
      <c r="H446" s="9" t="s">
        <v>129</v>
      </c>
    </row>
    <row r="447" spans="1:8" x14ac:dyDescent="0.2">
      <c r="A447" s="25" t="str">
        <f t="shared" si="18"/>
        <v>2015</v>
      </c>
      <c r="B447" s="2">
        <v>370</v>
      </c>
      <c r="C447" s="15" t="s">
        <v>44</v>
      </c>
      <c r="D447" s="12">
        <v>513</v>
      </c>
      <c r="E447" s="12">
        <v>108.7</v>
      </c>
      <c r="F447" s="12">
        <v>134.30000000000001</v>
      </c>
      <c r="G447" s="12">
        <v>139.69999999999999</v>
      </c>
      <c r="H447" s="9">
        <f t="shared" ref="H447:H454" si="19">SUM(E447:G447)</f>
        <v>382.7</v>
      </c>
    </row>
    <row r="448" spans="1:8" x14ac:dyDescent="0.2">
      <c r="A448" s="25" t="str">
        <f t="shared" si="18"/>
        <v>2015</v>
      </c>
      <c r="B448" s="2">
        <v>376</v>
      </c>
      <c r="C448" s="15" t="s">
        <v>40</v>
      </c>
      <c r="D448" s="12">
        <v>403</v>
      </c>
      <c r="E448" s="12">
        <v>68.599999999999994</v>
      </c>
      <c r="F448" s="12">
        <v>113.4</v>
      </c>
      <c r="G448" s="12">
        <v>140</v>
      </c>
      <c r="H448" s="9">
        <f t="shared" si="19"/>
        <v>322</v>
      </c>
    </row>
    <row r="449" spans="1:8" x14ac:dyDescent="0.2">
      <c r="A449" s="25" t="str">
        <f t="shared" si="18"/>
        <v>2015</v>
      </c>
      <c r="B449" s="2">
        <v>390</v>
      </c>
      <c r="C449" s="15" t="s">
        <v>50</v>
      </c>
      <c r="D449" s="12">
        <v>353.6</v>
      </c>
      <c r="E449" s="12">
        <v>53.6</v>
      </c>
      <c r="F449" s="12">
        <v>95.6</v>
      </c>
      <c r="G449" s="12">
        <v>118</v>
      </c>
      <c r="H449" s="9">
        <f t="shared" si="19"/>
        <v>267.2</v>
      </c>
    </row>
    <row r="450" spans="1:8" x14ac:dyDescent="0.2">
      <c r="A450" s="25" t="str">
        <f t="shared" si="18"/>
        <v>2015</v>
      </c>
      <c r="B450" s="2">
        <v>400</v>
      </c>
      <c r="C450" s="15" t="s">
        <v>32</v>
      </c>
      <c r="D450" s="12">
        <v>469.6</v>
      </c>
      <c r="E450" s="12">
        <v>98.9</v>
      </c>
      <c r="F450" s="12">
        <v>107.2</v>
      </c>
      <c r="G450" s="12">
        <v>135.69999999999999</v>
      </c>
      <c r="H450" s="9">
        <f t="shared" si="19"/>
        <v>341.8</v>
      </c>
    </row>
    <row r="451" spans="1:8" x14ac:dyDescent="0.2">
      <c r="A451" s="25" t="str">
        <f t="shared" si="18"/>
        <v>2015</v>
      </c>
      <c r="B451" s="2">
        <v>410</v>
      </c>
      <c r="C451" s="15" t="s">
        <v>55</v>
      </c>
      <c r="D451" s="12">
        <v>246.3</v>
      </c>
      <c r="E451" s="12">
        <v>37.799999999999997</v>
      </c>
      <c r="F451" s="12">
        <v>77.7</v>
      </c>
      <c r="G451" s="12">
        <v>71.7</v>
      </c>
      <c r="H451" s="9">
        <f t="shared" si="19"/>
        <v>187.2</v>
      </c>
    </row>
    <row r="452" spans="1:8" x14ac:dyDescent="0.2">
      <c r="A452" s="25" t="str">
        <f t="shared" si="18"/>
        <v>2015</v>
      </c>
      <c r="B452" s="2">
        <v>420</v>
      </c>
      <c r="C452" s="15" t="s">
        <v>51</v>
      </c>
      <c r="D452" s="12">
        <v>313.60000000000002</v>
      </c>
      <c r="E452" s="12">
        <v>64.5</v>
      </c>
      <c r="F452" s="12">
        <v>77.8</v>
      </c>
      <c r="G452" s="12">
        <v>90.5</v>
      </c>
      <c r="H452" s="9">
        <f t="shared" si="19"/>
        <v>232.8</v>
      </c>
    </row>
    <row r="453" spans="1:8" x14ac:dyDescent="0.2">
      <c r="A453" s="25" t="str">
        <f t="shared" si="18"/>
        <v>2015</v>
      </c>
      <c r="B453" s="2">
        <v>430</v>
      </c>
      <c r="C453" s="15" t="s">
        <v>52</v>
      </c>
      <c r="D453" s="12">
        <v>327.2</v>
      </c>
      <c r="E453" s="12">
        <v>42.5</v>
      </c>
      <c r="F453" s="12">
        <v>95.7</v>
      </c>
      <c r="G453" s="12">
        <v>126.1</v>
      </c>
      <c r="H453" s="9">
        <f t="shared" si="19"/>
        <v>264.29999999999995</v>
      </c>
    </row>
    <row r="454" spans="1:8" x14ac:dyDescent="0.2">
      <c r="A454" s="25" t="str">
        <f t="shared" si="18"/>
        <v>2015</v>
      </c>
      <c r="B454" s="2">
        <v>440</v>
      </c>
      <c r="C454" s="15" t="s">
        <v>53</v>
      </c>
      <c r="D454" s="12">
        <v>187.2</v>
      </c>
      <c r="E454" s="12">
        <v>39.799999999999997</v>
      </c>
      <c r="F454" s="12">
        <v>54.2</v>
      </c>
      <c r="G454" s="12">
        <v>55.2</v>
      </c>
      <c r="H454" s="9">
        <f t="shared" si="19"/>
        <v>149.19999999999999</v>
      </c>
    </row>
    <row r="455" spans="1:8" x14ac:dyDescent="0.2">
      <c r="A455" s="25" t="str">
        <f t="shared" si="18"/>
        <v>2015</v>
      </c>
      <c r="B455" s="2">
        <v>450</v>
      </c>
      <c r="C455" s="15" t="s">
        <v>57</v>
      </c>
      <c r="D455" s="13" t="s">
        <v>129</v>
      </c>
      <c r="E455" s="13" t="s">
        <v>129</v>
      </c>
      <c r="F455" s="13" t="s">
        <v>129</v>
      </c>
      <c r="G455" s="13" t="s">
        <v>129</v>
      </c>
      <c r="H455" s="9" t="s">
        <v>129</v>
      </c>
    </row>
    <row r="456" spans="1:8" x14ac:dyDescent="0.2">
      <c r="A456" s="25" t="str">
        <f t="shared" si="18"/>
        <v>2015</v>
      </c>
      <c r="B456" s="2">
        <v>461</v>
      </c>
      <c r="C456" s="15" t="s">
        <v>58</v>
      </c>
      <c r="D456" s="12">
        <v>1181.7</v>
      </c>
      <c r="E456" s="12">
        <v>212.1</v>
      </c>
      <c r="F456" s="12">
        <v>308.89999999999998</v>
      </c>
      <c r="G456" s="12">
        <v>374.6</v>
      </c>
      <c r="H456" s="9">
        <f>SUM(E456:G456)</f>
        <v>895.6</v>
      </c>
    </row>
    <row r="457" spans="1:8" x14ac:dyDescent="0.2">
      <c r="A457" s="25" t="str">
        <f t="shared" si="18"/>
        <v>2015</v>
      </c>
      <c r="B457" s="2">
        <v>479</v>
      </c>
      <c r="C457" s="15" t="s">
        <v>59</v>
      </c>
      <c r="D457" s="12">
        <v>459.8</v>
      </c>
      <c r="E457" s="12">
        <v>80.8</v>
      </c>
      <c r="F457" s="12">
        <v>99.6</v>
      </c>
      <c r="G457" s="12">
        <v>161</v>
      </c>
      <c r="H457" s="9">
        <f>SUM(E457:G457)</f>
        <v>341.4</v>
      </c>
    </row>
    <row r="458" spans="1:8" x14ac:dyDescent="0.2">
      <c r="A458" s="25" t="str">
        <f t="shared" si="18"/>
        <v>2015</v>
      </c>
      <c r="B458" s="2">
        <v>480</v>
      </c>
      <c r="C458" s="15" t="s">
        <v>56</v>
      </c>
      <c r="D458" s="13" t="s">
        <v>129</v>
      </c>
      <c r="E458" s="13" t="s">
        <v>129</v>
      </c>
      <c r="F458" s="13" t="s">
        <v>129</v>
      </c>
      <c r="G458" s="13" t="s">
        <v>129</v>
      </c>
      <c r="H458" s="9" t="s">
        <v>129</v>
      </c>
    </row>
    <row r="459" spans="1:8" x14ac:dyDescent="0.2">
      <c r="A459" s="25" t="str">
        <f t="shared" si="18"/>
        <v>2015</v>
      </c>
      <c r="B459" s="2">
        <v>482</v>
      </c>
      <c r="C459" s="15" t="s">
        <v>54</v>
      </c>
      <c r="D459" s="12">
        <v>157.1</v>
      </c>
      <c r="E459" s="12">
        <v>26.5</v>
      </c>
      <c r="F459" s="12">
        <v>41.9</v>
      </c>
      <c r="G459" s="12">
        <v>50.6</v>
      </c>
      <c r="H459" s="9">
        <f>SUM(E459:G459)</f>
        <v>119</v>
      </c>
    </row>
    <row r="460" spans="1:8" x14ac:dyDescent="0.2">
      <c r="A460" s="25" t="str">
        <f t="shared" si="18"/>
        <v>2015</v>
      </c>
      <c r="B460" s="2">
        <v>492</v>
      </c>
      <c r="C460" s="15" t="s">
        <v>60</v>
      </c>
      <c r="D460" s="13" t="s">
        <v>129</v>
      </c>
      <c r="E460" s="13" t="s">
        <v>129</v>
      </c>
      <c r="F460" s="13" t="s">
        <v>129</v>
      </c>
      <c r="G460" s="13" t="s">
        <v>129</v>
      </c>
      <c r="H460" s="9" t="s">
        <v>129</v>
      </c>
    </row>
    <row r="461" spans="1:8" x14ac:dyDescent="0.2">
      <c r="A461" s="25" t="str">
        <f t="shared" si="18"/>
        <v>2015</v>
      </c>
      <c r="B461" s="2">
        <v>510</v>
      </c>
      <c r="C461" s="15" t="s">
        <v>65</v>
      </c>
      <c r="D461" s="12">
        <v>366.8</v>
      </c>
      <c r="E461" s="12">
        <v>70.900000000000006</v>
      </c>
      <c r="F461" s="12">
        <v>87.7</v>
      </c>
      <c r="G461" s="12">
        <v>107.9</v>
      </c>
      <c r="H461" s="9">
        <f>SUM(E461:G461)</f>
        <v>266.5</v>
      </c>
    </row>
    <row r="462" spans="1:8" x14ac:dyDescent="0.2">
      <c r="A462" s="25" t="str">
        <f t="shared" si="18"/>
        <v>2015</v>
      </c>
      <c r="B462" s="2">
        <v>530</v>
      </c>
      <c r="C462" s="15" t="s">
        <v>61</v>
      </c>
      <c r="D462" s="12">
        <v>263.10000000000002</v>
      </c>
      <c r="E462" s="12">
        <v>48.6</v>
      </c>
      <c r="F462" s="12">
        <v>67.2</v>
      </c>
      <c r="G462" s="12">
        <v>75.3</v>
      </c>
      <c r="H462" s="9">
        <f>SUM(E462:G462)</f>
        <v>191.10000000000002</v>
      </c>
    </row>
    <row r="463" spans="1:8" x14ac:dyDescent="0.2">
      <c r="A463" s="25" t="str">
        <f t="shared" si="18"/>
        <v>2015</v>
      </c>
      <c r="B463" s="2">
        <v>540</v>
      </c>
      <c r="C463" s="15" t="s">
        <v>67</v>
      </c>
      <c r="D463" s="12">
        <v>474.2</v>
      </c>
      <c r="E463" s="12">
        <v>79.599999999999994</v>
      </c>
      <c r="F463" s="12">
        <v>118.2</v>
      </c>
      <c r="G463" s="12">
        <v>152.5</v>
      </c>
      <c r="H463" s="9">
        <f>SUM(E463:G463)</f>
        <v>350.3</v>
      </c>
    </row>
    <row r="464" spans="1:8" x14ac:dyDescent="0.2">
      <c r="A464" s="25" t="str">
        <f t="shared" si="18"/>
        <v>2015</v>
      </c>
      <c r="B464" s="2">
        <v>550</v>
      </c>
      <c r="C464" s="15" t="s">
        <v>68</v>
      </c>
      <c r="D464" s="12">
        <v>311.8</v>
      </c>
      <c r="E464" s="12">
        <v>60.7</v>
      </c>
      <c r="F464" s="12">
        <v>86.5</v>
      </c>
      <c r="G464" s="12">
        <v>103.4</v>
      </c>
      <c r="H464" s="9">
        <f>SUM(E464:G464)</f>
        <v>250.6</v>
      </c>
    </row>
    <row r="465" spans="1:8" x14ac:dyDescent="0.2">
      <c r="A465" s="25" t="str">
        <f t="shared" si="18"/>
        <v>2015</v>
      </c>
      <c r="B465" s="2">
        <v>561</v>
      </c>
      <c r="C465" s="15" t="s">
        <v>62</v>
      </c>
      <c r="D465" s="13" t="s">
        <v>129</v>
      </c>
      <c r="E465" s="13" t="s">
        <v>129</v>
      </c>
      <c r="F465" s="13" t="s">
        <v>129</v>
      </c>
      <c r="G465" s="13" t="s">
        <v>129</v>
      </c>
      <c r="H465" s="9" t="s">
        <v>129</v>
      </c>
    </row>
    <row r="466" spans="1:8" x14ac:dyDescent="0.2">
      <c r="A466" s="25" t="str">
        <f t="shared" si="18"/>
        <v>2015</v>
      </c>
      <c r="B466" s="2">
        <v>563</v>
      </c>
      <c r="C466" s="15" t="s">
        <v>63</v>
      </c>
      <c r="D466" s="13" t="s">
        <v>129</v>
      </c>
      <c r="E466" s="13" t="s">
        <v>129</v>
      </c>
      <c r="F466" s="13" t="s">
        <v>129</v>
      </c>
      <c r="G466" s="13" t="s">
        <v>129</v>
      </c>
      <c r="H466" s="9" t="s">
        <v>129</v>
      </c>
    </row>
    <row r="467" spans="1:8" x14ac:dyDescent="0.2">
      <c r="A467" s="25" t="str">
        <f t="shared" si="18"/>
        <v>2015</v>
      </c>
      <c r="B467" s="2">
        <v>573</v>
      </c>
      <c r="C467" s="15" t="s">
        <v>69</v>
      </c>
      <c r="D467" s="12">
        <v>381.1</v>
      </c>
      <c r="E467" s="12">
        <v>73.5</v>
      </c>
      <c r="F467" s="12">
        <v>108.1</v>
      </c>
      <c r="G467" s="12">
        <v>130.1</v>
      </c>
      <c r="H467" s="9">
        <f>SUM(E467:G467)</f>
        <v>311.7</v>
      </c>
    </row>
    <row r="468" spans="1:8" x14ac:dyDescent="0.2">
      <c r="A468" s="25" t="str">
        <f t="shared" si="18"/>
        <v>2015</v>
      </c>
      <c r="B468" s="2">
        <v>575</v>
      </c>
      <c r="C468" s="15" t="s">
        <v>70</v>
      </c>
      <c r="D468" s="12">
        <v>273.3</v>
      </c>
      <c r="E468" s="12">
        <v>54.5</v>
      </c>
      <c r="F468" s="12">
        <v>75.3</v>
      </c>
      <c r="G468" s="12">
        <v>94.1</v>
      </c>
      <c r="H468" s="9">
        <f>SUM(E468:G468)</f>
        <v>223.9</v>
      </c>
    </row>
    <row r="469" spans="1:8" x14ac:dyDescent="0.2">
      <c r="A469" s="25" t="str">
        <f t="shared" si="18"/>
        <v>2015</v>
      </c>
      <c r="B469" s="2">
        <v>580</v>
      </c>
      <c r="C469" s="15" t="s">
        <v>72</v>
      </c>
      <c r="D469" s="12">
        <v>328.7</v>
      </c>
      <c r="E469" s="12">
        <v>65.2</v>
      </c>
      <c r="F469" s="12">
        <v>81.900000000000006</v>
      </c>
      <c r="G469" s="12">
        <v>89.4</v>
      </c>
      <c r="H469" s="9">
        <f>SUM(E469:G469)</f>
        <v>236.50000000000003</v>
      </c>
    </row>
    <row r="470" spans="1:8" x14ac:dyDescent="0.2">
      <c r="A470" s="25" t="str">
        <f t="shared" si="18"/>
        <v>2015</v>
      </c>
      <c r="B470" s="2">
        <v>607</v>
      </c>
      <c r="C470" s="15" t="s">
        <v>64</v>
      </c>
      <c r="D470" s="13" t="s">
        <v>129</v>
      </c>
      <c r="E470" s="13" t="s">
        <v>129</v>
      </c>
      <c r="F470" s="13" t="s">
        <v>129</v>
      </c>
      <c r="G470" s="13" t="s">
        <v>129</v>
      </c>
      <c r="H470" s="9" t="s">
        <v>129</v>
      </c>
    </row>
    <row r="471" spans="1:8" x14ac:dyDescent="0.2">
      <c r="A471" s="25" t="str">
        <f t="shared" ref="A471:A502" si="20">A470</f>
        <v>2015</v>
      </c>
      <c r="B471" s="2">
        <v>615</v>
      </c>
      <c r="C471" s="15" t="s">
        <v>75</v>
      </c>
      <c r="D471" s="12">
        <v>392.2</v>
      </c>
      <c r="E471" s="12">
        <v>75.900000000000006</v>
      </c>
      <c r="F471" s="12">
        <v>106.1</v>
      </c>
      <c r="G471" s="12">
        <v>125.6</v>
      </c>
      <c r="H471" s="9">
        <f>SUM(E471:G471)</f>
        <v>307.60000000000002</v>
      </c>
    </row>
    <row r="472" spans="1:8" x14ac:dyDescent="0.2">
      <c r="A472" s="25" t="str">
        <f t="shared" si="20"/>
        <v>2015</v>
      </c>
      <c r="B472" s="2">
        <v>621</v>
      </c>
      <c r="C472" s="15" t="s">
        <v>66</v>
      </c>
      <c r="D472" s="13" t="s">
        <v>129</v>
      </c>
      <c r="E472" s="13" t="s">
        <v>129</v>
      </c>
      <c r="F472" s="13" t="s">
        <v>129</v>
      </c>
      <c r="G472" s="13" t="s">
        <v>129</v>
      </c>
      <c r="H472" s="9" t="s">
        <v>129</v>
      </c>
    </row>
    <row r="473" spans="1:8" x14ac:dyDescent="0.2">
      <c r="A473" s="25" t="str">
        <f t="shared" si="20"/>
        <v>2015</v>
      </c>
      <c r="B473" s="2">
        <v>630</v>
      </c>
      <c r="C473" s="15" t="s">
        <v>71</v>
      </c>
      <c r="D473" s="12">
        <v>747.6</v>
      </c>
      <c r="E473" s="12">
        <v>154.69999999999999</v>
      </c>
      <c r="F473" s="12">
        <v>179.2</v>
      </c>
      <c r="G473" s="12">
        <v>230.8</v>
      </c>
      <c r="H473" s="9">
        <f>SUM(E473:G473)</f>
        <v>564.70000000000005</v>
      </c>
    </row>
    <row r="474" spans="1:8" x14ac:dyDescent="0.2">
      <c r="A474" s="25" t="str">
        <f t="shared" si="20"/>
        <v>2015</v>
      </c>
      <c r="B474" s="2">
        <v>657</v>
      </c>
      <c r="C474" s="15" t="s">
        <v>84</v>
      </c>
      <c r="D474" s="12">
        <v>559.5</v>
      </c>
      <c r="E474" s="12">
        <v>105.4</v>
      </c>
      <c r="F474" s="12">
        <v>134</v>
      </c>
      <c r="G474" s="12">
        <v>203.5</v>
      </c>
      <c r="H474" s="9">
        <f>SUM(E474:G474)</f>
        <v>442.9</v>
      </c>
    </row>
    <row r="475" spans="1:8" x14ac:dyDescent="0.2">
      <c r="A475" s="25" t="str">
        <f t="shared" si="20"/>
        <v>2015</v>
      </c>
      <c r="B475" s="2">
        <v>661</v>
      </c>
      <c r="C475" s="15" t="s">
        <v>85</v>
      </c>
      <c r="D475" s="13" t="s">
        <v>129</v>
      </c>
      <c r="E475" s="13" t="s">
        <v>129</v>
      </c>
      <c r="F475" s="13" t="s">
        <v>129</v>
      </c>
      <c r="G475" s="13" t="s">
        <v>129</v>
      </c>
      <c r="H475" s="9" t="s">
        <v>129</v>
      </c>
    </row>
    <row r="476" spans="1:8" x14ac:dyDescent="0.2">
      <c r="A476" s="25" t="str">
        <f t="shared" si="20"/>
        <v>2015</v>
      </c>
      <c r="B476" s="2">
        <v>665</v>
      </c>
      <c r="C476" s="15" t="s">
        <v>87</v>
      </c>
      <c r="D476" s="13" t="s">
        <v>129</v>
      </c>
      <c r="E476" s="13" t="s">
        <v>129</v>
      </c>
      <c r="F476" s="13" t="s">
        <v>129</v>
      </c>
      <c r="G476" s="13" t="s">
        <v>129</v>
      </c>
      <c r="H476" s="9" t="s">
        <v>129</v>
      </c>
    </row>
    <row r="477" spans="1:8" x14ac:dyDescent="0.2">
      <c r="A477" s="25" t="str">
        <f t="shared" si="20"/>
        <v>2015</v>
      </c>
      <c r="B477" s="2">
        <v>671</v>
      </c>
      <c r="C477" s="15" t="s">
        <v>90</v>
      </c>
      <c r="D477" s="12">
        <v>167.4</v>
      </c>
      <c r="E477" s="12">
        <v>32.9</v>
      </c>
      <c r="F477" s="12">
        <v>40.1</v>
      </c>
      <c r="G477" s="12">
        <v>61.8</v>
      </c>
      <c r="H477" s="9">
        <f>SUM(E477:G477)</f>
        <v>134.80000000000001</v>
      </c>
    </row>
    <row r="478" spans="1:8" x14ac:dyDescent="0.2">
      <c r="A478" s="25" t="str">
        <f t="shared" si="20"/>
        <v>2015</v>
      </c>
      <c r="B478" s="2">
        <v>706</v>
      </c>
      <c r="C478" s="15" t="s">
        <v>82</v>
      </c>
      <c r="D478" s="13" t="s">
        <v>129</v>
      </c>
      <c r="E478" s="13" t="s">
        <v>129</v>
      </c>
      <c r="F478" s="13" t="s">
        <v>129</v>
      </c>
      <c r="G478" s="13" t="s">
        <v>129</v>
      </c>
      <c r="H478" s="9" t="s">
        <v>129</v>
      </c>
    </row>
    <row r="479" spans="1:8" x14ac:dyDescent="0.2">
      <c r="A479" s="25" t="str">
        <f t="shared" si="20"/>
        <v>2015</v>
      </c>
      <c r="B479" s="2">
        <v>707</v>
      </c>
      <c r="C479" s="15" t="s">
        <v>76</v>
      </c>
      <c r="D479" s="12">
        <v>340.9</v>
      </c>
      <c r="E479" s="12">
        <v>65.099999999999994</v>
      </c>
      <c r="F479" s="12">
        <v>92.7</v>
      </c>
      <c r="G479" s="12">
        <v>104.9</v>
      </c>
      <c r="H479" s="9">
        <f>SUM(E479:G479)</f>
        <v>262.70000000000005</v>
      </c>
    </row>
    <row r="480" spans="1:8" x14ac:dyDescent="0.2">
      <c r="A480" s="25" t="str">
        <f t="shared" si="20"/>
        <v>2015</v>
      </c>
      <c r="B480" s="2">
        <v>710</v>
      </c>
      <c r="C480" s="15" t="s">
        <v>73</v>
      </c>
      <c r="D480" s="12">
        <v>254.8</v>
      </c>
      <c r="E480" s="12">
        <v>49.9</v>
      </c>
      <c r="F480" s="12">
        <v>64.400000000000006</v>
      </c>
      <c r="G480" s="12">
        <v>91.9</v>
      </c>
      <c r="H480" s="9">
        <f>SUM(E480:G480)</f>
        <v>206.20000000000002</v>
      </c>
    </row>
    <row r="481" spans="1:8" x14ac:dyDescent="0.2">
      <c r="A481" s="25" t="str">
        <f t="shared" si="20"/>
        <v>2015</v>
      </c>
      <c r="B481" s="2">
        <v>727</v>
      </c>
      <c r="C481" s="15" t="s">
        <v>77</v>
      </c>
      <c r="D481" s="12">
        <v>148.5</v>
      </c>
      <c r="E481" s="12">
        <v>21.1</v>
      </c>
      <c r="F481" s="12">
        <v>39.9</v>
      </c>
      <c r="G481" s="12">
        <v>53</v>
      </c>
      <c r="H481" s="9">
        <f>SUM(E481:G481)</f>
        <v>114</v>
      </c>
    </row>
    <row r="482" spans="1:8" x14ac:dyDescent="0.2">
      <c r="A482" s="25" t="str">
        <f t="shared" si="20"/>
        <v>2015</v>
      </c>
      <c r="B482" s="2">
        <v>730</v>
      </c>
      <c r="C482" s="15" t="s">
        <v>78</v>
      </c>
      <c r="D482" s="12">
        <v>974.5</v>
      </c>
      <c r="E482" s="12">
        <v>182</v>
      </c>
      <c r="F482" s="12">
        <v>231</v>
      </c>
      <c r="G482" s="12">
        <v>271.60000000000002</v>
      </c>
      <c r="H482" s="9">
        <f>SUM(E482:G482)</f>
        <v>684.6</v>
      </c>
    </row>
    <row r="483" spans="1:8" x14ac:dyDescent="0.2">
      <c r="A483" s="25" t="str">
        <f t="shared" si="20"/>
        <v>2015</v>
      </c>
      <c r="B483" s="2">
        <v>740</v>
      </c>
      <c r="C483" s="15" t="s">
        <v>80</v>
      </c>
      <c r="D483" s="12">
        <v>570.70000000000005</v>
      </c>
      <c r="E483" s="12">
        <v>121.6</v>
      </c>
      <c r="F483" s="12">
        <v>133.5</v>
      </c>
      <c r="G483" s="12">
        <v>203.9</v>
      </c>
      <c r="H483" s="9">
        <f>SUM(E483:G483)</f>
        <v>459</v>
      </c>
    </row>
    <row r="484" spans="1:8" x14ac:dyDescent="0.2">
      <c r="A484" s="25" t="str">
        <f t="shared" si="20"/>
        <v>2015</v>
      </c>
      <c r="B484" s="2">
        <v>741</v>
      </c>
      <c r="C484" s="15" t="s">
        <v>79</v>
      </c>
      <c r="D484" s="13" t="s">
        <v>129</v>
      </c>
      <c r="E484" s="13" t="s">
        <v>129</v>
      </c>
      <c r="F484" s="13" t="s">
        <v>129</v>
      </c>
      <c r="G484" s="13" t="s">
        <v>129</v>
      </c>
      <c r="H484" s="9" t="s">
        <v>129</v>
      </c>
    </row>
    <row r="485" spans="1:8" x14ac:dyDescent="0.2">
      <c r="A485" s="25" t="str">
        <f t="shared" si="20"/>
        <v>2015</v>
      </c>
      <c r="B485" s="2">
        <v>746</v>
      </c>
      <c r="C485" s="15" t="s">
        <v>81</v>
      </c>
      <c r="D485" s="12">
        <v>334.2</v>
      </c>
      <c r="E485" s="12">
        <v>65.2</v>
      </c>
      <c r="F485" s="12">
        <v>71.7</v>
      </c>
      <c r="G485" s="12">
        <v>109.2</v>
      </c>
      <c r="H485" s="9">
        <f>SUM(E485:G485)</f>
        <v>246.10000000000002</v>
      </c>
    </row>
    <row r="486" spans="1:8" x14ac:dyDescent="0.2">
      <c r="A486" s="25" t="str">
        <f t="shared" si="20"/>
        <v>2015</v>
      </c>
      <c r="B486" s="2">
        <v>751</v>
      </c>
      <c r="C486" s="15" t="s">
        <v>83</v>
      </c>
      <c r="D486" s="13" t="s">
        <v>129</v>
      </c>
      <c r="E486" s="13" t="s">
        <v>129</v>
      </c>
      <c r="F486" s="13" t="s">
        <v>129</v>
      </c>
      <c r="G486" s="13" t="s">
        <v>129</v>
      </c>
      <c r="H486" s="9" t="s">
        <v>129</v>
      </c>
    </row>
    <row r="487" spans="1:8" x14ac:dyDescent="0.2">
      <c r="A487" s="25" t="str">
        <f t="shared" si="20"/>
        <v>2015</v>
      </c>
      <c r="B487" s="2">
        <v>756</v>
      </c>
      <c r="C487" s="15" t="s">
        <v>86</v>
      </c>
      <c r="D487" s="12">
        <v>267.8</v>
      </c>
      <c r="E487" s="12">
        <v>50.1</v>
      </c>
      <c r="F487" s="12">
        <v>72.2</v>
      </c>
      <c r="G487" s="12">
        <v>83.6</v>
      </c>
      <c r="H487" s="9">
        <f>SUM(E487:G487)</f>
        <v>205.9</v>
      </c>
    </row>
    <row r="488" spans="1:8" x14ac:dyDescent="0.2">
      <c r="A488" s="25" t="str">
        <f t="shared" si="20"/>
        <v>2015</v>
      </c>
      <c r="B488" s="2">
        <v>760</v>
      </c>
      <c r="C488" s="15" t="s">
        <v>88</v>
      </c>
      <c r="D488" s="13" t="s">
        <v>129</v>
      </c>
      <c r="E488" s="13" t="s">
        <v>129</v>
      </c>
      <c r="F488" s="13" t="s">
        <v>129</v>
      </c>
      <c r="G488" s="13" t="s">
        <v>129</v>
      </c>
      <c r="H488" s="9" t="s">
        <v>129</v>
      </c>
    </row>
    <row r="489" spans="1:8" x14ac:dyDescent="0.2">
      <c r="A489" s="25" t="str">
        <f t="shared" si="20"/>
        <v>2015</v>
      </c>
      <c r="B489" s="2">
        <v>766</v>
      </c>
      <c r="C489" s="15" t="s">
        <v>74</v>
      </c>
      <c r="D489" s="12">
        <v>309.89999999999998</v>
      </c>
      <c r="E489" s="12">
        <v>55.4</v>
      </c>
      <c r="F489" s="12">
        <v>87.3</v>
      </c>
      <c r="G489" s="12">
        <v>113.7</v>
      </c>
      <c r="H489" s="9">
        <f t="shared" ref="H489:H494" si="21">SUM(E489:G489)</f>
        <v>256.39999999999998</v>
      </c>
    </row>
    <row r="490" spans="1:8" x14ac:dyDescent="0.2">
      <c r="A490" s="25" t="str">
        <f t="shared" si="20"/>
        <v>2015</v>
      </c>
      <c r="B490" s="2">
        <v>773</v>
      </c>
      <c r="C490" s="15" t="s">
        <v>98</v>
      </c>
      <c r="D490" s="12">
        <v>239.1</v>
      </c>
      <c r="E490" s="12">
        <v>45.3</v>
      </c>
      <c r="F490" s="12">
        <v>61.3</v>
      </c>
      <c r="G490" s="12">
        <v>78.8</v>
      </c>
      <c r="H490" s="9">
        <f t="shared" si="21"/>
        <v>185.39999999999998</v>
      </c>
    </row>
    <row r="491" spans="1:8" x14ac:dyDescent="0.2">
      <c r="A491" s="25" t="str">
        <f t="shared" si="20"/>
        <v>2015</v>
      </c>
      <c r="B491" s="2">
        <v>779</v>
      </c>
      <c r="C491" s="15" t="s">
        <v>89</v>
      </c>
      <c r="D491" s="12">
        <v>436</v>
      </c>
      <c r="E491" s="12">
        <v>84.3</v>
      </c>
      <c r="F491" s="12">
        <v>108.6</v>
      </c>
      <c r="G491" s="12">
        <v>141.30000000000001</v>
      </c>
      <c r="H491" s="9">
        <f t="shared" si="21"/>
        <v>334.2</v>
      </c>
    </row>
    <row r="492" spans="1:8" x14ac:dyDescent="0.2">
      <c r="A492" s="25" t="str">
        <f t="shared" si="20"/>
        <v>2015</v>
      </c>
      <c r="B492" s="2">
        <v>787</v>
      </c>
      <c r="C492" s="15" t="s">
        <v>100</v>
      </c>
      <c r="D492" s="12">
        <v>435.8</v>
      </c>
      <c r="E492" s="12">
        <v>75.900000000000006</v>
      </c>
      <c r="F492" s="12">
        <v>128</v>
      </c>
      <c r="G492" s="12">
        <v>137.80000000000001</v>
      </c>
      <c r="H492" s="9">
        <f t="shared" si="21"/>
        <v>341.70000000000005</v>
      </c>
    </row>
    <row r="493" spans="1:8" x14ac:dyDescent="0.2">
      <c r="A493" s="25" t="str">
        <f t="shared" si="20"/>
        <v>2015</v>
      </c>
      <c r="B493" s="2">
        <v>791</v>
      </c>
      <c r="C493" s="15" t="s">
        <v>91</v>
      </c>
      <c r="D493" s="12">
        <v>613.1</v>
      </c>
      <c r="E493" s="12">
        <v>119.4</v>
      </c>
      <c r="F493" s="12">
        <v>159.1</v>
      </c>
      <c r="G493" s="12">
        <v>172</v>
      </c>
      <c r="H493" s="9">
        <f t="shared" si="21"/>
        <v>450.5</v>
      </c>
    </row>
    <row r="494" spans="1:8" x14ac:dyDescent="0.2">
      <c r="A494" s="25" t="str">
        <f t="shared" si="20"/>
        <v>2015</v>
      </c>
      <c r="B494" s="2">
        <v>810</v>
      </c>
      <c r="C494" s="15" t="s">
        <v>92</v>
      </c>
      <c r="D494" s="12">
        <v>273</v>
      </c>
      <c r="E494" s="12">
        <v>53.4</v>
      </c>
      <c r="F494" s="12">
        <v>68.8</v>
      </c>
      <c r="G494" s="12">
        <v>107.5</v>
      </c>
      <c r="H494" s="9">
        <f t="shared" si="21"/>
        <v>229.7</v>
      </c>
    </row>
    <row r="495" spans="1:8" x14ac:dyDescent="0.2">
      <c r="A495" s="25" t="str">
        <f t="shared" si="20"/>
        <v>2015</v>
      </c>
      <c r="B495" s="2">
        <v>813</v>
      </c>
      <c r="C495" s="15" t="s">
        <v>93</v>
      </c>
      <c r="D495" s="13" t="s">
        <v>129</v>
      </c>
      <c r="E495" s="13" t="s">
        <v>129</v>
      </c>
      <c r="F495" s="13" t="s">
        <v>129</v>
      </c>
      <c r="G495" s="13" t="s">
        <v>129</v>
      </c>
      <c r="H495" s="9" t="s">
        <v>129</v>
      </c>
    </row>
    <row r="496" spans="1:8" x14ac:dyDescent="0.2">
      <c r="A496" s="25" t="str">
        <f t="shared" si="20"/>
        <v>2015</v>
      </c>
      <c r="B496" s="2">
        <v>820</v>
      </c>
      <c r="C496" s="15" t="s">
        <v>101</v>
      </c>
      <c r="D496" s="12">
        <v>392.5</v>
      </c>
      <c r="E496" s="12">
        <v>79</v>
      </c>
      <c r="F496" s="12">
        <v>108.3</v>
      </c>
      <c r="G496" s="12">
        <v>133.9</v>
      </c>
      <c r="H496" s="9">
        <f>SUM(E496:G496)</f>
        <v>321.20000000000005</v>
      </c>
    </row>
    <row r="497" spans="1:8" x14ac:dyDescent="0.2">
      <c r="A497" s="25" t="str">
        <f t="shared" si="20"/>
        <v>2015</v>
      </c>
      <c r="B497" s="2">
        <v>825</v>
      </c>
      <c r="C497" s="15" t="s">
        <v>96</v>
      </c>
      <c r="D497" s="12">
        <v>26.3</v>
      </c>
      <c r="E497" s="12">
        <v>4.7</v>
      </c>
      <c r="F497" s="12">
        <v>7</v>
      </c>
      <c r="G497" s="12">
        <v>6.9</v>
      </c>
      <c r="H497" s="9">
        <f>SUM(E497:G497)</f>
        <v>18.600000000000001</v>
      </c>
    </row>
    <row r="498" spans="1:8" x14ac:dyDescent="0.2">
      <c r="A498" s="25" t="str">
        <f t="shared" si="20"/>
        <v>2015</v>
      </c>
      <c r="B498" s="2">
        <v>840</v>
      </c>
      <c r="C498" s="15" t="s">
        <v>99</v>
      </c>
      <c r="D498" s="12">
        <v>245.5</v>
      </c>
      <c r="E498" s="12">
        <v>48.9</v>
      </c>
      <c r="F498" s="12">
        <v>57.8</v>
      </c>
      <c r="G498" s="12">
        <v>97.1</v>
      </c>
      <c r="H498" s="9">
        <f>SUM(E498:G498)</f>
        <v>203.79999999999998</v>
      </c>
    </row>
    <row r="499" spans="1:8" x14ac:dyDescent="0.2">
      <c r="A499" s="25" t="str">
        <f t="shared" si="20"/>
        <v>2015</v>
      </c>
      <c r="B499" s="2">
        <v>846</v>
      </c>
      <c r="C499" s="15" t="s">
        <v>97</v>
      </c>
      <c r="D499" s="13" t="s">
        <v>129</v>
      </c>
      <c r="E499" s="13" t="s">
        <v>129</v>
      </c>
      <c r="F499" s="13" t="s">
        <v>129</v>
      </c>
      <c r="G499" s="13" t="s">
        <v>129</v>
      </c>
      <c r="H499" s="9" t="s">
        <v>129</v>
      </c>
    </row>
    <row r="500" spans="1:8" x14ac:dyDescent="0.2">
      <c r="A500" s="25" t="str">
        <f t="shared" si="20"/>
        <v>2015</v>
      </c>
      <c r="B500" s="2">
        <v>849</v>
      </c>
      <c r="C500" s="15" t="s">
        <v>95</v>
      </c>
      <c r="D500" s="13" t="s">
        <v>129</v>
      </c>
      <c r="E500" s="13" t="s">
        <v>129</v>
      </c>
      <c r="F500" s="13" t="s">
        <v>129</v>
      </c>
      <c r="G500" s="13" t="s">
        <v>129</v>
      </c>
      <c r="H500" s="9" t="s">
        <v>129</v>
      </c>
    </row>
    <row r="501" spans="1:8" x14ac:dyDescent="0.2">
      <c r="A501" s="25" t="str">
        <f t="shared" si="20"/>
        <v>2015</v>
      </c>
      <c r="B501" s="2">
        <v>851</v>
      </c>
      <c r="C501" s="15" t="s">
        <v>102</v>
      </c>
      <c r="D501" s="12">
        <v>1408.9</v>
      </c>
      <c r="E501" s="12">
        <v>266.8</v>
      </c>
      <c r="F501" s="12">
        <v>354.1</v>
      </c>
      <c r="G501" s="12">
        <v>459.7</v>
      </c>
      <c r="H501" s="9">
        <f>SUM(E501:G501)</f>
        <v>1080.6000000000001</v>
      </c>
    </row>
    <row r="502" spans="1:8" x14ac:dyDescent="0.2">
      <c r="A502" s="25" t="str">
        <f t="shared" si="20"/>
        <v>2015</v>
      </c>
      <c r="B502" s="2">
        <v>860</v>
      </c>
      <c r="C502" s="15" t="s">
        <v>94</v>
      </c>
      <c r="D502" s="12">
        <v>464.8</v>
      </c>
      <c r="E502" s="12">
        <v>96.8</v>
      </c>
      <c r="F502" s="12">
        <v>126.1</v>
      </c>
      <c r="G502" s="12">
        <v>158.9</v>
      </c>
      <c r="H502" s="9">
        <f>SUM(E502:G502)</f>
        <v>381.79999999999995</v>
      </c>
    </row>
    <row r="504" spans="1:8" x14ac:dyDescent="0.2">
      <c r="A504" s="28">
        <v>2015</v>
      </c>
      <c r="C504" s="15" t="s">
        <v>132</v>
      </c>
      <c r="D504" s="26" t="s">
        <v>129</v>
      </c>
      <c r="E504" s="26" t="s">
        <v>129</v>
      </c>
      <c r="F504" s="26" t="s">
        <v>129</v>
      </c>
      <c r="G504" s="26" t="s">
        <v>129</v>
      </c>
      <c r="H504" s="9" t="s">
        <v>129</v>
      </c>
    </row>
    <row r="505" spans="1:8" x14ac:dyDescent="0.2">
      <c r="A505" s="28">
        <v>2021</v>
      </c>
      <c r="C505" s="15" t="s">
        <v>132</v>
      </c>
      <c r="D505" s="23">
        <v>38153.800000000003</v>
      </c>
      <c r="E505" s="23">
        <v>7487.2</v>
      </c>
      <c r="F505" s="23">
        <v>8889.1</v>
      </c>
      <c r="G505" s="23">
        <v>11407.2</v>
      </c>
      <c r="H505" s="9">
        <f t="shared" ref="H505:H508" si="22">SUM(E505:G505)</f>
        <v>27783.5</v>
      </c>
    </row>
    <row r="506" spans="1:8" x14ac:dyDescent="0.2">
      <c r="A506" s="28">
        <v>2023</v>
      </c>
      <c r="C506" s="15" t="s">
        <v>132</v>
      </c>
      <c r="D506" s="23">
        <v>38732.699999999997</v>
      </c>
      <c r="E506" s="23">
        <v>7846.4</v>
      </c>
      <c r="F506" s="23">
        <v>9161.4</v>
      </c>
      <c r="G506" s="23">
        <v>11049.1</v>
      </c>
      <c r="H506" s="9">
        <f t="shared" si="22"/>
        <v>28056.9</v>
      </c>
    </row>
    <row r="507" spans="1:8" x14ac:dyDescent="0.2">
      <c r="A507" s="28">
        <v>2024</v>
      </c>
      <c r="C507" s="15" t="s">
        <v>132</v>
      </c>
      <c r="D507" s="23">
        <v>38164</v>
      </c>
      <c r="E507" s="23">
        <v>8013.4</v>
      </c>
      <c r="F507" s="23">
        <v>9038</v>
      </c>
      <c r="G507" s="23">
        <v>10743.4</v>
      </c>
      <c r="H507" s="9">
        <f t="shared" si="22"/>
        <v>27794.800000000003</v>
      </c>
    </row>
    <row r="508" spans="1:8" x14ac:dyDescent="0.2">
      <c r="A508" s="28">
        <v>2025</v>
      </c>
      <c r="C508" s="15" t="s">
        <v>132</v>
      </c>
      <c r="D508" s="45">
        <v>38649.4</v>
      </c>
      <c r="E508" s="45">
        <v>8372.2000000000007</v>
      </c>
      <c r="F508" s="45">
        <v>9202.5</v>
      </c>
      <c r="G508" s="45">
        <v>10361.299999999999</v>
      </c>
      <c r="H508" s="9">
        <f t="shared" si="22"/>
        <v>27936</v>
      </c>
    </row>
    <row r="510" spans="1:8" x14ac:dyDescent="0.2">
      <c r="A510" s="9" t="s">
        <v>329</v>
      </c>
    </row>
    <row r="511" spans="1:8" x14ac:dyDescent="0.2">
      <c r="A511" s="69" t="s">
        <v>323</v>
      </c>
    </row>
  </sheetData>
  <mergeCells count="1">
    <mergeCell ref="A1:H1"/>
  </mergeCells>
  <pageMargins left="0.70866141732283472" right="0.70866141732283472" top="0.74803149606299213" bottom="0.74803149606299213" header="0.31496062992125984" footer="0.31496062992125984"/>
  <pageSetup paperSize="9" scale="66" fitToHeight="5" orientation="portrait" r:id="rId1"/>
  <headerFooter>
    <oddHeader>&amp;CDataark 5</oddHead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467D67-2EFB-45F2-8F7A-7596DD3F2F01}">
  <sheetPr>
    <pageSetUpPr fitToPage="1"/>
  </sheetPr>
  <dimension ref="A1:K407"/>
  <sheetViews>
    <sheetView zoomScaleNormal="100" workbookViewId="0">
      <selection sqref="A1:K1"/>
    </sheetView>
  </sheetViews>
  <sheetFormatPr defaultColWidth="9.109375" defaultRowHeight="14.25" x14ac:dyDescent="0.2"/>
  <cols>
    <col min="1" max="16384" width="9.109375" style="9"/>
  </cols>
  <sheetData>
    <row r="1" spans="1:11" ht="16.5" x14ac:dyDescent="0.25">
      <c r="A1" s="103" t="s">
        <v>174</v>
      </c>
      <c r="B1" s="104"/>
      <c r="C1" s="104"/>
      <c r="D1" s="104"/>
      <c r="E1" s="104"/>
      <c r="F1" s="104"/>
      <c r="G1" s="104"/>
      <c r="H1" s="104"/>
      <c r="I1" s="104"/>
      <c r="J1" s="104"/>
      <c r="K1" s="104"/>
    </row>
    <row r="2" spans="1:11" x14ac:dyDescent="0.2">
      <c r="A2" s="10" t="s">
        <v>0</v>
      </c>
    </row>
    <row r="3" spans="1:11" x14ac:dyDescent="0.2">
      <c r="E3" s="11" t="s">
        <v>172</v>
      </c>
      <c r="F3" s="11" t="s">
        <v>123</v>
      </c>
      <c r="G3" s="11" t="s">
        <v>124</v>
      </c>
      <c r="H3" s="11" t="s">
        <v>125</v>
      </c>
      <c r="I3" s="11" t="s">
        <v>126</v>
      </c>
      <c r="J3" s="11" t="s">
        <v>2</v>
      </c>
      <c r="K3" s="11" t="s">
        <v>3</v>
      </c>
    </row>
    <row r="4" spans="1:11" x14ac:dyDescent="0.2">
      <c r="A4" s="15" t="s">
        <v>173</v>
      </c>
      <c r="B4" s="15" t="s">
        <v>131</v>
      </c>
      <c r="C4" s="11"/>
      <c r="D4" s="15" t="s">
        <v>132</v>
      </c>
      <c r="E4" s="12">
        <v>639</v>
      </c>
      <c r="F4" s="12">
        <v>569</v>
      </c>
      <c r="G4" s="12">
        <v>810</v>
      </c>
      <c r="H4" s="12">
        <v>945</v>
      </c>
      <c r="I4" s="12">
        <v>1246</v>
      </c>
      <c r="J4" s="9">
        <f>SUM(E4:I4)</f>
        <v>4209</v>
      </c>
      <c r="K4" s="9">
        <f>SUM(G4:I4)</f>
        <v>3001</v>
      </c>
    </row>
    <row r="5" spans="1:11" x14ac:dyDescent="0.2">
      <c r="A5" s="27" t="str">
        <f>A4</f>
        <v>Plejehjem</v>
      </c>
      <c r="B5" s="27" t="str">
        <f>B4</f>
        <v>2015</v>
      </c>
      <c r="C5" s="2">
        <v>101</v>
      </c>
      <c r="D5" s="15" t="s">
        <v>4</v>
      </c>
      <c r="E5" s="12">
        <v>271</v>
      </c>
      <c r="F5" s="12">
        <v>227</v>
      </c>
      <c r="G5" s="12">
        <v>267</v>
      </c>
      <c r="H5" s="12">
        <v>331</v>
      </c>
      <c r="I5" s="12">
        <v>496</v>
      </c>
      <c r="J5" s="9">
        <f t="shared" ref="J5:J68" si="0">SUM(E5:I5)</f>
        <v>1592</v>
      </c>
      <c r="K5" s="9">
        <f t="shared" ref="K5:K68" si="1">SUM(G5:I5)</f>
        <v>1094</v>
      </c>
    </row>
    <row r="6" spans="1:11" x14ac:dyDescent="0.2">
      <c r="A6" s="27" t="str">
        <f t="shared" ref="A6:B69" si="2">A5</f>
        <v>Plejehjem</v>
      </c>
      <c r="B6" s="27" t="str">
        <f t="shared" si="2"/>
        <v>2015</v>
      </c>
      <c r="C6" s="2">
        <v>147</v>
      </c>
      <c r="D6" s="15" t="s">
        <v>5</v>
      </c>
      <c r="E6" s="12">
        <v>35</v>
      </c>
      <c r="F6" s="12">
        <v>43</v>
      </c>
      <c r="G6" s="12">
        <v>71</v>
      </c>
      <c r="H6" s="12">
        <v>97</v>
      </c>
      <c r="I6" s="12">
        <v>176</v>
      </c>
      <c r="J6" s="9">
        <f t="shared" si="0"/>
        <v>422</v>
      </c>
      <c r="K6" s="9">
        <f t="shared" si="1"/>
        <v>344</v>
      </c>
    </row>
    <row r="7" spans="1:11" x14ac:dyDescent="0.2">
      <c r="A7" s="27" t="str">
        <f t="shared" si="2"/>
        <v>Plejehjem</v>
      </c>
      <c r="B7" s="27" t="str">
        <f t="shared" si="2"/>
        <v>2015</v>
      </c>
      <c r="C7" s="2">
        <v>151</v>
      </c>
      <c r="D7" s="15" t="s">
        <v>9</v>
      </c>
      <c r="E7" s="12">
        <v>0</v>
      </c>
      <c r="F7" s="12">
        <v>0</v>
      </c>
      <c r="G7" s="12">
        <v>0</v>
      </c>
      <c r="H7" s="12">
        <v>0</v>
      </c>
      <c r="I7" s="12">
        <v>0</v>
      </c>
      <c r="J7" s="9">
        <f t="shared" si="0"/>
        <v>0</v>
      </c>
      <c r="K7" s="9">
        <f t="shared" si="1"/>
        <v>0</v>
      </c>
    </row>
    <row r="8" spans="1:11" x14ac:dyDescent="0.2">
      <c r="A8" s="27" t="str">
        <f t="shared" si="2"/>
        <v>Plejehjem</v>
      </c>
      <c r="B8" s="27" t="str">
        <f t="shared" si="2"/>
        <v>2015</v>
      </c>
      <c r="C8" s="2">
        <v>153</v>
      </c>
      <c r="D8" s="15" t="s">
        <v>10</v>
      </c>
      <c r="E8" s="12">
        <v>0</v>
      </c>
      <c r="F8" s="12">
        <v>0</v>
      </c>
      <c r="G8" s="12">
        <v>0</v>
      </c>
      <c r="H8" s="12">
        <v>0</v>
      </c>
      <c r="I8" s="12">
        <v>0</v>
      </c>
      <c r="J8" s="9">
        <f t="shared" si="0"/>
        <v>0</v>
      </c>
      <c r="K8" s="9">
        <f t="shared" si="1"/>
        <v>0</v>
      </c>
    </row>
    <row r="9" spans="1:11" x14ac:dyDescent="0.2">
      <c r="A9" s="27" t="str">
        <f t="shared" si="2"/>
        <v>Plejehjem</v>
      </c>
      <c r="B9" s="27" t="str">
        <f t="shared" si="2"/>
        <v>2015</v>
      </c>
      <c r="C9" s="2">
        <v>155</v>
      </c>
      <c r="D9" s="15" t="s">
        <v>6</v>
      </c>
      <c r="E9" s="12">
        <v>0</v>
      </c>
      <c r="F9" s="12">
        <v>0</v>
      </c>
      <c r="G9" s="12">
        <v>0</v>
      </c>
      <c r="H9" s="12">
        <v>0</v>
      </c>
      <c r="I9" s="12">
        <v>0</v>
      </c>
      <c r="J9" s="9">
        <f t="shared" si="0"/>
        <v>0</v>
      </c>
      <c r="K9" s="9">
        <f t="shared" si="1"/>
        <v>0</v>
      </c>
    </row>
    <row r="10" spans="1:11" x14ac:dyDescent="0.2">
      <c r="A10" s="27" t="str">
        <f t="shared" si="2"/>
        <v>Plejehjem</v>
      </c>
      <c r="B10" s="27" t="str">
        <f t="shared" si="2"/>
        <v>2015</v>
      </c>
      <c r="C10" s="2">
        <v>157</v>
      </c>
      <c r="D10" s="15" t="s">
        <v>11</v>
      </c>
      <c r="E10" s="12">
        <v>1</v>
      </c>
      <c r="F10" s="12">
        <v>3</v>
      </c>
      <c r="G10" s="12">
        <v>1</v>
      </c>
      <c r="H10" s="12">
        <v>7</v>
      </c>
      <c r="I10" s="12">
        <v>6</v>
      </c>
      <c r="J10" s="9">
        <f t="shared" si="0"/>
        <v>18</v>
      </c>
      <c r="K10" s="9">
        <f t="shared" si="1"/>
        <v>14</v>
      </c>
    </row>
    <row r="11" spans="1:11" x14ac:dyDescent="0.2">
      <c r="A11" s="27" t="str">
        <f t="shared" si="2"/>
        <v>Plejehjem</v>
      </c>
      <c r="B11" s="27" t="str">
        <f t="shared" si="2"/>
        <v>2015</v>
      </c>
      <c r="C11" s="2">
        <v>159</v>
      </c>
      <c r="D11" s="15" t="s">
        <v>12</v>
      </c>
      <c r="E11" s="12">
        <v>0</v>
      </c>
      <c r="F11" s="12">
        <v>0</v>
      </c>
      <c r="G11" s="12">
        <v>0</v>
      </c>
      <c r="H11" s="12">
        <v>0</v>
      </c>
      <c r="I11" s="12">
        <v>0</v>
      </c>
      <c r="J11" s="9">
        <f t="shared" si="0"/>
        <v>0</v>
      </c>
      <c r="K11" s="9">
        <f t="shared" si="1"/>
        <v>0</v>
      </c>
    </row>
    <row r="12" spans="1:11" x14ac:dyDescent="0.2">
      <c r="A12" s="27" t="str">
        <f t="shared" si="2"/>
        <v>Plejehjem</v>
      </c>
      <c r="B12" s="27" t="str">
        <f t="shared" si="2"/>
        <v>2015</v>
      </c>
      <c r="C12" s="2">
        <v>161</v>
      </c>
      <c r="D12" s="15" t="s">
        <v>13</v>
      </c>
      <c r="E12" s="12">
        <v>7</v>
      </c>
      <c r="F12" s="12">
        <v>1</v>
      </c>
      <c r="G12" s="12">
        <v>12</v>
      </c>
      <c r="H12" s="12">
        <v>12</v>
      </c>
      <c r="I12" s="12">
        <v>9</v>
      </c>
      <c r="J12" s="9">
        <f t="shared" si="0"/>
        <v>41</v>
      </c>
      <c r="K12" s="9">
        <f t="shared" si="1"/>
        <v>33</v>
      </c>
    </row>
    <row r="13" spans="1:11" x14ac:dyDescent="0.2">
      <c r="A13" s="27" t="str">
        <f t="shared" si="2"/>
        <v>Plejehjem</v>
      </c>
      <c r="B13" s="27" t="str">
        <f t="shared" si="2"/>
        <v>2015</v>
      </c>
      <c r="C13" s="2">
        <v>163</v>
      </c>
      <c r="D13" s="15" t="s">
        <v>14</v>
      </c>
      <c r="E13" s="12">
        <v>0</v>
      </c>
      <c r="F13" s="12">
        <v>0</v>
      </c>
      <c r="G13" s="12">
        <v>0</v>
      </c>
      <c r="H13" s="12">
        <v>0</v>
      </c>
      <c r="I13" s="12">
        <v>0</v>
      </c>
      <c r="J13" s="9">
        <f t="shared" si="0"/>
        <v>0</v>
      </c>
      <c r="K13" s="9">
        <f t="shared" si="1"/>
        <v>0</v>
      </c>
    </row>
    <row r="14" spans="1:11" x14ac:dyDescent="0.2">
      <c r="A14" s="27" t="str">
        <f t="shared" si="2"/>
        <v>Plejehjem</v>
      </c>
      <c r="B14" s="27" t="str">
        <f t="shared" si="2"/>
        <v>2015</v>
      </c>
      <c r="C14" s="2">
        <v>165</v>
      </c>
      <c r="D14" s="15" t="s">
        <v>8</v>
      </c>
      <c r="E14" s="12">
        <v>12</v>
      </c>
      <c r="F14" s="12">
        <v>7</v>
      </c>
      <c r="G14" s="12">
        <v>7</v>
      </c>
      <c r="H14" s="12">
        <v>9</v>
      </c>
      <c r="I14" s="12">
        <v>12</v>
      </c>
      <c r="J14" s="9">
        <f t="shared" si="0"/>
        <v>47</v>
      </c>
      <c r="K14" s="9">
        <f t="shared" si="1"/>
        <v>28</v>
      </c>
    </row>
    <row r="15" spans="1:11" x14ac:dyDescent="0.2">
      <c r="A15" s="27" t="str">
        <f t="shared" si="2"/>
        <v>Plejehjem</v>
      </c>
      <c r="B15" s="27" t="str">
        <f t="shared" si="2"/>
        <v>2015</v>
      </c>
      <c r="C15" s="2">
        <v>167</v>
      </c>
      <c r="D15" s="15" t="s">
        <v>15</v>
      </c>
      <c r="E15" s="12">
        <v>6</v>
      </c>
      <c r="F15" s="12">
        <v>5</v>
      </c>
      <c r="G15" s="12">
        <v>11</v>
      </c>
      <c r="H15" s="12">
        <v>14</v>
      </c>
      <c r="I15" s="12">
        <v>1</v>
      </c>
      <c r="J15" s="9">
        <f t="shared" si="0"/>
        <v>37</v>
      </c>
      <c r="K15" s="9">
        <f t="shared" si="1"/>
        <v>26</v>
      </c>
    </row>
    <row r="16" spans="1:11" x14ac:dyDescent="0.2">
      <c r="A16" s="27" t="str">
        <f t="shared" si="2"/>
        <v>Plejehjem</v>
      </c>
      <c r="B16" s="27" t="str">
        <f t="shared" si="2"/>
        <v>2015</v>
      </c>
      <c r="C16" s="2">
        <v>169</v>
      </c>
      <c r="D16" s="15" t="s">
        <v>16</v>
      </c>
      <c r="E16" s="12">
        <v>0</v>
      </c>
      <c r="F16" s="12">
        <v>0</v>
      </c>
      <c r="G16" s="12">
        <v>0</v>
      </c>
      <c r="H16" s="12">
        <v>0</v>
      </c>
      <c r="I16" s="12">
        <v>0</v>
      </c>
      <c r="J16" s="9">
        <f t="shared" si="0"/>
        <v>0</v>
      </c>
      <c r="K16" s="9">
        <f t="shared" si="1"/>
        <v>0</v>
      </c>
    </row>
    <row r="17" spans="1:11" x14ac:dyDescent="0.2">
      <c r="A17" s="27" t="str">
        <f t="shared" si="2"/>
        <v>Plejehjem</v>
      </c>
      <c r="B17" s="27" t="str">
        <f t="shared" si="2"/>
        <v>2015</v>
      </c>
      <c r="C17" s="2">
        <v>173</v>
      </c>
      <c r="D17" s="15" t="s">
        <v>18</v>
      </c>
      <c r="E17" s="12">
        <v>20</v>
      </c>
      <c r="F17" s="12">
        <v>19</v>
      </c>
      <c r="G17" s="12">
        <v>27</v>
      </c>
      <c r="H17" s="12">
        <v>35</v>
      </c>
      <c r="I17" s="12">
        <v>47</v>
      </c>
      <c r="J17" s="9">
        <f t="shared" si="0"/>
        <v>148</v>
      </c>
      <c r="K17" s="9">
        <f t="shared" si="1"/>
        <v>109</v>
      </c>
    </row>
    <row r="18" spans="1:11" x14ac:dyDescent="0.2">
      <c r="A18" s="27" t="str">
        <f t="shared" si="2"/>
        <v>Plejehjem</v>
      </c>
      <c r="B18" s="27" t="str">
        <f t="shared" si="2"/>
        <v>2015</v>
      </c>
      <c r="C18" s="2">
        <v>175</v>
      </c>
      <c r="D18" s="15" t="s">
        <v>19</v>
      </c>
      <c r="E18" s="12">
        <v>0</v>
      </c>
      <c r="F18" s="12">
        <v>0</v>
      </c>
      <c r="G18" s="12">
        <v>0</v>
      </c>
      <c r="H18" s="12">
        <v>0</v>
      </c>
      <c r="I18" s="12">
        <v>0</v>
      </c>
      <c r="J18" s="9">
        <f t="shared" si="0"/>
        <v>0</v>
      </c>
      <c r="K18" s="9">
        <f t="shared" si="1"/>
        <v>0</v>
      </c>
    </row>
    <row r="19" spans="1:11" x14ac:dyDescent="0.2">
      <c r="A19" s="27" t="str">
        <f t="shared" si="2"/>
        <v>Plejehjem</v>
      </c>
      <c r="B19" s="27" t="str">
        <f t="shared" si="2"/>
        <v>2015</v>
      </c>
      <c r="C19" s="2">
        <v>183</v>
      </c>
      <c r="D19" s="15" t="s">
        <v>17</v>
      </c>
      <c r="E19" s="12">
        <v>0</v>
      </c>
      <c r="F19" s="12">
        <v>0</v>
      </c>
      <c r="G19" s="12">
        <v>0</v>
      </c>
      <c r="H19" s="12">
        <v>0</v>
      </c>
      <c r="I19" s="12">
        <v>0</v>
      </c>
      <c r="J19" s="9">
        <f t="shared" si="0"/>
        <v>0</v>
      </c>
      <c r="K19" s="9">
        <f t="shared" si="1"/>
        <v>0</v>
      </c>
    </row>
    <row r="20" spans="1:11" x14ac:dyDescent="0.2">
      <c r="A20" s="27" t="str">
        <f t="shared" si="2"/>
        <v>Plejehjem</v>
      </c>
      <c r="B20" s="27" t="str">
        <f t="shared" si="2"/>
        <v>2015</v>
      </c>
      <c r="C20" s="2">
        <v>185</v>
      </c>
      <c r="D20" s="15" t="s">
        <v>7</v>
      </c>
      <c r="E20" s="12">
        <v>31</v>
      </c>
      <c r="F20" s="12">
        <v>28</v>
      </c>
      <c r="G20" s="12">
        <v>73</v>
      </c>
      <c r="H20" s="12">
        <v>56</v>
      </c>
      <c r="I20" s="12">
        <v>50</v>
      </c>
      <c r="J20" s="9">
        <f t="shared" si="0"/>
        <v>238</v>
      </c>
      <c r="K20" s="9">
        <f t="shared" si="1"/>
        <v>179</v>
      </c>
    </row>
    <row r="21" spans="1:11" x14ac:dyDescent="0.2">
      <c r="A21" s="27" t="str">
        <f t="shared" si="2"/>
        <v>Plejehjem</v>
      </c>
      <c r="B21" s="27" t="str">
        <f t="shared" si="2"/>
        <v>2015</v>
      </c>
      <c r="C21" s="2">
        <v>187</v>
      </c>
      <c r="D21" s="15" t="s">
        <v>20</v>
      </c>
      <c r="E21" s="12">
        <v>0</v>
      </c>
      <c r="F21" s="12">
        <v>0</v>
      </c>
      <c r="G21" s="12">
        <v>0</v>
      </c>
      <c r="H21" s="12">
        <v>0</v>
      </c>
      <c r="I21" s="12">
        <v>0</v>
      </c>
      <c r="J21" s="9">
        <f t="shared" si="0"/>
        <v>0</v>
      </c>
      <c r="K21" s="9">
        <f t="shared" si="1"/>
        <v>0</v>
      </c>
    </row>
    <row r="22" spans="1:11" x14ac:dyDescent="0.2">
      <c r="A22" s="27" t="str">
        <f t="shared" si="2"/>
        <v>Plejehjem</v>
      </c>
      <c r="B22" s="27" t="str">
        <f t="shared" si="2"/>
        <v>2015</v>
      </c>
      <c r="C22" s="2">
        <v>190</v>
      </c>
      <c r="D22" s="15" t="s">
        <v>25</v>
      </c>
      <c r="E22" s="12">
        <v>0</v>
      </c>
      <c r="F22" s="12">
        <v>0</v>
      </c>
      <c r="G22" s="12">
        <v>0</v>
      </c>
      <c r="H22" s="12">
        <v>0</v>
      </c>
      <c r="I22" s="12">
        <v>0</v>
      </c>
      <c r="J22" s="9">
        <f t="shared" si="0"/>
        <v>0</v>
      </c>
      <c r="K22" s="9">
        <f t="shared" si="1"/>
        <v>0</v>
      </c>
    </row>
    <row r="23" spans="1:11" x14ac:dyDescent="0.2">
      <c r="A23" s="27" t="str">
        <f t="shared" si="2"/>
        <v>Plejehjem</v>
      </c>
      <c r="B23" s="27" t="str">
        <f t="shared" si="2"/>
        <v>2015</v>
      </c>
      <c r="C23" s="2">
        <v>201</v>
      </c>
      <c r="D23" s="15" t="s">
        <v>21</v>
      </c>
      <c r="E23" s="12">
        <v>0</v>
      </c>
      <c r="F23" s="12">
        <v>0</v>
      </c>
      <c r="G23" s="12">
        <v>0</v>
      </c>
      <c r="H23" s="12">
        <v>0</v>
      </c>
      <c r="I23" s="12">
        <v>0</v>
      </c>
      <c r="J23" s="9">
        <f t="shared" si="0"/>
        <v>0</v>
      </c>
      <c r="K23" s="9">
        <f t="shared" si="1"/>
        <v>0</v>
      </c>
    </row>
    <row r="24" spans="1:11" x14ac:dyDescent="0.2">
      <c r="A24" s="27" t="str">
        <f t="shared" si="2"/>
        <v>Plejehjem</v>
      </c>
      <c r="B24" s="27" t="str">
        <f t="shared" si="2"/>
        <v>2015</v>
      </c>
      <c r="C24" s="2">
        <v>210</v>
      </c>
      <c r="D24" s="15" t="s">
        <v>23</v>
      </c>
      <c r="E24" s="12">
        <v>0</v>
      </c>
      <c r="F24" s="12">
        <v>0</v>
      </c>
      <c r="G24" s="12">
        <v>0</v>
      </c>
      <c r="H24" s="12">
        <v>0</v>
      </c>
      <c r="I24" s="12">
        <v>0</v>
      </c>
      <c r="J24" s="9">
        <f t="shared" si="0"/>
        <v>0</v>
      </c>
      <c r="K24" s="9">
        <f t="shared" si="1"/>
        <v>0</v>
      </c>
    </row>
    <row r="25" spans="1:11" x14ac:dyDescent="0.2">
      <c r="A25" s="27" t="str">
        <f t="shared" si="2"/>
        <v>Plejehjem</v>
      </c>
      <c r="B25" s="27" t="str">
        <f t="shared" si="2"/>
        <v>2015</v>
      </c>
      <c r="C25" s="2">
        <v>217</v>
      </c>
      <c r="D25" s="15" t="s">
        <v>28</v>
      </c>
      <c r="E25" s="12">
        <v>11</v>
      </c>
      <c r="F25" s="12">
        <v>8</v>
      </c>
      <c r="G25" s="12">
        <v>25</v>
      </c>
      <c r="H25" s="12">
        <v>11</v>
      </c>
      <c r="I25" s="12">
        <v>22</v>
      </c>
      <c r="J25" s="9">
        <f t="shared" si="0"/>
        <v>77</v>
      </c>
      <c r="K25" s="9">
        <f t="shared" si="1"/>
        <v>58</v>
      </c>
    </row>
    <row r="26" spans="1:11" x14ac:dyDescent="0.2">
      <c r="A26" s="27" t="str">
        <f t="shared" si="2"/>
        <v>Plejehjem</v>
      </c>
      <c r="B26" s="27" t="str">
        <f t="shared" si="2"/>
        <v>2015</v>
      </c>
      <c r="C26" s="2">
        <v>219</v>
      </c>
      <c r="D26" s="15" t="s">
        <v>29</v>
      </c>
      <c r="E26" s="12">
        <v>3</v>
      </c>
      <c r="F26" s="12">
        <v>0</v>
      </c>
      <c r="G26" s="12">
        <v>1</v>
      </c>
      <c r="H26" s="12">
        <v>1</v>
      </c>
      <c r="I26" s="12">
        <v>1</v>
      </c>
      <c r="J26" s="9">
        <f t="shared" si="0"/>
        <v>6</v>
      </c>
      <c r="K26" s="9">
        <f t="shared" si="1"/>
        <v>3</v>
      </c>
    </row>
    <row r="27" spans="1:11" x14ac:dyDescent="0.2">
      <c r="A27" s="27" t="str">
        <f t="shared" si="2"/>
        <v>Plejehjem</v>
      </c>
      <c r="B27" s="27" t="str">
        <f t="shared" si="2"/>
        <v>2015</v>
      </c>
      <c r="C27" s="2">
        <v>223</v>
      </c>
      <c r="D27" s="15" t="s">
        <v>30</v>
      </c>
      <c r="E27" s="12">
        <v>6</v>
      </c>
      <c r="F27" s="12">
        <v>0</v>
      </c>
      <c r="G27" s="12">
        <v>10</v>
      </c>
      <c r="H27" s="12">
        <v>8</v>
      </c>
      <c r="I27" s="12">
        <v>17</v>
      </c>
      <c r="J27" s="9">
        <f t="shared" si="0"/>
        <v>41</v>
      </c>
      <c r="K27" s="9">
        <f t="shared" si="1"/>
        <v>35</v>
      </c>
    </row>
    <row r="28" spans="1:11" x14ac:dyDescent="0.2">
      <c r="A28" s="27" t="str">
        <f t="shared" si="2"/>
        <v>Plejehjem</v>
      </c>
      <c r="B28" s="27" t="str">
        <f t="shared" si="2"/>
        <v>2015</v>
      </c>
      <c r="C28" s="2">
        <v>230</v>
      </c>
      <c r="D28" s="15" t="s">
        <v>31</v>
      </c>
      <c r="E28" s="12">
        <v>14</v>
      </c>
      <c r="F28" s="12">
        <v>16</v>
      </c>
      <c r="G28" s="12">
        <v>28</v>
      </c>
      <c r="H28" s="12">
        <v>44</v>
      </c>
      <c r="I28" s="12">
        <v>60</v>
      </c>
      <c r="J28" s="9">
        <f t="shared" si="0"/>
        <v>162</v>
      </c>
      <c r="K28" s="9">
        <f t="shared" si="1"/>
        <v>132</v>
      </c>
    </row>
    <row r="29" spans="1:11" x14ac:dyDescent="0.2">
      <c r="A29" s="27" t="str">
        <f t="shared" si="2"/>
        <v>Plejehjem</v>
      </c>
      <c r="B29" s="27" t="str">
        <f t="shared" si="2"/>
        <v>2015</v>
      </c>
      <c r="C29" s="2">
        <v>240</v>
      </c>
      <c r="D29" s="15" t="s">
        <v>22</v>
      </c>
      <c r="E29" s="12">
        <v>0</v>
      </c>
      <c r="F29" s="12">
        <v>0</v>
      </c>
      <c r="G29" s="12">
        <v>0</v>
      </c>
      <c r="H29" s="12">
        <v>0</v>
      </c>
      <c r="I29" s="12">
        <v>0</v>
      </c>
      <c r="J29" s="9">
        <f t="shared" si="0"/>
        <v>0</v>
      </c>
      <c r="K29" s="9">
        <f t="shared" si="1"/>
        <v>0</v>
      </c>
    </row>
    <row r="30" spans="1:11" x14ac:dyDescent="0.2">
      <c r="A30" s="27" t="str">
        <f t="shared" si="2"/>
        <v>Plejehjem</v>
      </c>
      <c r="B30" s="27" t="str">
        <f t="shared" si="2"/>
        <v>2015</v>
      </c>
      <c r="C30" s="2">
        <v>250</v>
      </c>
      <c r="D30" s="15" t="s">
        <v>24</v>
      </c>
      <c r="E30" s="12">
        <v>0</v>
      </c>
      <c r="F30" s="12">
        <v>0</v>
      </c>
      <c r="G30" s="12">
        <v>0</v>
      </c>
      <c r="H30" s="12">
        <v>0</v>
      </c>
      <c r="I30" s="12">
        <v>0</v>
      </c>
      <c r="J30" s="9">
        <f t="shared" si="0"/>
        <v>0</v>
      </c>
      <c r="K30" s="9">
        <f t="shared" si="1"/>
        <v>0</v>
      </c>
    </row>
    <row r="31" spans="1:11" x14ac:dyDescent="0.2">
      <c r="A31" s="27" t="str">
        <f t="shared" si="2"/>
        <v>Plejehjem</v>
      </c>
      <c r="B31" s="27" t="str">
        <f t="shared" si="2"/>
        <v>2015</v>
      </c>
      <c r="C31" s="2">
        <v>253</v>
      </c>
      <c r="D31" s="15" t="s">
        <v>34</v>
      </c>
      <c r="E31" s="12">
        <v>0</v>
      </c>
      <c r="F31" s="12">
        <v>0</v>
      </c>
      <c r="G31" s="12">
        <v>0</v>
      </c>
      <c r="H31" s="12">
        <v>0</v>
      </c>
      <c r="I31" s="12">
        <v>0</v>
      </c>
      <c r="J31" s="9">
        <f t="shared" si="0"/>
        <v>0</v>
      </c>
      <c r="K31" s="9">
        <f t="shared" si="1"/>
        <v>0</v>
      </c>
    </row>
    <row r="32" spans="1:11" x14ac:dyDescent="0.2">
      <c r="A32" s="27" t="str">
        <f t="shared" si="2"/>
        <v>Plejehjem</v>
      </c>
      <c r="B32" s="27" t="str">
        <f t="shared" si="2"/>
        <v>2015</v>
      </c>
      <c r="C32" s="2">
        <v>259</v>
      </c>
      <c r="D32" s="15" t="s">
        <v>35</v>
      </c>
      <c r="E32" s="12">
        <v>13</v>
      </c>
      <c r="F32" s="12">
        <v>10</v>
      </c>
      <c r="G32" s="12">
        <v>12</v>
      </c>
      <c r="H32" s="12">
        <v>13</v>
      </c>
      <c r="I32" s="12">
        <v>11</v>
      </c>
      <c r="J32" s="9">
        <f t="shared" si="0"/>
        <v>59</v>
      </c>
      <c r="K32" s="9">
        <f t="shared" si="1"/>
        <v>36</v>
      </c>
    </row>
    <row r="33" spans="1:11" x14ac:dyDescent="0.2">
      <c r="A33" s="27" t="str">
        <f t="shared" si="2"/>
        <v>Plejehjem</v>
      </c>
      <c r="B33" s="27" t="str">
        <f t="shared" si="2"/>
        <v>2015</v>
      </c>
      <c r="C33" s="2">
        <v>260</v>
      </c>
      <c r="D33" s="15" t="s">
        <v>27</v>
      </c>
      <c r="E33" s="12">
        <v>6</v>
      </c>
      <c r="F33" s="12">
        <v>7</v>
      </c>
      <c r="G33" s="12">
        <v>7</v>
      </c>
      <c r="H33" s="12">
        <v>3</v>
      </c>
      <c r="I33" s="12">
        <v>0</v>
      </c>
      <c r="J33" s="9">
        <f t="shared" si="0"/>
        <v>23</v>
      </c>
      <c r="K33" s="9">
        <f t="shared" si="1"/>
        <v>10</v>
      </c>
    </row>
    <row r="34" spans="1:11" x14ac:dyDescent="0.2">
      <c r="A34" s="27" t="str">
        <f t="shared" si="2"/>
        <v>Plejehjem</v>
      </c>
      <c r="B34" s="27" t="str">
        <f t="shared" si="2"/>
        <v>2015</v>
      </c>
      <c r="C34" s="2">
        <v>265</v>
      </c>
      <c r="D34" s="15" t="s">
        <v>37</v>
      </c>
      <c r="E34" s="12">
        <v>32</v>
      </c>
      <c r="F34" s="12">
        <v>34</v>
      </c>
      <c r="G34" s="12">
        <v>51</v>
      </c>
      <c r="H34" s="12">
        <v>44</v>
      </c>
      <c r="I34" s="12">
        <v>35</v>
      </c>
      <c r="J34" s="9">
        <f t="shared" si="0"/>
        <v>196</v>
      </c>
      <c r="K34" s="9">
        <f t="shared" si="1"/>
        <v>130</v>
      </c>
    </row>
    <row r="35" spans="1:11" x14ac:dyDescent="0.2">
      <c r="A35" s="27" t="str">
        <f t="shared" si="2"/>
        <v>Plejehjem</v>
      </c>
      <c r="B35" s="27" t="str">
        <f t="shared" si="2"/>
        <v>2015</v>
      </c>
      <c r="C35" s="2">
        <v>269</v>
      </c>
      <c r="D35" s="15" t="s">
        <v>38</v>
      </c>
      <c r="E35" s="12">
        <v>0</v>
      </c>
      <c r="F35" s="12">
        <v>0</v>
      </c>
      <c r="G35" s="12">
        <v>0</v>
      </c>
      <c r="H35" s="12">
        <v>0</v>
      </c>
      <c r="I35" s="12">
        <v>0</v>
      </c>
      <c r="J35" s="9">
        <f t="shared" si="0"/>
        <v>0</v>
      </c>
      <c r="K35" s="9">
        <f t="shared" si="1"/>
        <v>0</v>
      </c>
    </row>
    <row r="36" spans="1:11" x14ac:dyDescent="0.2">
      <c r="A36" s="27" t="str">
        <f t="shared" si="2"/>
        <v>Plejehjem</v>
      </c>
      <c r="B36" s="27" t="str">
        <f t="shared" si="2"/>
        <v>2015</v>
      </c>
      <c r="C36" s="2">
        <v>270</v>
      </c>
      <c r="D36" s="15" t="s">
        <v>26</v>
      </c>
      <c r="E36" s="12">
        <v>0</v>
      </c>
      <c r="F36" s="12">
        <v>0</v>
      </c>
      <c r="G36" s="12">
        <v>0</v>
      </c>
      <c r="H36" s="12">
        <v>0</v>
      </c>
      <c r="I36" s="12">
        <v>0</v>
      </c>
      <c r="J36" s="9">
        <f t="shared" si="0"/>
        <v>0</v>
      </c>
      <c r="K36" s="9">
        <f t="shared" si="1"/>
        <v>0</v>
      </c>
    </row>
    <row r="37" spans="1:11" x14ac:dyDescent="0.2">
      <c r="A37" s="27" t="str">
        <f t="shared" si="2"/>
        <v>Plejehjem</v>
      </c>
      <c r="B37" s="27" t="str">
        <f t="shared" si="2"/>
        <v>2015</v>
      </c>
      <c r="C37" s="2">
        <v>306</v>
      </c>
      <c r="D37" s="15" t="s">
        <v>45</v>
      </c>
      <c r="E37" s="12">
        <v>0</v>
      </c>
      <c r="F37" s="12">
        <v>0</v>
      </c>
      <c r="G37" s="12">
        <v>0</v>
      </c>
      <c r="H37" s="12">
        <v>0</v>
      </c>
      <c r="I37" s="12">
        <v>0</v>
      </c>
      <c r="J37" s="9">
        <f t="shared" si="0"/>
        <v>0</v>
      </c>
      <c r="K37" s="9">
        <f t="shared" si="1"/>
        <v>0</v>
      </c>
    </row>
    <row r="38" spans="1:11" x14ac:dyDescent="0.2">
      <c r="A38" s="27" t="str">
        <f t="shared" si="2"/>
        <v>Plejehjem</v>
      </c>
      <c r="B38" s="27" t="str">
        <f t="shared" si="2"/>
        <v>2015</v>
      </c>
      <c r="C38" s="2">
        <v>316</v>
      </c>
      <c r="D38" s="15" t="s">
        <v>41</v>
      </c>
      <c r="E38" s="12">
        <v>4</v>
      </c>
      <c r="F38" s="12">
        <v>10</v>
      </c>
      <c r="G38" s="12">
        <v>7</v>
      </c>
      <c r="H38" s="12">
        <v>13</v>
      </c>
      <c r="I38" s="12">
        <v>9</v>
      </c>
      <c r="J38" s="9">
        <f t="shared" si="0"/>
        <v>43</v>
      </c>
      <c r="K38" s="9">
        <f t="shared" si="1"/>
        <v>29</v>
      </c>
    </row>
    <row r="39" spans="1:11" x14ac:dyDescent="0.2">
      <c r="A39" s="27" t="str">
        <f t="shared" si="2"/>
        <v>Plejehjem</v>
      </c>
      <c r="B39" s="27" t="str">
        <f t="shared" si="2"/>
        <v>2015</v>
      </c>
      <c r="C39" s="2">
        <v>320</v>
      </c>
      <c r="D39" s="15" t="s">
        <v>39</v>
      </c>
      <c r="E39" s="12">
        <v>0</v>
      </c>
      <c r="F39" s="12">
        <v>0</v>
      </c>
      <c r="G39" s="12">
        <v>0</v>
      </c>
      <c r="H39" s="12">
        <v>0</v>
      </c>
      <c r="I39" s="12">
        <v>0</v>
      </c>
      <c r="J39" s="9">
        <f t="shared" si="0"/>
        <v>0</v>
      </c>
      <c r="K39" s="9">
        <f t="shared" si="1"/>
        <v>0</v>
      </c>
    </row>
    <row r="40" spans="1:11" x14ac:dyDescent="0.2">
      <c r="A40" s="27" t="str">
        <f t="shared" si="2"/>
        <v>Plejehjem</v>
      </c>
      <c r="B40" s="27" t="str">
        <f t="shared" si="2"/>
        <v>2015</v>
      </c>
      <c r="C40" s="2">
        <v>326</v>
      </c>
      <c r="D40" s="15" t="s">
        <v>42</v>
      </c>
      <c r="E40" s="12">
        <v>10</v>
      </c>
      <c r="F40" s="12">
        <v>13</v>
      </c>
      <c r="G40" s="12">
        <v>17</v>
      </c>
      <c r="H40" s="12">
        <v>14</v>
      </c>
      <c r="I40" s="12">
        <v>18</v>
      </c>
      <c r="J40" s="9">
        <f t="shared" si="0"/>
        <v>72</v>
      </c>
      <c r="K40" s="9">
        <f t="shared" si="1"/>
        <v>49</v>
      </c>
    </row>
    <row r="41" spans="1:11" x14ac:dyDescent="0.2">
      <c r="A41" s="27" t="str">
        <f t="shared" si="2"/>
        <v>Plejehjem</v>
      </c>
      <c r="B41" s="27" t="str">
        <f t="shared" si="2"/>
        <v>2015</v>
      </c>
      <c r="C41" s="2">
        <v>329</v>
      </c>
      <c r="D41" s="15" t="s">
        <v>46</v>
      </c>
      <c r="E41" s="12">
        <v>0</v>
      </c>
      <c r="F41" s="12">
        <v>0</v>
      </c>
      <c r="G41" s="12">
        <v>0</v>
      </c>
      <c r="H41" s="12">
        <v>0</v>
      </c>
      <c r="I41" s="12">
        <v>0</v>
      </c>
      <c r="J41" s="9">
        <f t="shared" si="0"/>
        <v>0</v>
      </c>
      <c r="K41" s="9">
        <f t="shared" si="1"/>
        <v>0</v>
      </c>
    </row>
    <row r="42" spans="1:11" x14ac:dyDescent="0.2">
      <c r="A42" s="27" t="str">
        <f t="shared" si="2"/>
        <v>Plejehjem</v>
      </c>
      <c r="B42" s="27" t="str">
        <f t="shared" si="2"/>
        <v>2015</v>
      </c>
      <c r="C42" s="2">
        <v>330</v>
      </c>
      <c r="D42" s="15" t="s">
        <v>47</v>
      </c>
      <c r="E42" s="12">
        <v>6</v>
      </c>
      <c r="F42" s="12">
        <v>10</v>
      </c>
      <c r="G42" s="12">
        <v>13</v>
      </c>
      <c r="H42" s="12">
        <v>20</v>
      </c>
      <c r="I42" s="12">
        <v>35</v>
      </c>
      <c r="J42" s="9">
        <f t="shared" si="0"/>
        <v>84</v>
      </c>
      <c r="K42" s="9">
        <f t="shared" si="1"/>
        <v>68</v>
      </c>
    </row>
    <row r="43" spans="1:11" x14ac:dyDescent="0.2">
      <c r="A43" s="27" t="str">
        <f t="shared" si="2"/>
        <v>Plejehjem</v>
      </c>
      <c r="B43" s="27" t="str">
        <f t="shared" si="2"/>
        <v>2015</v>
      </c>
      <c r="C43" s="2">
        <v>336</v>
      </c>
      <c r="D43" s="15" t="s">
        <v>49</v>
      </c>
      <c r="E43" s="12">
        <v>0</v>
      </c>
      <c r="F43" s="12">
        <v>0</v>
      </c>
      <c r="G43" s="12">
        <v>0</v>
      </c>
      <c r="H43" s="12">
        <v>0</v>
      </c>
      <c r="I43" s="12">
        <v>0</v>
      </c>
      <c r="J43" s="9">
        <f t="shared" si="0"/>
        <v>0</v>
      </c>
      <c r="K43" s="9">
        <f t="shared" si="1"/>
        <v>0</v>
      </c>
    </row>
    <row r="44" spans="1:11" x14ac:dyDescent="0.2">
      <c r="A44" s="27" t="str">
        <f t="shared" si="2"/>
        <v>Plejehjem</v>
      </c>
      <c r="B44" s="27" t="str">
        <f t="shared" si="2"/>
        <v>2015</v>
      </c>
      <c r="C44" s="2">
        <v>340</v>
      </c>
      <c r="D44" s="15" t="s">
        <v>48</v>
      </c>
      <c r="E44" s="12">
        <v>0</v>
      </c>
      <c r="F44" s="12">
        <v>0</v>
      </c>
      <c r="G44" s="12">
        <v>0</v>
      </c>
      <c r="H44" s="12">
        <v>0</v>
      </c>
      <c r="I44" s="12">
        <v>0</v>
      </c>
      <c r="J44" s="9">
        <f t="shared" si="0"/>
        <v>0</v>
      </c>
      <c r="K44" s="9">
        <f t="shared" si="1"/>
        <v>0</v>
      </c>
    </row>
    <row r="45" spans="1:11" x14ac:dyDescent="0.2">
      <c r="A45" s="27" t="str">
        <f t="shared" si="2"/>
        <v>Plejehjem</v>
      </c>
      <c r="B45" s="27" t="str">
        <f t="shared" si="2"/>
        <v>2015</v>
      </c>
      <c r="C45" s="2">
        <v>350</v>
      </c>
      <c r="D45" s="15" t="s">
        <v>36</v>
      </c>
      <c r="E45" s="12">
        <v>0</v>
      </c>
      <c r="F45" s="12">
        <v>0</v>
      </c>
      <c r="G45" s="12">
        <v>0</v>
      </c>
      <c r="H45" s="12">
        <v>0</v>
      </c>
      <c r="I45" s="12">
        <v>0</v>
      </c>
      <c r="J45" s="9">
        <f t="shared" si="0"/>
        <v>0</v>
      </c>
      <c r="K45" s="9">
        <f t="shared" si="1"/>
        <v>0</v>
      </c>
    </row>
    <row r="46" spans="1:11" x14ac:dyDescent="0.2">
      <c r="A46" s="27" t="str">
        <f t="shared" si="2"/>
        <v>Plejehjem</v>
      </c>
      <c r="B46" s="27" t="str">
        <f t="shared" si="2"/>
        <v>2015</v>
      </c>
      <c r="C46" s="2">
        <v>360</v>
      </c>
      <c r="D46" s="15" t="s">
        <v>43</v>
      </c>
      <c r="E46" s="12">
        <v>0</v>
      </c>
      <c r="F46" s="12">
        <v>0</v>
      </c>
      <c r="G46" s="12">
        <v>0</v>
      </c>
      <c r="H46" s="12">
        <v>0</v>
      </c>
      <c r="I46" s="12">
        <v>0</v>
      </c>
      <c r="J46" s="9">
        <f t="shared" si="0"/>
        <v>0</v>
      </c>
      <c r="K46" s="9">
        <f t="shared" si="1"/>
        <v>0</v>
      </c>
    </row>
    <row r="47" spans="1:11" x14ac:dyDescent="0.2">
      <c r="A47" s="27" t="str">
        <f t="shared" si="2"/>
        <v>Plejehjem</v>
      </c>
      <c r="B47" s="27" t="str">
        <f t="shared" si="2"/>
        <v>2015</v>
      </c>
      <c r="C47" s="2">
        <v>370</v>
      </c>
      <c r="D47" s="15" t="s">
        <v>44</v>
      </c>
      <c r="E47" s="12">
        <v>0</v>
      </c>
      <c r="F47" s="12">
        <v>0</v>
      </c>
      <c r="G47" s="12">
        <v>0</v>
      </c>
      <c r="H47" s="12">
        <v>0</v>
      </c>
      <c r="I47" s="12">
        <v>0</v>
      </c>
      <c r="J47" s="9">
        <f t="shared" si="0"/>
        <v>0</v>
      </c>
      <c r="K47" s="9">
        <f t="shared" si="1"/>
        <v>0</v>
      </c>
    </row>
    <row r="48" spans="1:11" x14ac:dyDescent="0.2">
      <c r="A48" s="27" t="str">
        <f t="shared" si="2"/>
        <v>Plejehjem</v>
      </c>
      <c r="B48" s="27" t="str">
        <f t="shared" si="2"/>
        <v>2015</v>
      </c>
      <c r="C48" s="2">
        <v>376</v>
      </c>
      <c r="D48" s="15" t="s">
        <v>40</v>
      </c>
      <c r="E48" s="12">
        <v>8</v>
      </c>
      <c r="F48" s="12">
        <v>2</v>
      </c>
      <c r="G48" s="12">
        <v>4</v>
      </c>
      <c r="H48" s="12">
        <v>13</v>
      </c>
      <c r="I48" s="12">
        <v>13</v>
      </c>
      <c r="J48" s="9">
        <f t="shared" si="0"/>
        <v>40</v>
      </c>
      <c r="K48" s="9">
        <f t="shared" si="1"/>
        <v>30</v>
      </c>
    </row>
    <row r="49" spans="1:11" x14ac:dyDescent="0.2">
      <c r="A49" s="27" t="str">
        <f t="shared" si="2"/>
        <v>Plejehjem</v>
      </c>
      <c r="B49" s="27" t="str">
        <f t="shared" si="2"/>
        <v>2015</v>
      </c>
      <c r="C49" s="2">
        <v>390</v>
      </c>
      <c r="D49" s="15" t="s">
        <v>50</v>
      </c>
      <c r="E49" s="12">
        <v>0</v>
      </c>
      <c r="F49" s="12">
        <v>0</v>
      </c>
      <c r="G49" s="12">
        <v>0</v>
      </c>
      <c r="H49" s="12">
        <v>0</v>
      </c>
      <c r="I49" s="12">
        <v>0</v>
      </c>
      <c r="J49" s="9">
        <f t="shared" si="0"/>
        <v>0</v>
      </c>
      <c r="K49" s="9">
        <f t="shared" si="1"/>
        <v>0</v>
      </c>
    </row>
    <row r="50" spans="1:11" x14ac:dyDescent="0.2">
      <c r="A50" s="27" t="str">
        <f t="shared" si="2"/>
        <v>Plejehjem</v>
      </c>
      <c r="B50" s="27" t="str">
        <f t="shared" si="2"/>
        <v>2015</v>
      </c>
      <c r="C50" s="2">
        <v>400</v>
      </c>
      <c r="D50" s="15" t="s">
        <v>32</v>
      </c>
      <c r="E50" s="12">
        <v>1</v>
      </c>
      <c r="F50" s="12">
        <v>5</v>
      </c>
      <c r="G50" s="12">
        <v>9</v>
      </c>
      <c r="H50" s="12">
        <v>9</v>
      </c>
      <c r="I50" s="12">
        <v>6</v>
      </c>
      <c r="J50" s="9">
        <f t="shared" si="0"/>
        <v>30</v>
      </c>
      <c r="K50" s="9">
        <f t="shared" si="1"/>
        <v>24</v>
      </c>
    </row>
    <row r="51" spans="1:11" x14ac:dyDescent="0.2">
      <c r="A51" s="27" t="str">
        <f t="shared" si="2"/>
        <v>Plejehjem</v>
      </c>
      <c r="B51" s="27" t="str">
        <f t="shared" si="2"/>
        <v>2015</v>
      </c>
      <c r="C51" s="2">
        <v>410</v>
      </c>
      <c r="D51" s="15" t="s">
        <v>55</v>
      </c>
      <c r="E51" s="12">
        <v>0</v>
      </c>
      <c r="F51" s="12">
        <v>0</v>
      </c>
      <c r="G51" s="12">
        <v>0</v>
      </c>
      <c r="H51" s="12">
        <v>0</v>
      </c>
      <c r="I51" s="12">
        <v>0</v>
      </c>
      <c r="J51" s="9">
        <f t="shared" si="0"/>
        <v>0</v>
      </c>
      <c r="K51" s="9">
        <f t="shared" si="1"/>
        <v>0</v>
      </c>
    </row>
    <row r="52" spans="1:11" x14ac:dyDescent="0.2">
      <c r="A52" s="27" t="str">
        <f t="shared" si="2"/>
        <v>Plejehjem</v>
      </c>
      <c r="B52" s="27" t="str">
        <f t="shared" si="2"/>
        <v>2015</v>
      </c>
      <c r="C52" s="2">
        <v>420</v>
      </c>
      <c r="D52" s="15" t="s">
        <v>51</v>
      </c>
      <c r="E52" s="12">
        <v>0</v>
      </c>
      <c r="F52" s="12">
        <v>0</v>
      </c>
      <c r="G52" s="12">
        <v>0</v>
      </c>
      <c r="H52" s="12">
        <v>0</v>
      </c>
      <c r="I52" s="12">
        <v>0</v>
      </c>
      <c r="J52" s="9">
        <f t="shared" si="0"/>
        <v>0</v>
      </c>
      <c r="K52" s="9">
        <f t="shared" si="1"/>
        <v>0</v>
      </c>
    </row>
    <row r="53" spans="1:11" x14ac:dyDescent="0.2">
      <c r="A53" s="27" t="str">
        <f t="shared" si="2"/>
        <v>Plejehjem</v>
      </c>
      <c r="B53" s="27" t="str">
        <f t="shared" si="2"/>
        <v>2015</v>
      </c>
      <c r="C53" s="2">
        <v>430</v>
      </c>
      <c r="D53" s="15" t="s">
        <v>52</v>
      </c>
      <c r="E53" s="12">
        <v>0</v>
      </c>
      <c r="F53" s="12">
        <v>0</v>
      </c>
      <c r="G53" s="12">
        <v>0</v>
      </c>
      <c r="H53" s="12">
        <v>0</v>
      </c>
      <c r="I53" s="12">
        <v>0</v>
      </c>
      <c r="J53" s="9">
        <f t="shared" si="0"/>
        <v>0</v>
      </c>
      <c r="K53" s="9">
        <f t="shared" si="1"/>
        <v>0</v>
      </c>
    </row>
    <row r="54" spans="1:11" x14ac:dyDescent="0.2">
      <c r="A54" s="27" t="str">
        <f t="shared" si="2"/>
        <v>Plejehjem</v>
      </c>
      <c r="B54" s="27" t="str">
        <f t="shared" si="2"/>
        <v>2015</v>
      </c>
      <c r="C54" s="2">
        <v>440</v>
      </c>
      <c r="D54" s="15" t="s">
        <v>53</v>
      </c>
      <c r="E54" s="12">
        <v>0</v>
      </c>
      <c r="F54" s="12">
        <v>0</v>
      </c>
      <c r="G54" s="12">
        <v>0</v>
      </c>
      <c r="H54" s="12">
        <v>0</v>
      </c>
      <c r="I54" s="12">
        <v>0</v>
      </c>
      <c r="J54" s="9">
        <f t="shared" si="0"/>
        <v>0</v>
      </c>
      <c r="K54" s="9">
        <f t="shared" si="1"/>
        <v>0</v>
      </c>
    </row>
    <row r="55" spans="1:11" x14ac:dyDescent="0.2">
      <c r="A55" s="27" t="str">
        <f t="shared" si="2"/>
        <v>Plejehjem</v>
      </c>
      <c r="B55" s="27" t="str">
        <f t="shared" si="2"/>
        <v>2015</v>
      </c>
      <c r="C55" s="2">
        <v>450</v>
      </c>
      <c r="D55" s="15" t="s">
        <v>57</v>
      </c>
      <c r="E55" s="12">
        <v>0</v>
      </c>
      <c r="F55" s="12">
        <v>0</v>
      </c>
      <c r="G55" s="12">
        <v>0</v>
      </c>
      <c r="H55" s="12">
        <v>0</v>
      </c>
      <c r="I55" s="12">
        <v>0</v>
      </c>
      <c r="J55" s="9">
        <f t="shared" si="0"/>
        <v>0</v>
      </c>
      <c r="K55" s="9">
        <f t="shared" si="1"/>
        <v>0</v>
      </c>
    </row>
    <row r="56" spans="1:11" x14ac:dyDescent="0.2">
      <c r="A56" s="27" t="str">
        <f t="shared" si="2"/>
        <v>Plejehjem</v>
      </c>
      <c r="B56" s="27" t="str">
        <f t="shared" si="2"/>
        <v>2015</v>
      </c>
      <c r="C56" s="2">
        <v>461</v>
      </c>
      <c r="D56" s="15" t="s">
        <v>58</v>
      </c>
      <c r="E56" s="12">
        <v>4</v>
      </c>
      <c r="F56" s="12">
        <v>10</v>
      </c>
      <c r="G56" s="12">
        <v>5</v>
      </c>
      <c r="H56" s="12">
        <v>11</v>
      </c>
      <c r="I56" s="12">
        <v>16</v>
      </c>
      <c r="J56" s="9">
        <f t="shared" si="0"/>
        <v>46</v>
      </c>
      <c r="K56" s="9">
        <f t="shared" si="1"/>
        <v>32</v>
      </c>
    </row>
    <row r="57" spans="1:11" x14ac:dyDescent="0.2">
      <c r="A57" s="27" t="str">
        <f t="shared" si="2"/>
        <v>Plejehjem</v>
      </c>
      <c r="B57" s="27" t="str">
        <f t="shared" si="2"/>
        <v>2015</v>
      </c>
      <c r="C57" s="2">
        <v>479</v>
      </c>
      <c r="D57" s="15" t="s">
        <v>59</v>
      </c>
      <c r="E57" s="12">
        <v>0</v>
      </c>
      <c r="F57" s="12">
        <v>0</v>
      </c>
      <c r="G57" s="12">
        <v>0</v>
      </c>
      <c r="H57" s="12">
        <v>0</v>
      </c>
      <c r="I57" s="12">
        <v>0</v>
      </c>
      <c r="J57" s="9">
        <f t="shared" si="0"/>
        <v>0</v>
      </c>
      <c r="K57" s="9">
        <f t="shared" si="1"/>
        <v>0</v>
      </c>
    </row>
    <row r="58" spans="1:11" x14ac:dyDescent="0.2">
      <c r="A58" s="27" t="str">
        <f t="shared" si="2"/>
        <v>Plejehjem</v>
      </c>
      <c r="B58" s="27" t="str">
        <f t="shared" si="2"/>
        <v>2015</v>
      </c>
      <c r="C58" s="2">
        <v>480</v>
      </c>
      <c r="D58" s="15" t="s">
        <v>56</v>
      </c>
      <c r="E58" s="12">
        <v>0</v>
      </c>
      <c r="F58" s="12">
        <v>0</v>
      </c>
      <c r="G58" s="12">
        <v>0</v>
      </c>
      <c r="H58" s="12">
        <v>0</v>
      </c>
      <c r="I58" s="12">
        <v>0</v>
      </c>
      <c r="J58" s="9">
        <f t="shared" si="0"/>
        <v>0</v>
      </c>
      <c r="K58" s="9">
        <f t="shared" si="1"/>
        <v>0</v>
      </c>
    </row>
    <row r="59" spans="1:11" x14ac:dyDescent="0.2">
      <c r="A59" s="27" t="str">
        <f t="shared" si="2"/>
        <v>Plejehjem</v>
      </c>
      <c r="B59" s="27" t="str">
        <f t="shared" si="2"/>
        <v>2015</v>
      </c>
      <c r="C59" s="2">
        <v>482</v>
      </c>
      <c r="D59" s="15" t="s">
        <v>54</v>
      </c>
      <c r="E59" s="12">
        <v>0</v>
      </c>
      <c r="F59" s="12">
        <v>0</v>
      </c>
      <c r="G59" s="12">
        <v>0</v>
      </c>
      <c r="H59" s="12">
        <v>0</v>
      </c>
      <c r="I59" s="12">
        <v>0</v>
      </c>
      <c r="J59" s="9">
        <f t="shared" si="0"/>
        <v>0</v>
      </c>
      <c r="K59" s="9">
        <f t="shared" si="1"/>
        <v>0</v>
      </c>
    </row>
    <row r="60" spans="1:11" x14ac:dyDescent="0.2">
      <c r="A60" s="27" t="str">
        <f t="shared" si="2"/>
        <v>Plejehjem</v>
      </c>
      <c r="B60" s="27" t="str">
        <f t="shared" si="2"/>
        <v>2015</v>
      </c>
      <c r="C60" s="2">
        <v>492</v>
      </c>
      <c r="D60" s="15" t="s">
        <v>60</v>
      </c>
      <c r="E60" s="12">
        <v>0</v>
      </c>
      <c r="F60" s="12">
        <v>0</v>
      </c>
      <c r="G60" s="12">
        <v>0</v>
      </c>
      <c r="H60" s="12">
        <v>0</v>
      </c>
      <c r="I60" s="12">
        <v>0</v>
      </c>
      <c r="J60" s="9">
        <f t="shared" si="0"/>
        <v>0</v>
      </c>
      <c r="K60" s="9">
        <f t="shared" si="1"/>
        <v>0</v>
      </c>
    </row>
    <row r="61" spans="1:11" x14ac:dyDescent="0.2">
      <c r="A61" s="27" t="str">
        <f t="shared" si="2"/>
        <v>Plejehjem</v>
      </c>
      <c r="B61" s="27" t="str">
        <f t="shared" si="2"/>
        <v>2015</v>
      </c>
      <c r="C61" s="2">
        <v>510</v>
      </c>
      <c r="D61" s="15" t="s">
        <v>65</v>
      </c>
      <c r="E61" s="12">
        <v>0</v>
      </c>
      <c r="F61" s="12">
        <v>0</v>
      </c>
      <c r="G61" s="12">
        <v>0</v>
      </c>
      <c r="H61" s="12">
        <v>0</v>
      </c>
      <c r="I61" s="12">
        <v>0</v>
      </c>
      <c r="J61" s="9">
        <f t="shared" si="0"/>
        <v>0</v>
      </c>
      <c r="K61" s="9">
        <f t="shared" si="1"/>
        <v>0</v>
      </c>
    </row>
    <row r="62" spans="1:11" x14ac:dyDescent="0.2">
      <c r="A62" s="27" t="str">
        <f t="shared" si="2"/>
        <v>Plejehjem</v>
      </c>
      <c r="B62" s="27" t="str">
        <f t="shared" si="2"/>
        <v>2015</v>
      </c>
      <c r="C62" s="2">
        <v>530</v>
      </c>
      <c r="D62" s="15" t="s">
        <v>61</v>
      </c>
      <c r="E62" s="12">
        <v>0</v>
      </c>
      <c r="F62" s="12">
        <v>0</v>
      </c>
      <c r="G62" s="12">
        <v>0</v>
      </c>
      <c r="H62" s="12">
        <v>0</v>
      </c>
      <c r="I62" s="12">
        <v>0</v>
      </c>
      <c r="J62" s="9">
        <f t="shared" si="0"/>
        <v>0</v>
      </c>
      <c r="K62" s="9">
        <f t="shared" si="1"/>
        <v>0</v>
      </c>
    </row>
    <row r="63" spans="1:11" x14ac:dyDescent="0.2">
      <c r="A63" s="27" t="str">
        <f t="shared" si="2"/>
        <v>Plejehjem</v>
      </c>
      <c r="B63" s="27" t="str">
        <f t="shared" si="2"/>
        <v>2015</v>
      </c>
      <c r="C63" s="2">
        <v>540</v>
      </c>
      <c r="D63" s="15" t="s">
        <v>67</v>
      </c>
      <c r="E63" s="12">
        <v>0</v>
      </c>
      <c r="F63" s="12">
        <v>0</v>
      </c>
      <c r="G63" s="12">
        <v>0</v>
      </c>
      <c r="H63" s="12">
        <v>0</v>
      </c>
      <c r="I63" s="12">
        <v>0</v>
      </c>
      <c r="J63" s="9">
        <f t="shared" si="0"/>
        <v>0</v>
      </c>
      <c r="K63" s="9">
        <f t="shared" si="1"/>
        <v>0</v>
      </c>
    </row>
    <row r="64" spans="1:11" x14ac:dyDescent="0.2">
      <c r="A64" s="27" t="str">
        <f t="shared" si="2"/>
        <v>Plejehjem</v>
      </c>
      <c r="B64" s="27" t="str">
        <f t="shared" si="2"/>
        <v>2015</v>
      </c>
      <c r="C64" s="2">
        <v>550</v>
      </c>
      <c r="D64" s="15" t="s">
        <v>68</v>
      </c>
      <c r="E64" s="12">
        <v>0</v>
      </c>
      <c r="F64" s="12">
        <v>0</v>
      </c>
      <c r="G64" s="12">
        <v>0</v>
      </c>
      <c r="H64" s="12">
        <v>0</v>
      </c>
      <c r="I64" s="12">
        <v>0</v>
      </c>
      <c r="J64" s="9">
        <f t="shared" si="0"/>
        <v>0</v>
      </c>
      <c r="K64" s="9">
        <f t="shared" si="1"/>
        <v>0</v>
      </c>
    </row>
    <row r="65" spans="1:11" x14ac:dyDescent="0.2">
      <c r="A65" s="27" t="str">
        <f t="shared" si="2"/>
        <v>Plejehjem</v>
      </c>
      <c r="B65" s="27" t="str">
        <f t="shared" si="2"/>
        <v>2015</v>
      </c>
      <c r="C65" s="2">
        <v>561</v>
      </c>
      <c r="D65" s="15" t="s">
        <v>62</v>
      </c>
      <c r="E65" s="12">
        <v>35</v>
      </c>
      <c r="F65" s="12">
        <v>29</v>
      </c>
      <c r="G65" s="12">
        <v>34</v>
      </c>
      <c r="H65" s="12">
        <v>43</v>
      </c>
      <c r="I65" s="12">
        <v>41</v>
      </c>
      <c r="J65" s="9">
        <f t="shared" si="0"/>
        <v>182</v>
      </c>
      <c r="K65" s="9">
        <f t="shared" si="1"/>
        <v>118</v>
      </c>
    </row>
    <row r="66" spans="1:11" x14ac:dyDescent="0.2">
      <c r="A66" s="27" t="str">
        <f t="shared" si="2"/>
        <v>Plejehjem</v>
      </c>
      <c r="B66" s="27" t="str">
        <f t="shared" si="2"/>
        <v>2015</v>
      </c>
      <c r="C66" s="2">
        <v>563</v>
      </c>
      <c r="D66" s="15" t="s">
        <v>63</v>
      </c>
      <c r="E66" s="12">
        <v>0</v>
      </c>
      <c r="F66" s="12">
        <v>0</v>
      </c>
      <c r="G66" s="12">
        <v>0</v>
      </c>
      <c r="H66" s="12">
        <v>0</v>
      </c>
      <c r="I66" s="12">
        <v>0</v>
      </c>
      <c r="J66" s="9">
        <f t="shared" si="0"/>
        <v>0</v>
      </c>
      <c r="K66" s="9">
        <f t="shared" si="1"/>
        <v>0</v>
      </c>
    </row>
    <row r="67" spans="1:11" x14ac:dyDescent="0.2">
      <c r="A67" s="27" t="str">
        <f t="shared" si="2"/>
        <v>Plejehjem</v>
      </c>
      <c r="B67" s="27" t="str">
        <f t="shared" si="2"/>
        <v>2015</v>
      </c>
      <c r="C67" s="2">
        <v>573</v>
      </c>
      <c r="D67" s="15" t="s">
        <v>69</v>
      </c>
      <c r="E67" s="12">
        <v>0</v>
      </c>
      <c r="F67" s="12">
        <v>0</v>
      </c>
      <c r="G67" s="12">
        <v>0</v>
      </c>
      <c r="H67" s="12">
        <v>0</v>
      </c>
      <c r="I67" s="12">
        <v>0</v>
      </c>
      <c r="J67" s="9">
        <f t="shared" si="0"/>
        <v>0</v>
      </c>
      <c r="K67" s="9">
        <f t="shared" si="1"/>
        <v>0</v>
      </c>
    </row>
    <row r="68" spans="1:11" x14ac:dyDescent="0.2">
      <c r="A68" s="27" t="str">
        <f t="shared" si="2"/>
        <v>Plejehjem</v>
      </c>
      <c r="B68" s="27" t="str">
        <f t="shared" si="2"/>
        <v>2015</v>
      </c>
      <c r="C68" s="2">
        <v>575</v>
      </c>
      <c r="D68" s="15" t="s">
        <v>70</v>
      </c>
      <c r="E68" s="12">
        <v>1</v>
      </c>
      <c r="F68" s="12">
        <v>8</v>
      </c>
      <c r="G68" s="12">
        <v>0</v>
      </c>
      <c r="H68" s="12">
        <v>14</v>
      </c>
      <c r="I68" s="12">
        <v>13</v>
      </c>
      <c r="J68" s="9">
        <f t="shared" si="0"/>
        <v>36</v>
      </c>
      <c r="K68" s="9">
        <f t="shared" si="1"/>
        <v>27</v>
      </c>
    </row>
    <row r="69" spans="1:11" x14ac:dyDescent="0.2">
      <c r="A69" s="27" t="str">
        <f t="shared" si="2"/>
        <v>Plejehjem</v>
      </c>
      <c r="B69" s="27" t="str">
        <f t="shared" si="2"/>
        <v>2015</v>
      </c>
      <c r="C69" s="2">
        <v>580</v>
      </c>
      <c r="D69" s="15" t="s">
        <v>72</v>
      </c>
      <c r="E69" s="12">
        <v>0</v>
      </c>
      <c r="F69" s="12">
        <v>0</v>
      </c>
      <c r="G69" s="12">
        <v>0</v>
      </c>
      <c r="H69" s="12">
        <v>0</v>
      </c>
      <c r="I69" s="12">
        <v>0</v>
      </c>
      <c r="J69" s="9">
        <f t="shared" ref="J69:J102" si="3">SUM(E69:I69)</f>
        <v>0</v>
      </c>
      <c r="K69" s="9">
        <f t="shared" ref="K69:K102" si="4">SUM(G69:I69)</f>
        <v>0</v>
      </c>
    </row>
    <row r="70" spans="1:11" x14ac:dyDescent="0.2">
      <c r="A70" s="27" t="str">
        <f t="shared" ref="A70:B102" si="5">A69</f>
        <v>Plejehjem</v>
      </c>
      <c r="B70" s="27" t="str">
        <f t="shared" si="5"/>
        <v>2015</v>
      </c>
      <c r="C70" s="2">
        <v>607</v>
      </c>
      <c r="D70" s="15" t="s">
        <v>64</v>
      </c>
      <c r="E70" s="12">
        <v>0</v>
      </c>
      <c r="F70" s="12">
        <v>0</v>
      </c>
      <c r="G70" s="12">
        <v>0</v>
      </c>
      <c r="H70" s="12">
        <v>0</v>
      </c>
      <c r="I70" s="12">
        <v>0</v>
      </c>
      <c r="J70" s="9">
        <f t="shared" si="3"/>
        <v>0</v>
      </c>
      <c r="K70" s="9">
        <f t="shared" si="4"/>
        <v>0</v>
      </c>
    </row>
    <row r="71" spans="1:11" x14ac:dyDescent="0.2">
      <c r="A71" s="27" t="str">
        <f t="shared" si="5"/>
        <v>Plejehjem</v>
      </c>
      <c r="B71" s="27" t="str">
        <f t="shared" si="5"/>
        <v>2015</v>
      </c>
      <c r="C71" s="2">
        <v>615</v>
      </c>
      <c r="D71" s="15" t="s">
        <v>75</v>
      </c>
      <c r="E71" s="12">
        <v>0</v>
      </c>
      <c r="F71" s="12">
        <v>0</v>
      </c>
      <c r="G71" s="12">
        <v>0</v>
      </c>
      <c r="H71" s="12">
        <v>0</v>
      </c>
      <c r="I71" s="12">
        <v>0</v>
      </c>
      <c r="J71" s="9">
        <f t="shared" si="3"/>
        <v>0</v>
      </c>
      <c r="K71" s="9">
        <f t="shared" si="4"/>
        <v>0</v>
      </c>
    </row>
    <row r="72" spans="1:11" x14ac:dyDescent="0.2">
      <c r="A72" s="27" t="str">
        <f t="shared" si="5"/>
        <v>Plejehjem</v>
      </c>
      <c r="B72" s="27" t="str">
        <f t="shared" si="5"/>
        <v>2015</v>
      </c>
      <c r="C72" s="2">
        <v>621</v>
      </c>
      <c r="D72" s="15" t="s">
        <v>66</v>
      </c>
      <c r="E72" s="12">
        <v>5</v>
      </c>
      <c r="F72" s="12">
        <v>1</v>
      </c>
      <c r="G72" s="12">
        <v>5</v>
      </c>
      <c r="H72" s="12">
        <v>6</v>
      </c>
      <c r="I72" s="12">
        <v>2</v>
      </c>
      <c r="J72" s="9">
        <f t="shared" si="3"/>
        <v>19</v>
      </c>
      <c r="K72" s="9">
        <f t="shared" si="4"/>
        <v>13</v>
      </c>
    </row>
    <row r="73" spans="1:11" x14ac:dyDescent="0.2">
      <c r="A73" s="27" t="str">
        <f t="shared" si="5"/>
        <v>Plejehjem</v>
      </c>
      <c r="B73" s="27" t="str">
        <f t="shared" si="5"/>
        <v>2015</v>
      </c>
      <c r="C73" s="2">
        <v>630</v>
      </c>
      <c r="D73" s="15" t="s">
        <v>71</v>
      </c>
      <c r="E73" s="12">
        <v>0</v>
      </c>
      <c r="F73" s="12">
        <v>0</v>
      </c>
      <c r="G73" s="12">
        <v>0</v>
      </c>
      <c r="H73" s="12">
        <v>0</v>
      </c>
      <c r="I73" s="12">
        <v>0</v>
      </c>
      <c r="J73" s="9">
        <f t="shared" si="3"/>
        <v>0</v>
      </c>
      <c r="K73" s="9">
        <f t="shared" si="4"/>
        <v>0</v>
      </c>
    </row>
    <row r="74" spans="1:11" x14ac:dyDescent="0.2">
      <c r="A74" s="27" t="str">
        <f t="shared" si="5"/>
        <v>Plejehjem</v>
      </c>
      <c r="B74" s="27" t="str">
        <f t="shared" si="5"/>
        <v>2015</v>
      </c>
      <c r="C74" s="2">
        <v>657</v>
      </c>
      <c r="D74" s="15" t="s">
        <v>84</v>
      </c>
      <c r="E74" s="12">
        <v>0</v>
      </c>
      <c r="F74" s="12">
        <v>0</v>
      </c>
      <c r="G74" s="12">
        <v>0</v>
      </c>
      <c r="H74" s="12">
        <v>0</v>
      </c>
      <c r="I74" s="12">
        <v>0</v>
      </c>
      <c r="J74" s="9">
        <f t="shared" si="3"/>
        <v>0</v>
      </c>
      <c r="K74" s="9">
        <f t="shared" si="4"/>
        <v>0</v>
      </c>
    </row>
    <row r="75" spans="1:11" x14ac:dyDescent="0.2">
      <c r="A75" s="27" t="str">
        <f t="shared" si="5"/>
        <v>Plejehjem</v>
      </c>
      <c r="B75" s="27" t="str">
        <f t="shared" si="5"/>
        <v>2015</v>
      </c>
      <c r="C75" s="2">
        <v>661</v>
      </c>
      <c r="D75" s="15" t="s">
        <v>85</v>
      </c>
      <c r="E75" s="12">
        <v>0</v>
      </c>
      <c r="F75" s="12">
        <v>0</v>
      </c>
      <c r="G75" s="12">
        <v>0</v>
      </c>
      <c r="H75" s="12">
        <v>0</v>
      </c>
      <c r="I75" s="12">
        <v>0</v>
      </c>
      <c r="J75" s="9">
        <f t="shared" si="3"/>
        <v>0</v>
      </c>
      <c r="K75" s="9">
        <f t="shared" si="4"/>
        <v>0</v>
      </c>
    </row>
    <row r="76" spans="1:11" x14ac:dyDescent="0.2">
      <c r="A76" s="27" t="str">
        <f t="shared" si="5"/>
        <v>Plejehjem</v>
      </c>
      <c r="B76" s="27" t="str">
        <f t="shared" si="5"/>
        <v>2015</v>
      </c>
      <c r="C76" s="2">
        <v>665</v>
      </c>
      <c r="D76" s="15" t="s">
        <v>87</v>
      </c>
      <c r="E76" s="12">
        <v>5</v>
      </c>
      <c r="F76" s="12">
        <v>2</v>
      </c>
      <c r="G76" s="12">
        <v>0</v>
      </c>
      <c r="H76" s="12">
        <v>3</v>
      </c>
      <c r="I76" s="12">
        <v>4</v>
      </c>
      <c r="J76" s="9">
        <f t="shared" si="3"/>
        <v>14</v>
      </c>
      <c r="K76" s="9">
        <f t="shared" si="4"/>
        <v>7</v>
      </c>
    </row>
    <row r="77" spans="1:11" x14ac:dyDescent="0.2">
      <c r="A77" s="27" t="str">
        <f t="shared" si="5"/>
        <v>Plejehjem</v>
      </c>
      <c r="B77" s="27" t="str">
        <f t="shared" si="5"/>
        <v>2015</v>
      </c>
      <c r="C77" s="2">
        <v>671</v>
      </c>
      <c r="D77" s="15" t="s">
        <v>90</v>
      </c>
      <c r="E77" s="12">
        <v>6</v>
      </c>
      <c r="F77" s="12">
        <v>5</v>
      </c>
      <c r="G77" s="12">
        <v>8</v>
      </c>
      <c r="H77" s="12">
        <v>10</v>
      </c>
      <c r="I77" s="12">
        <v>13</v>
      </c>
      <c r="J77" s="9">
        <f t="shared" si="3"/>
        <v>42</v>
      </c>
      <c r="K77" s="9">
        <f t="shared" si="4"/>
        <v>31</v>
      </c>
    </row>
    <row r="78" spans="1:11" x14ac:dyDescent="0.2">
      <c r="A78" s="27" t="str">
        <f t="shared" si="5"/>
        <v>Plejehjem</v>
      </c>
      <c r="B78" s="27" t="str">
        <f t="shared" si="5"/>
        <v>2015</v>
      </c>
      <c r="C78" s="2">
        <v>706</v>
      </c>
      <c r="D78" s="15" t="s">
        <v>82</v>
      </c>
      <c r="E78" s="12">
        <v>0</v>
      </c>
      <c r="F78" s="12">
        <v>0</v>
      </c>
      <c r="G78" s="12">
        <v>0</v>
      </c>
      <c r="H78" s="12">
        <v>0</v>
      </c>
      <c r="I78" s="12">
        <v>0</v>
      </c>
      <c r="J78" s="9">
        <f t="shared" si="3"/>
        <v>0</v>
      </c>
      <c r="K78" s="9">
        <f t="shared" si="4"/>
        <v>0</v>
      </c>
    </row>
    <row r="79" spans="1:11" x14ac:dyDescent="0.2">
      <c r="A79" s="27" t="str">
        <f t="shared" si="5"/>
        <v>Plejehjem</v>
      </c>
      <c r="B79" s="27" t="str">
        <f t="shared" si="5"/>
        <v>2015</v>
      </c>
      <c r="C79" s="2">
        <v>707</v>
      </c>
      <c r="D79" s="15" t="s">
        <v>76</v>
      </c>
      <c r="E79" s="12">
        <v>0</v>
      </c>
      <c r="F79" s="12">
        <v>0</v>
      </c>
      <c r="G79" s="12">
        <v>0</v>
      </c>
      <c r="H79" s="12">
        <v>0</v>
      </c>
      <c r="I79" s="12">
        <v>0</v>
      </c>
      <c r="J79" s="9">
        <f t="shared" si="3"/>
        <v>0</v>
      </c>
      <c r="K79" s="9">
        <f t="shared" si="4"/>
        <v>0</v>
      </c>
    </row>
    <row r="80" spans="1:11" x14ac:dyDescent="0.2">
      <c r="A80" s="27" t="str">
        <f t="shared" si="5"/>
        <v>Plejehjem</v>
      </c>
      <c r="B80" s="27" t="str">
        <f t="shared" si="5"/>
        <v>2015</v>
      </c>
      <c r="C80" s="2">
        <v>710</v>
      </c>
      <c r="D80" s="15" t="s">
        <v>73</v>
      </c>
      <c r="E80" s="12">
        <v>0</v>
      </c>
      <c r="F80" s="12">
        <v>0</v>
      </c>
      <c r="G80" s="12">
        <v>0</v>
      </c>
      <c r="H80" s="12">
        <v>0</v>
      </c>
      <c r="I80" s="12">
        <v>0</v>
      </c>
      <c r="J80" s="9">
        <f t="shared" si="3"/>
        <v>0</v>
      </c>
      <c r="K80" s="9">
        <f t="shared" si="4"/>
        <v>0</v>
      </c>
    </row>
    <row r="81" spans="1:11" x14ac:dyDescent="0.2">
      <c r="A81" s="27" t="str">
        <f t="shared" si="5"/>
        <v>Plejehjem</v>
      </c>
      <c r="B81" s="27" t="str">
        <f t="shared" si="5"/>
        <v>2015</v>
      </c>
      <c r="C81" s="2">
        <v>727</v>
      </c>
      <c r="D81" s="15" t="s">
        <v>77</v>
      </c>
      <c r="E81" s="12">
        <v>0</v>
      </c>
      <c r="F81" s="12">
        <v>0</v>
      </c>
      <c r="G81" s="12">
        <v>0</v>
      </c>
      <c r="H81" s="12">
        <v>0</v>
      </c>
      <c r="I81" s="12">
        <v>0</v>
      </c>
      <c r="J81" s="9">
        <f t="shared" si="3"/>
        <v>0</v>
      </c>
      <c r="K81" s="9">
        <f t="shared" si="4"/>
        <v>0</v>
      </c>
    </row>
    <row r="82" spans="1:11" x14ac:dyDescent="0.2">
      <c r="A82" s="27" t="str">
        <f t="shared" si="5"/>
        <v>Plejehjem</v>
      </c>
      <c r="B82" s="27" t="str">
        <f t="shared" si="5"/>
        <v>2015</v>
      </c>
      <c r="C82" s="2">
        <v>730</v>
      </c>
      <c r="D82" s="15" t="s">
        <v>78</v>
      </c>
      <c r="E82" s="12">
        <v>0</v>
      </c>
      <c r="F82" s="12">
        <v>0</v>
      </c>
      <c r="G82" s="12">
        <v>0</v>
      </c>
      <c r="H82" s="12">
        <v>0</v>
      </c>
      <c r="I82" s="12">
        <v>0</v>
      </c>
      <c r="J82" s="9">
        <f t="shared" si="3"/>
        <v>0</v>
      </c>
      <c r="K82" s="9">
        <f t="shared" si="4"/>
        <v>0</v>
      </c>
    </row>
    <row r="83" spans="1:11" x14ac:dyDescent="0.2">
      <c r="A83" s="27" t="str">
        <f t="shared" si="5"/>
        <v>Plejehjem</v>
      </c>
      <c r="B83" s="27" t="str">
        <f t="shared" si="5"/>
        <v>2015</v>
      </c>
      <c r="C83" s="2">
        <v>740</v>
      </c>
      <c r="D83" s="15" t="s">
        <v>80</v>
      </c>
      <c r="E83" s="12">
        <v>2</v>
      </c>
      <c r="F83" s="12">
        <v>9</v>
      </c>
      <c r="G83" s="12">
        <v>14</v>
      </c>
      <c r="H83" s="12">
        <v>6</v>
      </c>
      <c r="I83" s="12">
        <v>23</v>
      </c>
      <c r="J83" s="9">
        <f t="shared" si="3"/>
        <v>54</v>
      </c>
      <c r="K83" s="9">
        <f t="shared" si="4"/>
        <v>43</v>
      </c>
    </row>
    <row r="84" spans="1:11" x14ac:dyDescent="0.2">
      <c r="A84" s="27" t="str">
        <f t="shared" si="5"/>
        <v>Plejehjem</v>
      </c>
      <c r="B84" s="27" t="str">
        <f t="shared" si="5"/>
        <v>2015</v>
      </c>
      <c r="C84" s="2">
        <v>741</v>
      </c>
      <c r="D84" s="15" t="s">
        <v>79</v>
      </c>
      <c r="E84" s="12">
        <v>0</v>
      </c>
      <c r="F84" s="12">
        <v>0</v>
      </c>
      <c r="G84" s="12">
        <v>0</v>
      </c>
      <c r="H84" s="12">
        <v>0</v>
      </c>
      <c r="I84" s="12">
        <v>0</v>
      </c>
      <c r="J84" s="9">
        <f t="shared" si="3"/>
        <v>0</v>
      </c>
      <c r="K84" s="9">
        <f t="shared" si="4"/>
        <v>0</v>
      </c>
    </row>
    <row r="85" spans="1:11" x14ac:dyDescent="0.2">
      <c r="A85" s="27" t="str">
        <f t="shared" si="5"/>
        <v>Plejehjem</v>
      </c>
      <c r="B85" s="27" t="str">
        <f t="shared" si="5"/>
        <v>2015</v>
      </c>
      <c r="C85" s="2">
        <v>746</v>
      </c>
      <c r="D85" s="15" t="s">
        <v>81</v>
      </c>
      <c r="E85" s="12">
        <v>5</v>
      </c>
      <c r="F85" s="12">
        <v>6</v>
      </c>
      <c r="G85" s="12">
        <v>7</v>
      </c>
      <c r="H85" s="12">
        <v>3</v>
      </c>
      <c r="I85" s="12">
        <v>11</v>
      </c>
      <c r="J85" s="9">
        <f t="shared" si="3"/>
        <v>32</v>
      </c>
      <c r="K85" s="9">
        <f t="shared" si="4"/>
        <v>21</v>
      </c>
    </row>
    <row r="86" spans="1:11" x14ac:dyDescent="0.2">
      <c r="A86" s="27" t="str">
        <f t="shared" si="5"/>
        <v>Plejehjem</v>
      </c>
      <c r="B86" s="27" t="str">
        <f t="shared" si="5"/>
        <v>2015</v>
      </c>
      <c r="C86" s="2">
        <v>751</v>
      </c>
      <c r="D86" s="15" t="s">
        <v>83</v>
      </c>
      <c r="E86" s="12">
        <v>33</v>
      </c>
      <c r="F86" s="12">
        <v>24</v>
      </c>
      <c r="G86" s="12">
        <v>33</v>
      </c>
      <c r="H86" s="12">
        <v>31</v>
      </c>
      <c r="I86" s="12">
        <v>40</v>
      </c>
      <c r="J86" s="9">
        <f t="shared" si="3"/>
        <v>161</v>
      </c>
      <c r="K86" s="9">
        <f t="shared" si="4"/>
        <v>104</v>
      </c>
    </row>
    <row r="87" spans="1:11" x14ac:dyDescent="0.2">
      <c r="A87" s="27" t="str">
        <f t="shared" si="5"/>
        <v>Plejehjem</v>
      </c>
      <c r="B87" s="27" t="str">
        <f t="shared" si="5"/>
        <v>2015</v>
      </c>
      <c r="C87" s="2">
        <v>756</v>
      </c>
      <c r="D87" s="15" t="s">
        <v>86</v>
      </c>
      <c r="E87" s="12">
        <v>0</v>
      </c>
      <c r="F87" s="12">
        <v>0</v>
      </c>
      <c r="G87" s="12">
        <v>0</v>
      </c>
      <c r="H87" s="12">
        <v>0</v>
      </c>
      <c r="I87" s="12">
        <v>0</v>
      </c>
      <c r="J87" s="9">
        <f t="shared" si="3"/>
        <v>0</v>
      </c>
      <c r="K87" s="9">
        <f t="shared" si="4"/>
        <v>0</v>
      </c>
    </row>
    <row r="88" spans="1:11" x14ac:dyDescent="0.2">
      <c r="A88" s="27" t="str">
        <f t="shared" si="5"/>
        <v>Plejehjem</v>
      </c>
      <c r="B88" s="27" t="str">
        <f t="shared" si="5"/>
        <v>2015</v>
      </c>
      <c r="C88" s="2">
        <v>760</v>
      </c>
      <c r="D88" s="15" t="s">
        <v>88</v>
      </c>
      <c r="E88" s="12">
        <v>0</v>
      </c>
      <c r="F88" s="12">
        <v>0</v>
      </c>
      <c r="G88" s="12">
        <v>0</v>
      </c>
      <c r="H88" s="12">
        <v>0</v>
      </c>
      <c r="I88" s="12">
        <v>0</v>
      </c>
      <c r="J88" s="9">
        <f t="shared" si="3"/>
        <v>0</v>
      </c>
      <c r="K88" s="9">
        <f t="shared" si="4"/>
        <v>0</v>
      </c>
    </row>
    <row r="89" spans="1:11" x14ac:dyDescent="0.2">
      <c r="A89" s="27" t="str">
        <f t="shared" si="5"/>
        <v>Plejehjem</v>
      </c>
      <c r="B89" s="27" t="str">
        <f t="shared" si="5"/>
        <v>2015</v>
      </c>
      <c r="C89" s="2">
        <v>766</v>
      </c>
      <c r="D89" s="15" t="s">
        <v>74</v>
      </c>
      <c r="E89" s="12">
        <v>0</v>
      </c>
      <c r="F89" s="12">
        <v>0</v>
      </c>
      <c r="G89" s="12">
        <v>0</v>
      </c>
      <c r="H89" s="12">
        <v>0</v>
      </c>
      <c r="I89" s="12">
        <v>0</v>
      </c>
      <c r="J89" s="9">
        <f t="shared" si="3"/>
        <v>0</v>
      </c>
      <c r="K89" s="9">
        <f t="shared" si="4"/>
        <v>0</v>
      </c>
    </row>
    <row r="90" spans="1:11" x14ac:dyDescent="0.2">
      <c r="A90" s="27" t="str">
        <f t="shared" si="5"/>
        <v>Plejehjem</v>
      </c>
      <c r="B90" s="27" t="str">
        <f t="shared" si="5"/>
        <v>2015</v>
      </c>
      <c r="C90" s="2">
        <v>773</v>
      </c>
      <c r="D90" s="15" t="s">
        <v>98</v>
      </c>
      <c r="E90" s="12">
        <v>0</v>
      </c>
      <c r="F90" s="12">
        <v>0</v>
      </c>
      <c r="G90" s="12">
        <v>0</v>
      </c>
      <c r="H90" s="12">
        <v>0</v>
      </c>
      <c r="I90" s="12">
        <v>0</v>
      </c>
      <c r="J90" s="9">
        <f t="shared" si="3"/>
        <v>0</v>
      </c>
      <c r="K90" s="9">
        <f t="shared" si="4"/>
        <v>0</v>
      </c>
    </row>
    <row r="91" spans="1:11" x14ac:dyDescent="0.2">
      <c r="A91" s="27" t="str">
        <f t="shared" si="5"/>
        <v>Plejehjem</v>
      </c>
      <c r="B91" s="27" t="str">
        <f t="shared" si="5"/>
        <v>2015</v>
      </c>
      <c r="C91" s="2">
        <v>779</v>
      </c>
      <c r="D91" s="15" t="s">
        <v>89</v>
      </c>
      <c r="E91" s="12">
        <v>0</v>
      </c>
      <c r="F91" s="12">
        <v>0</v>
      </c>
      <c r="G91" s="12">
        <v>0</v>
      </c>
      <c r="H91" s="12">
        <v>0</v>
      </c>
      <c r="I91" s="12">
        <v>0</v>
      </c>
      <c r="J91" s="9">
        <f t="shared" si="3"/>
        <v>0</v>
      </c>
      <c r="K91" s="9">
        <f t="shared" si="4"/>
        <v>0</v>
      </c>
    </row>
    <row r="92" spans="1:11" x14ac:dyDescent="0.2">
      <c r="A92" s="27" t="str">
        <f t="shared" si="5"/>
        <v>Plejehjem</v>
      </c>
      <c r="B92" s="27" t="str">
        <f t="shared" si="5"/>
        <v>2015</v>
      </c>
      <c r="C92" s="2">
        <v>787</v>
      </c>
      <c r="D92" s="15" t="s">
        <v>100</v>
      </c>
      <c r="E92" s="12">
        <v>0</v>
      </c>
      <c r="F92" s="12">
        <v>0</v>
      </c>
      <c r="G92" s="12">
        <v>0</v>
      </c>
      <c r="H92" s="12">
        <v>0</v>
      </c>
      <c r="I92" s="12">
        <v>0</v>
      </c>
      <c r="J92" s="9">
        <f t="shared" si="3"/>
        <v>0</v>
      </c>
      <c r="K92" s="9">
        <f t="shared" si="4"/>
        <v>0</v>
      </c>
    </row>
    <row r="93" spans="1:11" x14ac:dyDescent="0.2">
      <c r="A93" s="27" t="str">
        <f t="shared" si="5"/>
        <v>Plejehjem</v>
      </c>
      <c r="B93" s="27" t="str">
        <f t="shared" si="5"/>
        <v>2015</v>
      </c>
      <c r="C93" s="2">
        <v>791</v>
      </c>
      <c r="D93" s="15" t="s">
        <v>91</v>
      </c>
      <c r="E93" s="12">
        <v>0</v>
      </c>
      <c r="F93" s="12">
        <v>0</v>
      </c>
      <c r="G93" s="12">
        <v>0</v>
      </c>
      <c r="H93" s="12">
        <v>0</v>
      </c>
      <c r="I93" s="12">
        <v>0</v>
      </c>
      <c r="J93" s="9">
        <f t="shared" si="3"/>
        <v>0</v>
      </c>
      <c r="K93" s="9">
        <f t="shared" si="4"/>
        <v>0</v>
      </c>
    </row>
    <row r="94" spans="1:11" x14ac:dyDescent="0.2">
      <c r="A94" s="27" t="str">
        <f t="shared" si="5"/>
        <v>Plejehjem</v>
      </c>
      <c r="B94" s="27" t="str">
        <f t="shared" si="5"/>
        <v>2015</v>
      </c>
      <c r="C94" s="2">
        <v>810</v>
      </c>
      <c r="D94" s="15" t="s">
        <v>92</v>
      </c>
      <c r="E94" s="12">
        <v>17</v>
      </c>
      <c r="F94" s="12">
        <v>8</v>
      </c>
      <c r="G94" s="12">
        <v>20</v>
      </c>
      <c r="H94" s="12">
        <v>25</v>
      </c>
      <c r="I94" s="12">
        <v>23</v>
      </c>
      <c r="J94" s="9">
        <f t="shared" si="3"/>
        <v>93</v>
      </c>
      <c r="K94" s="9">
        <f t="shared" si="4"/>
        <v>68</v>
      </c>
    </row>
    <row r="95" spans="1:11" x14ac:dyDescent="0.2">
      <c r="A95" s="27" t="str">
        <f t="shared" si="5"/>
        <v>Plejehjem</v>
      </c>
      <c r="B95" s="27" t="str">
        <f t="shared" si="5"/>
        <v>2015</v>
      </c>
      <c r="C95" s="2">
        <v>813</v>
      </c>
      <c r="D95" s="15" t="s">
        <v>93</v>
      </c>
      <c r="E95" s="12">
        <v>0</v>
      </c>
      <c r="F95" s="12">
        <v>0</v>
      </c>
      <c r="G95" s="12">
        <v>0</v>
      </c>
      <c r="H95" s="12">
        <v>0</v>
      </c>
      <c r="I95" s="12">
        <v>0</v>
      </c>
      <c r="J95" s="9">
        <f t="shared" si="3"/>
        <v>0</v>
      </c>
      <c r="K95" s="9">
        <f t="shared" si="4"/>
        <v>0</v>
      </c>
    </row>
    <row r="96" spans="1:11" x14ac:dyDescent="0.2">
      <c r="A96" s="27" t="str">
        <f t="shared" si="5"/>
        <v>Plejehjem</v>
      </c>
      <c r="B96" s="27" t="str">
        <f t="shared" si="5"/>
        <v>2015</v>
      </c>
      <c r="C96" s="2">
        <v>820</v>
      </c>
      <c r="D96" s="15" t="s">
        <v>101</v>
      </c>
      <c r="E96" s="12">
        <v>0</v>
      </c>
      <c r="F96" s="12">
        <v>0</v>
      </c>
      <c r="G96" s="12">
        <v>0</v>
      </c>
      <c r="H96" s="12">
        <v>0</v>
      </c>
      <c r="I96" s="12">
        <v>0</v>
      </c>
      <c r="J96" s="9">
        <f t="shared" si="3"/>
        <v>0</v>
      </c>
      <c r="K96" s="9">
        <f t="shared" si="4"/>
        <v>0</v>
      </c>
    </row>
    <row r="97" spans="1:11" x14ac:dyDescent="0.2">
      <c r="A97" s="27" t="str">
        <f t="shared" si="5"/>
        <v>Plejehjem</v>
      </c>
      <c r="B97" s="27" t="str">
        <f t="shared" si="5"/>
        <v>2015</v>
      </c>
      <c r="C97" s="2">
        <v>825</v>
      </c>
      <c r="D97" s="15" t="s">
        <v>96</v>
      </c>
      <c r="E97" s="12">
        <v>0</v>
      </c>
      <c r="F97" s="12">
        <v>0</v>
      </c>
      <c r="G97" s="12">
        <v>0</v>
      </c>
      <c r="H97" s="12">
        <v>0</v>
      </c>
      <c r="I97" s="12">
        <v>0</v>
      </c>
      <c r="J97" s="9">
        <f t="shared" si="3"/>
        <v>0</v>
      </c>
      <c r="K97" s="9">
        <f t="shared" si="4"/>
        <v>0</v>
      </c>
    </row>
    <row r="98" spans="1:11" x14ac:dyDescent="0.2">
      <c r="A98" s="27" t="str">
        <f t="shared" si="5"/>
        <v>Plejehjem</v>
      </c>
      <c r="B98" s="27" t="str">
        <f t="shared" si="5"/>
        <v>2015</v>
      </c>
      <c r="C98" s="2">
        <v>840</v>
      </c>
      <c r="D98" s="15" t="s">
        <v>99</v>
      </c>
      <c r="E98" s="12">
        <v>0</v>
      </c>
      <c r="F98" s="12">
        <v>0</v>
      </c>
      <c r="G98" s="12">
        <v>0</v>
      </c>
      <c r="H98" s="12">
        <v>0</v>
      </c>
      <c r="I98" s="12">
        <v>0</v>
      </c>
      <c r="J98" s="9">
        <f t="shared" si="3"/>
        <v>0</v>
      </c>
      <c r="K98" s="9">
        <f t="shared" si="4"/>
        <v>0</v>
      </c>
    </row>
    <row r="99" spans="1:11" x14ac:dyDescent="0.2">
      <c r="A99" s="27" t="str">
        <f t="shared" si="5"/>
        <v>Plejehjem</v>
      </c>
      <c r="B99" s="27" t="str">
        <f t="shared" si="5"/>
        <v>2015</v>
      </c>
      <c r="C99" s="2">
        <v>846</v>
      </c>
      <c r="D99" s="15" t="s">
        <v>97</v>
      </c>
      <c r="E99" s="12">
        <v>0</v>
      </c>
      <c r="F99" s="12">
        <v>0</v>
      </c>
      <c r="G99" s="12">
        <v>0</v>
      </c>
      <c r="H99" s="12">
        <v>0</v>
      </c>
      <c r="I99" s="12">
        <v>0</v>
      </c>
      <c r="J99" s="9">
        <f t="shared" si="3"/>
        <v>0</v>
      </c>
      <c r="K99" s="9">
        <f t="shared" si="4"/>
        <v>0</v>
      </c>
    </row>
    <row r="100" spans="1:11" x14ac:dyDescent="0.2">
      <c r="A100" s="27" t="str">
        <f t="shared" si="5"/>
        <v>Plejehjem</v>
      </c>
      <c r="B100" s="27" t="str">
        <f t="shared" si="5"/>
        <v>2015</v>
      </c>
      <c r="C100" s="2">
        <v>849</v>
      </c>
      <c r="D100" s="15" t="s">
        <v>95</v>
      </c>
      <c r="E100" s="12">
        <v>4</v>
      </c>
      <c r="F100" s="12">
        <v>5</v>
      </c>
      <c r="G100" s="12">
        <v>12</v>
      </c>
      <c r="H100" s="12">
        <v>18</v>
      </c>
      <c r="I100" s="12">
        <v>18</v>
      </c>
      <c r="J100" s="9">
        <f t="shared" si="3"/>
        <v>57</v>
      </c>
      <c r="K100" s="9">
        <f t="shared" si="4"/>
        <v>48</v>
      </c>
    </row>
    <row r="101" spans="1:11" x14ac:dyDescent="0.2">
      <c r="A101" s="27" t="str">
        <f t="shared" si="5"/>
        <v>Plejehjem</v>
      </c>
      <c r="B101" s="27" t="str">
        <f t="shared" si="5"/>
        <v>2015</v>
      </c>
      <c r="C101" s="2">
        <v>851</v>
      </c>
      <c r="D101" s="15" t="s">
        <v>102</v>
      </c>
      <c r="E101" s="12">
        <v>25</v>
      </c>
      <c r="F101" s="12">
        <v>14</v>
      </c>
      <c r="G101" s="12">
        <v>19</v>
      </c>
      <c r="H101" s="12">
        <v>21</v>
      </c>
      <c r="I101" s="12">
        <v>18</v>
      </c>
      <c r="J101" s="9">
        <f t="shared" si="3"/>
        <v>97</v>
      </c>
      <c r="K101" s="9">
        <f t="shared" si="4"/>
        <v>58</v>
      </c>
    </row>
    <row r="102" spans="1:11" x14ac:dyDescent="0.2">
      <c r="A102" s="27" t="str">
        <f t="shared" si="5"/>
        <v>Plejehjem</v>
      </c>
      <c r="B102" s="27" t="str">
        <f t="shared" si="5"/>
        <v>2015</v>
      </c>
      <c r="C102" s="2">
        <v>860</v>
      </c>
      <c r="D102" s="15" t="s">
        <v>94</v>
      </c>
      <c r="E102" s="12">
        <v>0</v>
      </c>
      <c r="F102" s="12">
        <v>0</v>
      </c>
      <c r="G102" s="12">
        <v>0</v>
      </c>
      <c r="H102" s="12">
        <v>0</v>
      </c>
      <c r="I102" s="12">
        <v>0</v>
      </c>
      <c r="J102" s="9">
        <f t="shared" si="3"/>
        <v>0</v>
      </c>
      <c r="K102" s="9">
        <f t="shared" si="4"/>
        <v>0</v>
      </c>
    </row>
    <row r="104" spans="1:11" x14ac:dyDescent="0.2">
      <c r="E104" s="11" t="s">
        <v>172</v>
      </c>
      <c r="F104" s="11" t="s">
        <v>123</v>
      </c>
      <c r="G104" s="11" t="s">
        <v>124</v>
      </c>
      <c r="H104" s="11" t="s">
        <v>125</v>
      </c>
      <c r="I104" s="11" t="s">
        <v>126</v>
      </c>
      <c r="J104" s="11" t="s">
        <v>2</v>
      </c>
      <c r="K104" s="11" t="s">
        <v>3</v>
      </c>
    </row>
    <row r="105" spans="1:11" x14ac:dyDescent="0.2">
      <c r="A105" s="15" t="s">
        <v>175</v>
      </c>
      <c r="B105" s="15" t="s">
        <v>131</v>
      </c>
      <c r="C105" s="11"/>
      <c r="D105" s="15" t="s">
        <v>132</v>
      </c>
      <c r="E105" s="12">
        <v>4156</v>
      </c>
      <c r="F105" s="12">
        <v>4522</v>
      </c>
      <c r="G105" s="12">
        <v>7000</v>
      </c>
      <c r="H105" s="12">
        <v>8939</v>
      </c>
      <c r="I105" s="12">
        <v>10527</v>
      </c>
      <c r="J105" s="9">
        <f>SUM(E105:I105)</f>
        <v>35144</v>
      </c>
      <c r="K105" s="9">
        <f>SUM(G105:I105)</f>
        <v>26466</v>
      </c>
    </row>
    <row r="106" spans="1:11" x14ac:dyDescent="0.2">
      <c r="A106" s="27" t="str">
        <f>A105</f>
        <v>Plejeboliger  fortrinsvis til ældre (2006-)</v>
      </c>
      <c r="B106" s="27" t="str">
        <f>B105</f>
        <v>2015</v>
      </c>
      <c r="C106" s="2">
        <v>101</v>
      </c>
      <c r="D106" s="15" t="s">
        <v>4</v>
      </c>
      <c r="E106" s="12">
        <v>232</v>
      </c>
      <c r="F106" s="12">
        <v>242</v>
      </c>
      <c r="G106" s="12">
        <v>264</v>
      </c>
      <c r="H106" s="12">
        <v>374</v>
      </c>
      <c r="I106" s="12">
        <v>583</v>
      </c>
      <c r="J106" s="9">
        <f t="shared" ref="J106:J169" si="6">SUM(E106:I106)</f>
        <v>1695</v>
      </c>
      <c r="K106" s="9">
        <f t="shared" ref="K106:K169" si="7">SUM(G106:I106)</f>
        <v>1221</v>
      </c>
    </row>
    <row r="107" spans="1:11" x14ac:dyDescent="0.2">
      <c r="A107" s="27" t="str">
        <f t="shared" ref="A107:B170" si="8">A106</f>
        <v>Plejeboliger  fortrinsvis til ældre (2006-)</v>
      </c>
      <c r="B107" s="27" t="str">
        <f t="shared" si="8"/>
        <v>2015</v>
      </c>
      <c r="C107" s="2">
        <v>147</v>
      </c>
      <c r="D107" s="15" t="s">
        <v>5</v>
      </c>
      <c r="E107" s="12">
        <v>67</v>
      </c>
      <c r="F107" s="12">
        <v>46</v>
      </c>
      <c r="G107" s="12">
        <v>64</v>
      </c>
      <c r="H107" s="12">
        <v>97</v>
      </c>
      <c r="I107" s="12">
        <v>135</v>
      </c>
      <c r="J107" s="9">
        <f t="shared" si="6"/>
        <v>409</v>
      </c>
      <c r="K107" s="9">
        <f t="shared" si="7"/>
        <v>296</v>
      </c>
    </row>
    <row r="108" spans="1:11" x14ac:dyDescent="0.2">
      <c r="A108" s="27" t="str">
        <f t="shared" si="8"/>
        <v>Plejeboliger  fortrinsvis til ældre (2006-)</v>
      </c>
      <c r="B108" s="27" t="str">
        <f t="shared" si="8"/>
        <v>2015</v>
      </c>
      <c r="C108" s="2">
        <v>151</v>
      </c>
      <c r="D108" s="15" t="s">
        <v>9</v>
      </c>
      <c r="E108" s="12">
        <v>43</v>
      </c>
      <c r="F108" s="12">
        <v>57</v>
      </c>
      <c r="G108" s="12">
        <v>66</v>
      </c>
      <c r="H108" s="12">
        <v>85</v>
      </c>
      <c r="I108" s="12">
        <v>76</v>
      </c>
      <c r="J108" s="9">
        <f t="shared" si="6"/>
        <v>327</v>
      </c>
      <c r="K108" s="9">
        <f t="shared" si="7"/>
        <v>227</v>
      </c>
    </row>
    <row r="109" spans="1:11" x14ac:dyDescent="0.2">
      <c r="A109" s="27" t="str">
        <f t="shared" si="8"/>
        <v>Plejeboliger  fortrinsvis til ældre (2006-)</v>
      </c>
      <c r="B109" s="27" t="str">
        <f t="shared" si="8"/>
        <v>2015</v>
      </c>
      <c r="C109" s="2">
        <v>153</v>
      </c>
      <c r="D109" s="15" t="s">
        <v>10</v>
      </c>
      <c r="E109" s="12">
        <v>29</v>
      </c>
      <c r="F109" s="12">
        <v>28</v>
      </c>
      <c r="G109" s="12">
        <v>54</v>
      </c>
      <c r="H109" s="12">
        <v>66</v>
      </c>
      <c r="I109" s="12">
        <v>63</v>
      </c>
      <c r="J109" s="9">
        <f t="shared" si="6"/>
        <v>240</v>
      </c>
      <c r="K109" s="9">
        <f t="shared" si="7"/>
        <v>183</v>
      </c>
    </row>
    <row r="110" spans="1:11" x14ac:dyDescent="0.2">
      <c r="A110" s="27" t="str">
        <f t="shared" si="8"/>
        <v>Plejeboliger  fortrinsvis til ældre (2006-)</v>
      </c>
      <c r="B110" s="27" t="str">
        <f t="shared" si="8"/>
        <v>2015</v>
      </c>
      <c r="C110" s="2">
        <v>155</v>
      </c>
      <c r="D110" s="15" t="s">
        <v>6</v>
      </c>
      <c r="E110" s="12">
        <v>10</v>
      </c>
      <c r="F110" s="12">
        <v>21</v>
      </c>
      <c r="G110" s="12">
        <v>21</v>
      </c>
      <c r="H110" s="12">
        <v>24</v>
      </c>
      <c r="I110" s="12">
        <v>24</v>
      </c>
      <c r="J110" s="9">
        <f t="shared" si="6"/>
        <v>100</v>
      </c>
      <c r="K110" s="9">
        <f t="shared" si="7"/>
        <v>69</v>
      </c>
    </row>
    <row r="111" spans="1:11" x14ac:dyDescent="0.2">
      <c r="A111" s="27" t="str">
        <f t="shared" si="8"/>
        <v>Plejeboliger  fortrinsvis til ældre (2006-)</v>
      </c>
      <c r="B111" s="27" t="str">
        <f t="shared" si="8"/>
        <v>2015</v>
      </c>
      <c r="C111" s="2">
        <v>157</v>
      </c>
      <c r="D111" s="15" t="s">
        <v>11</v>
      </c>
      <c r="E111" s="12">
        <v>68</v>
      </c>
      <c r="F111" s="12">
        <v>72</v>
      </c>
      <c r="G111" s="12">
        <v>87</v>
      </c>
      <c r="H111" s="12">
        <v>152</v>
      </c>
      <c r="I111" s="12">
        <v>279</v>
      </c>
      <c r="J111" s="9">
        <f t="shared" si="6"/>
        <v>658</v>
      </c>
      <c r="K111" s="9">
        <f t="shared" si="7"/>
        <v>518</v>
      </c>
    </row>
    <row r="112" spans="1:11" x14ac:dyDescent="0.2">
      <c r="A112" s="27" t="str">
        <f t="shared" si="8"/>
        <v>Plejeboliger  fortrinsvis til ældre (2006-)</v>
      </c>
      <c r="B112" s="27" t="str">
        <f t="shared" si="8"/>
        <v>2015</v>
      </c>
      <c r="C112" s="2">
        <v>159</v>
      </c>
      <c r="D112" s="15" t="s">
        <v>12</v>
      </c>
      <c r="E112" s="12">
        <v>46</v>
      </c>
      <c r="F112" s="12">
        <v>46</v>
      </c>
      <c r="G112" s="12">
        <v>277</v>
      </c>
      <c r="H112" s="12">
        <v>115</v>
      </c>
      <c r="I112" s="12">
        <v>140</v>
      </c>
      <c r="J112" s="9">
        <f t="shared" si="6"/>
        <v>624</v>
      </c>
      <c r="K112" s="9">
        <f t="shared" si="7"/>
        <v>532</v>
      </c>
    </row>
    <row r="113" spans="1:11" x14ac:dyDescent="0.2">
      <c r="A113" s="27" t="str">
        <f t="shared" si="8"/>
        <v>Plejeboliger  fortrinsvis til ældre (2006-)</v>
      </c>
      <c r="B113" s="27" t="str">
        <f t="shared" si="8"/>
        <v>2015</v>
      </c>
      <c r="C113" s="2">
        <v>161</v>
      </c>
      <c r="D113" s="15" t="s">
        <v>13</v>
      </c>
      <c r="E113" s="12">
        <v>13</v>
      </c>
      <c r="F113" s="12">
        <v>15</v>
      </c>
      <c r="G113" s="12">
        <v>35</v>
      </c>
      <c r="H113" s="12">
        <v>38</v>
      </c>
      <c r="I113" s="12">
        <v>48</v>
      </c>
      <c r="J113" s="9">
        <f t="shared" si="6"/>
        <v>149</v>
      </c>
      <c r="K113" s="9">
        <f t="shared" si="7"/>
        <v>121</v>
      </c>
    </row>
    <row r="114" spans="1:11" x14ac:dyDescent="0.2">
      <c r="A114" s="27" t="str">
        <f t="shared" si="8"/>
        <v>Plejeboliger  fortrinsvis til ældre (2006-)</v>
      </c>
      <c r="B114" s="27" t="str">
        <f t="shared" si="8"/>
        <v>2015</v>
      </c>
      <c r="C114" s="2">
        <v>163</v>
      </c>
      <c r="D114" s="15" t="s">
        <v>14</v>
      </c>
      <c r="E114" s="12">
        <v>20</v>
      </c>
      <c r="F114" s="12">
        <v>19</v>
      </c>
      <c r="G114" s="12">
        <v>23</v>
      </c>
      <c r="H114" s="12">
        <v>35</v>
      </c>
      <c r="I114" s="12">
        <v>47</v>
      </c>
      <c r="J114" s="9">
        <f t="shared" si="6"/>
        <v>144</v>
      </c>
      <c r="K114" s="9">
        <f t="shared" si="7"/>
        <v>105</v>
      </c>
    </row>
    <row r="115" spans="1:11" x14ac:dyDescent="0.2">
      <c r="A115" s="27" t="str">
        <f t="shared" si="8"/>
        <v>Plejeboliger  fortrinsvis til ældre (2006-)</v>
      </c>
      <c r="B115" s="27" t="str">
        <f t="shared" si="8"/>
        <v>2015</v>
      </c>
      <c r="C115" s="2">
        <v>165</v>
      </c>
      <c r="D115" s="15" t="s">
        <v>8</v>
      </c>
      <c r="E115" s="12">
        <v>8</v>
      </c>
      <c r="F115" s="12">
        <v>9</v>
      </c>
      <c r="G115" s="12">
        <v>8</v>
      </c>
      <c r="H115" s="12">
        <v>5</v>
      </c>
      <c r="I115" s="12">
        <v>9</v>
      </c>
      <c r="J115" s="9">
        <f t="shared" si="6"/>
        <v>39</v>
      </c>
      <c r="K115" s="9">
        <f t="shared" si="7"/>
        <v>22</v>
      </c>
    </row>
    <row r="116" spans="1:11" x14ac:dyDescent="0.2">
      <c r="A116" s="27" t="str">
        <f t="shared" si="8"/>
        <v>Plejeboliger  fortrinsvis til ældre (2006-)</v>
      </c>
      <c r="B116" s="27" t="str">
        <f t="shared" si="8"/>
        <v>2015</v>
      </c>
      <c r="C116" s="2">
        <v>167</v>
      </c>
      <c r="D116" s="15" t="s">
        <v>15</v>
      </c>
      <c r="E116" s="12">
        <v>60</v>
      </c>
      <c r="F116" s="12">
        <v>55</v>
      </c>
      <c r="G116" s="12">
        <v>72</v>
      </c>
      <c r="H116" s="12">
        <v>124</v>
      </c>
      <c r="I116" s="12">
        <v>114</v>
      </c>
      <c r="J116" s="9">
        <f t="shared" si="6"/>
        <v>425</v>
      </c>
      <c r="K116" s="9">
        <f t="shared" si="7"/>
        <v>310</v>
      </c>
    </row>
    <row r="117" spans="1:11" x14ac:dyDescent="0.2">
      <c r="A117" s="27" t="str">
        <f t="shared" si="8"/>
        <v>Plejeboliger  fortrinsvis til ældre (2006-)</v>
      </c>
      <c r="B117" s="27" t="str">
        <f t="shared" si="8"/>
        <v>2015</v>
      </c>
      <c r="C117" s="2">
        <v>169</v>
      </c>
      <c r="D117" s="15" t="s">
        <v>16</v>
      </c>
      <c r="E117" s="12">
        <v>43</v>
      </c>
      <c r="F117" s="12">
        <v>50</v>
      </c>
      <c r="G117" s="12">
        <v>61</v>
      </c>
      <c r="H117" s="12">
        <v>61</v>
      </c>
      <c r="I117" s="12">
        <v>54</v>
      </c>
      <c r="J117" s="9">
        <f t="shared" si="6"/>
        <v>269</v>
      </c>
      <c r="K117" s="9">
        <f t="shared" si="7"/>
        <v>176</v>
      </c>
    </row>
    <row r="118" spans="1:11" x14ac:dyDescent="0.2">
      <c r="A118" s="27" t="str">
        <f t="shared" si="8"/>
        <v>Plejeboliger  fortrinsvis til ældre (2006-)</v>
      </c>
      <c r="B118" s="27" t="str">
        <f t="shared" si="8"/>
        <v>2015</v>
      </c>
      <c r="C118" s="2">
        <v>173</v>
      </c>
      <c r="D118" s="15" t="s">
        <v>18</v>
      </c>
      <c r="E118" s="12">
        <v>38</v>
      </c>
      <c r="F118" s="12">
        <v>41</v>
      </c>
      <c r="G118" s="12">
        <v>63</v>
      </c>
      <c r="H118" s="12">
        <v>83</v>
      </c>
      <c r="I118" s="12">
        <v>94</v>
      </c>
      <c r="J118" s="9">
        <f t="shared" si="6"/>
        <v>319</v>
      </c>
      <c r="K118" s="9">
        <f t="shared" si="7"/>
        <v>240</v>
      </c>
    </row>
    <row r="119" spans="1:11" x14ac:dyDescent="0.2">
      <c r="A119" s="27" t="str">
        <f t="shared" si="8"/>
        <v>Plejeboliger  fortrinsvis til ældre (2006-)</v>
      </c>
      <c r="B119" s="27" t="str">
        <f t="shared" si="8"/>
        <v>2015</v>
      </c>
      <c r="C119" s="2">
        <v>175</v>
      </c>
      <c r="D119" s="15" t="s">
        <v>19</v>
      </c>
      <c r="E119" s="12">
        <v>23</v>
      </c>
      <c r="F119" s="12">
        <v>40</v>
      </c>
      <c r="G119" s="12">
        <v>60</v>
      </c>
      <c r="H119" s="12">
        <v>69</v>
      </c>
      <c r="I119" s="12">
        <v>53</v>
      </c>
      <c r="J119" s="9">
        <f t="shared" si="6"/>
        <v>245</v>
      </c>
      <c r="K119" s="9">
        <f t="shared" si="7"/>
        <v>182</v>
      </c>
    </row>
    <row r="120" spans="1:11" x14ac:dyDescent="0.2">
      <c r="A120" s="27" t="str">
        <f t="shared" si="8"/>
        <v>Plejeboliger  fortrinsvis til ældre (2006-)</v>
      </c>
      <c r="B120" s="27" t="str">
        <f t="shared" si="8"/>
        <v>2015</v>
      </c>
      <c r="C120" s="2">
        <v>183</v>
      </c>
      <c r="D120" s="15" t="s">
        <v>17</v>
      </c>
      <c r="E120" s="12">
        <v>17</v>
      </c>
      <c r="F120" s="12">
        <v>16</v>
      </c>
      <c r="G120" s="12">
        <v>13</v>
      </c>
      <c r="H120" s="12">
        <v>18</v>
      </c>
      <c r="I120" s="12">
        <v>18</v>
      </c>
      <c r="J120" s="9">
        <f t="shared" si="6"/>
        <v>82</v>
      </c>
      <c r="K120" s="9">
        <f t="shared" si="7"/>
        <v>49</v>
      </c>
    </row>
    <row r="121" spans="1:11" x14ac:dyDescent="0.2">
      <c r="A121" s="27" t="str">
        <f t="shared" si="8"/>
        <v>Plejeboliger  fortrinsvis til ældre (2006-)</v>
      </c>
      <c r="B121" s="27" t="str">
        <f t="shared" si="8"/>
        <v>2015</v>
      </c>
      <c r="C121" s="2">
        <v>185</v>
      </c>
      <c r="D121" s="15" t="s">
        <v>7</v>
      </c>
      <c r="E121" s="12">
        <v>6</v>
      </c>
      <c r="F121" s="12">
        <v>7</v>
      </c>
      <c r="G121" s="12">
        <v>10</v>
      </c>
      <c r="H121" s="12">
        <v>13</v>
      </c>
      <c r="I121" s="12">
        <v>16</v>
      </c>
      <c r="J121" s="9">
        <f t="shared" si="6"/>
        <v>52</v>
      </c>
      <c r="K121" s="9">
        <f t="shared" si="7"/>
        <v>39</v>
      </c>
    </row>
    <row r="122" spans="1:11" x14ac:dyDescent="0.2">
      <c r="A122" s="27" t="str">
        <f t="shared" si="8"/>
        <v>Plejeboliger  fortrinsvis til ældre (2006-)</v>
      </c>
      <c r="B122" s="27" t="str">
        <f t="shared" si="8"/>
        <v>2015</v>
      </c>
      <c r="C122" s="2">
        <v>187</v>
      </c>
      <c r="D122" s="15" t="s">
        <v>20</v>
      </c>
      <c r="E122" s="12">
        <v>4</v>
      </c>
      <c r="F122" s="12">
        <v>6</v>
      </c>
      <c r="G122" s="12">
        <v>8</v>
      </c>
      <c r="H122" s="12">
        <v>5</v>
      </c>
      <c r="I122" s="12">
        <v>12</v>
      </c>
      <c r="J122" s="9">
        <f t="shared" si="6"/>
        <v>35</v>
      </c>
      <c r="K122" s="9">
        <f t="shared" si="7"/>
        <v>25</v>
      </c>
    </row>
    <row r="123" spans="1:11" x14ac:dyDescent="0.2">
      <c r="A123" s="27" t="str">
        <f t="shared" si="8"/>
        <v>Plejeboliger  fortrinsvis til ældre (2006-)</v>
      </c>
      <c r="B123" s="27" t="str">
        <f t="shared" si="8"/>
        <v>2015</v>
      </c>
      <c r="C123" s="2">
        <v>190</v>
      </c>
      <c r="D123" s="15" t="s">
        <v>25</v>
      </c>
      <c r="E123" s="12">
        <v>15</v>
      </c>
      <c r="F123" s="12">
        <v>16</v>
      </c>
      <c r="G123" s="12">
        <v>22</v>
      </c>
      <c r="H123" s="12">
        <v>36</v>
      </c>
      <c r="I123" s="12">
        <v>46</v>
      </c>
      <c r="J123" s="9">
        <f t="shared" si="6"/>
        <v>135</v>
      </c>
      <c r="K123" s="9">
        <f t="shared" si="7"/>
        <v>104</v>
      </c>
    </row>
    <row r="124" spans="1:11" x14ac:dyDescent="0.2">
      <c r="A124" s="27" t="str">
        <f t="shared" si="8"/>
        <v>Plejeboliger  fortrinsvis til ældre (2006-)</v>
      </c>
      <c r="B124" s="27" t="str">
        <f t="shared" si="8"/>
        <v>2015</v>
      </c>
      <c r="C124" s="2">
        <v>201</v>
      </c>
      <c r="D124" s="15" t="s">
        <v>21</v>
      </c>
      <c r="E124" s="12">
        <v>16</v>
      </c>
      <c r="F124" s="12">
        <v>25</v>
      </c>
      <c r="G124" s="12">
        <v>43</v>
      </c>
      <c r="H124" s="12">
        <v>42</v>
      </c>
      <c r="I124" s="12">
        <v>43</v>
      </c>
      <c r="J124" s="9">
        <f t="shared" si="6"/>
        <v>169</v>
      </c>
      <c r="K124" s="9">
        <f t="shared" si="7"/>
        <v>128</v>
      </c>
    </row>
    <row r="125" spans="1:11" x14ac:dyDescent="0.2">
      <c r="A125" s="27" t="str">
        <f t="shared" si="8"/>
        <v>Plejeboliger  fortrinsvis til ældre (2006-)</v>
      </c>
      <c r="B125" s="27" t="str">
        <f t="shared" si="8"/>
        <v>2015</v>
      </c>
      <c r="C125" s="2">
        <v>210</v>
      </c>
      <c r="D125" s="15" t="s">
        <v>23</v>
      </c>
      <c r="E125" s="12">
        <v>25</v>
      </c>
      <c r="F125" s="12">
        <v>28</v>
      </c>
      <c r="G125" s="12">
        <v>46</v>
      </c>
      <c r="H125" s="12">
        <v>60</v>
      </c>
      <c r="I125" s="12">
        <v>66</v>
      </c>
      <c r="J125" s="9">
        <f t="shared" si="6"/>
        <v>225</v>
      </c>
      <c r="K125" s="9">
        <f t="shared" si="7"/>
        <v>172</v>
      </c>
    </row>
    <row r="126" spans="1:11" x14ac:dyDescent="0.2">
      <c r="A126" s="27" t="str">
        <f t="shared" si="8"/>
        <v>Plejeboliger  fortrinsvis til ældre (2006-)</v>
      </c>
      <c r="B126" s="27" t="str">
        <f t="shared" si="8"/>
        <v>2015</v>
      </c>
      <c r="C126" s="2">
        <v>217</v>
      </c>
      <c r="D126" s="15" t="s">
        <v>28</v>
      </c>
      <c r="E126" s="12">
        <v>47</v>
      </c>
      <c r="F126" s="12">
        <v>43</v>
      </c>
      <c r="G126" s="12">
        <v>79</v>
      </c>
      <c r="H126" s="12">
        <v>97</v>
      </c>
      <c r="I126" s="12">
        <v>92</v>
      </c>
      <c r="J126" s="9">
        <f t="shared" si="6"/>
        <v>358</v>
      </c>
      <c r="K126" s="9">
        <f t="shared" si="7"/>
        <v>268</v>
      </c>
    </row>
    <row r="127" spans="1:11" x14ac:dyDescent="0.2">
      <c r="A127" s="27" t="str">
        <f t="shared" si="8"/>
        <v>Plejeboliger  fortrinsvis til ældre (2006-)</v>
      </c>
      <c r="B127" s="27" t="str">
        <f t="shared" si="8"/>
        <v>2015</v>
      </c>
      <c r="C127" s="2">
        <v>219</v>
      </c>
      <c r="D127" s="15" t="s">
        <v>29</v>
      </c>
      <c r="E127" s="12">
        <v>49</v>
      </c>
      <c r="F127" s="12">
        <v>51</v>
      </c>
      <c r="G127" s="12">
        <v>74</v>
      </c>
      <c r="H127" s="12">
        <v>96</v>
      </c>
      <c r="I127" s="12">
        <v>79</v>
      </c>
      <c r="J127" s="9">
        <f t="shared" si="6"/>
        <v>349</v>
      </c>
      <c r="K127" s="9">
        <f t="shared" si="7"/>
        <v>249</v>
      </c>
    </row>
    <row r="128" spans="1:11" x14ac:dyDescent="0.2">
      <c r="A128" s="27" t="str">
        <f t="shared" si="8"/>
        <v>Plejeboliger  fortrinsvis til ældre (2006-)</v>
      </c>
      <c r="B128" s="27" t="str">
        <f t="shared" si="8"/>
        <v>2015</v>
      </c>
      <c r="C128" s="2">
        <v>223</v>
      </c>
      <c r="D128" s="15" t="s">
        <v>30</v>
      </c>
      <c r="E128" s="12">
        <v>17</v>
      </c>
      <c r="F128" s="12">
        <v>16</v>
      </c>
      <c r="G128" s="12">
        <v>25</v>
      </c>
      <c r="H128" s="12">
        <v>29</v>
      </c>
      <c r="I128" s="12">
        <v>34</v>
      </c>
      <c r="J128" s="9">
        <f t="shared" si="6"/>
        <v>121</v>
      </c>
      <c r="K128" s="9">
        <f t="shared" si="7"/>
        <v>88</v>
      </c>
    </row>
    <row r="129" spans="1:11" x14ac:dyDescent="0.2">
      <c r="A129" s="27" t="str">
        <f t="shared" si="8"/>
        <v>Plejeboliger  fortrinsvis til ældre (2006-)</v>
      </c>
      <c r="B129" s="27" t="str">
        <f t="shared" si="8"/>
        <v>2015</v>
      </c>
      <c r="C129" s="2">
        <v>230</v>
      </c>
      <c r="D129" s="15" t="s">
        <v>31</v>
      </c>
      <c r="E129" s="12">
        <v>42</v>
      </c>
      <c r="F129" s="12">
        <v>38</v>
      </c>
      <c r="G129" s="12">
        <v>69</v>
      </c>
      <c r="H129" s="12">
        <v>95</v>
      </c>
      <c r="I129" s="12">
        <v>123</v>
      </c>
      <c r="J129" s="9">
        <f t="shared" si="6"/>
        <v>367</v>
      </c>
      <c r="K129" s="9">
        <f t="shared" si="7"/>
        <v>287</v>
      </c>
    </row>
    <row r="130" spans="1:11" x14ac:dyDescent="0.2">
      <c r="A130" s="27" t="str">
        <f t="shared" si="8"/>
        <v>Plejeboliger  fortrinsvis til ældre (2006-)</v>
      </c>
      <c r="B130" s="27" t="str">
        <f t="shared" si="8"/>
        <v>2015</v>
      </c>
      <c r="C130" s="2">
        <v>240</v>
      </c>
      <c r="D130" s="15" t="s">
        <v>22</v>
      </c>
      <c r="E130" s="12">
        <v>18</v>
      </c>
      <c r="F130" s="12">
        <v>17</v>
      </c>
      <c r="G130" s="12">
        <v>31</v>
      </c>
      <c r="H130" s="12">
        <v>22</v>
      </c>
      <c r="I130" s="12">
        <v>22</v>
      </c>
      <c r="J130" s="9">
        <f t="shared" si="6"/>
        <v>110</v>
      </c>
      <c r="K130" s="9">
        <f t="shared" si="7"/>
        <v>75</v>
      </c>
    </row>
    <row r="131" spans="1:11" x14ac:dyDescent="0.2">
      <c r="A131" s="27" t="str">
        <f t="shared" si="8"/>
        <v>Plejeboliger  fortrinsvis til ældre (2006-)</v>
      </c>
      <c r="B131" s="27" t="str">
        <f t="shared" si="8"/>
        <v>2015</v>
      </c>
      <c r="C131" s="2">
        <v>250</v>
      </c>
      <c r="D131" s="15" t="s">
        <v>24</v>
      </c>
      <c r="E131" s="12">
        <v>36</v>
      </c>
      <c r="F131" s="12">
        <v>43</v>
      </c>
      <c r="G131" s="12">
        <v>45</v>
      </c>
      <c r="H131" s="12">
        <v>66</v>
      </c>
      <c r="I131" s="12">
        <v>70</v>
      </c>
      <c r="J131" s="9">
        <f t="shared" si="6"/>
        <v>260</v>
      </c>
      <c r="K131" s="9">
        <f t="shared" si="7"/>
        <v>181</v>
      </c>
    </row>
    <row r="132" spans="1:11" x14ac:dyDescent="0.2">
      <c r="A132" s="27" t="str">
        <f t="shared" si="8"/>
        <v>Plejeboliger  fortrinsvis til ældre (2006-)</v>
      </c>
      <c r="B132" s="27" t="str">
        <f t="shared" si="8"/>
        <v>2015</v>
      </c>
      <c r="C132" s="2">
        <v>253</v>
      </c>
      <c r="D132" s="15" t="s">
        <v>34</v>
      </c>
      <c r="E132" s="12">
        <v>41</v>
      </c>
      <c r="F132" s="12">
        <v>53</v>
      </c>
      <c r="G132" s="12">
        <v>49</v>
      </c>
      <c r="H132" s="12">
        <v>67</v>
      </c>
      <c r="I132" s="12">
        <v>68</v>
      </c>
      <c r="J132" s="9">
        <f t="shared" si="6"/>
        <v>278</v>
      </c>
      <c r="K132" s="9">
        <f t="shared" si="7"/>
        <v>184</v>
      </c>
    </row>
    <row r="133" spans="1:11" x14ac:dyDescent="0.2">
      <c r="A133" s="27" t="str">
        <f t="shared" si="8"/>
        <v>Plejeboliger  fortrinsvis til ældre (2006-)</v>
      </c>
      <c r="B133" s="27" t="str">
        <f t="shared" si="8"/>
        <v>2015</v>
      </c>
      <c r="C133" s="2">
        <v>259</v>
      </c>
      <c r="D133" s="15" t="s">
        <v>35</v>
      </c>
      <c r="E133" s="12">
        <v>40</v>
      </c>
      <c r="F133" s="12">
        <v>50</v>
      </c>
      <c r="G133" s="12">
        <v>54</v>
      </c>
      <c r="H133" s="12">
        <v>67</v>
      </c>
      <c r="I133" s="12">
        <v>76</v>
      </c>
      <c r="J133" s="9">
        <f t="shared" si="6"/>
        <v>287</v>
      </c>
      <c r="K133" s="9">
        <f t="shared" si="7"/>
        <v>197</v>
      </c>
    </row>
    <row r="134" spans="1:11" x14ac:dyDescent="0.2">
      <c r="A134" s="27" t="str">
        <f t="shared" si="8"/>
        <v>Plejeboliger  fortrinsvis til ældre (2006-)</v>
      </c>
      <c r="B134" s="27" t="str">
        <f t="shared" si="8"/>
        <v>2015</v>
      </c>
      <c r="C134" s="2">
        <v>260</v>
      </c>
      <c r="D134" s="15" t="s">
        <v>27</v>
      </c>
      <c r="E134" s="12">
        <v>35</v>
      </c>
      <c r="F134" s="12">
        <v>28</v>
      </c>
      <c r="G134" s="12">
        <v>50</v>
      </c>
      <c r="H134" s="12">
        <v>63</v>
      </c>
      <c r="I134" s="12">
        <v>54</v>
      </c>
      <c r="J134" s="9">
        <f t="shared" si="6"/>
        <v>230</v>
      </c>
      <c r="K134" s="9">
        <f t="shared" si="7"/>
        <v>167</v>
      </c>
    </row>
    <row r="135" spans="1:11" x14ac:dyDescent="0.2">
      <c r="A135" s="27" t="str">
        <f t="shared" si="8"/>
        <v>Plejeboliger  fortrinsvis til ældre (2006-)</v>
      </c>
      <c r="B135" s="27" t="str">
        <f t="shared" si="8"/>
        <v>2015</v>
      </c>
      <c r="C135" s="2">
        <v>265</v>
      </c>
      <c r="D135" s="15" t="s">
        <v>37</v>
      </c>
      <c r="E135" s="12">
        <v>43</v>
      </c>
      <c r="F135" s="12">
        <v>48</v>
      </c>
      <c r="G135" s="12">
        <v>60</v>
      </c>
      <c r="H135" s="12">
        <v>67</v>
      </c>
      <c r="I135" s="12">
        <v>95</v>
      </c>
      <c r="J135" s="9">
        <f t="shared" si="6"/>
        <v>313</v>
      </c>
      <c r="K135" s="9">
        <f t="shared" si="7"/>
        <v>222</v>
      </c>
    </row>
    <row r="136" spans="1:11" x14ac:dyDescent="0.2">
      <c r="A136" s="27" t="str">
        <f t="shared" si="8"/>
        <v>Plejeboliger  fortrinsvis til ældre (2006-)</v>
      </c>
      <c r="B136" s="27" t="str">
        <f t="shared" si="8"/>
        <v>2015</v>
      </c>
      <c r="C136" s="2">
        <v>269</v>
      </c>
      <c r="D136" s="15" t="s">
        <v>38</v>
      </c>
      <c r="E136" s="12">
        <v>6</v>
      </c>
      <c r="F136" s="12">
        <v>12</v>
      </c>
      <c r="G136" s="12">
        <v>24</v>
      </c>
      <c r="H136" s="12">
        <v>25</v>
      </c>
      <c r="I136" s="12">
        <v>25</v>
      </c>
      <c r="J136" s="9">
        <f t="shared" si="6"/>
        <v>92</v>
      </c>
      <c r="K136" s="9">
        <f t="shared" si="7"/>
        <v>74</v>
      </c>
    </row>
    <row r="137" spans="1:11" x14ac:dyDescent="0.2">
      <c r="A137" s="27" t="str">
        <f t="shared" si="8"/>
        <v>Plejeboliger  fortrinsvis til ældre (2006-)</v>
      </c>
      <c r="B137" s="27" t="str">
        <f t="shared" si="8"/>
        <v>2015</v>
      </c>
      <c r="C137" s="2">
        <v>270</v>
      </c>
      <c r="D137" s="15" t="s">
        <v>26</v>
      </c>
      <c r="E137" s="12">
        <v>11</v>
      </c>
      <c r="F137" s="12">
        <v>20</v>
      </c>
      <c r="G137" s="12">
        <v>79</v>
      </c>
      <c r="H137" s="12">
        <v>80</v>
      </c>
      <c r="I137" s="12">
        <v>70</v>
      </c>
      <c r="J137" s="9">
        <f t="shared" si="6"/>
        <v>260</v>
      </c>
      <c r="K137" s="9">
        <f t="shared" si="7"/>
        <v>229</v>
      </c>
    </row>
    <row r="138" spans="1:11" x14ac:dyDescent="0.2">
      <c r="A138" s="27" t="str">
        <f t="shared" si="8"/>
        <v>Plejeboliger  fortrinsvis til ældre (2006-)</v>
      </c>
      <c r="B138" s="27" t="str">
        <f t="shared" si="8"/>
        <v>2015</v>
      </c>
      <c r="C138" s="2">
        <v>306</v>
      </c>
      <c r="D138" s="15" t="s">
        <v>45</v>
      </c>
      <c r="E138" s="12">
        <v>27</v>
      </c>
      <c r="F138" s="12">
        <v>47</v>
      </c>
      <c r="G138" s="12">
        <v>44</v>
      </c>
      <c r="H138" s="12">
        <v>64</v>
      </c>
      <c r="I138" s="12">
        <v>102</v>
      </c>
      <c r="J138" s="9">
        <f t="shared" si="6"/>
        <v>284</v>
      </c>
      <c r="K138" s="9">
        <f t="shared" si="7"/>
        <v>210</v>
      </c>
    </row>
    <row r="139" spans="1:11" x14ac:dyDescent="0.2">
      <c r="A139" s="27" t="str">
        <f t="shared" si="8"/>
        <v>Plejeboliger  fortrinsvis til ældre (2006-)</v>
      </c>
      <c r="B139" s="27" t="str">
        <f t="shared" si="8"/>
        <v>2015</v>
      </c>
      <c r="C139" s="2">
        <v>316</v>
      </c>
      <c r="D139" s="15" t="s">
        <v>41</v>
      </c>
      <c r="E139" s="12">
        <v>45</v>
      </c>
      <c r="F139" s="12">
        <v>41</v>
      </c>
      <c r="G139" s="12">
        <v>56</v>
      </c>
      <c r="H139" s="12">
        <v>78</v>
      </c>
      <c r="I139" s="12">
        <v>79</v>
      </c>
      <c r="J139" s="9">
        <f t="shared" si="6"/>
        <v>299</v>
      </c>
      <c r="K139" s="9">
        <f t="shared" si="7"/>
        <v>213</v>
      </c>
    </row>
    <row r="140" spans="1:11" x14ac:dyDescent="0.2">
      <c r="A140" s="27" t="str">
        <f t="shared" si="8"/>
        <v>Plejeboliger  fortrinsvis til ældre (2006-)</v>
      </c>
      <c r="B140" s="27" t="str">
        <f t="shared" si="8"/>
        <v>2015</v>
      </c>
      <c r="C140" s="2">
        <v>320</v>
      </c>
      <c r="D140" s="15" t="s">
        <v>39</v>
      </c>
      <c r="E140" s="12">
        <v>33</v>
      </c>
      <c r="F140" s="12">
        <v>39</v>
      </c>
      <c r="G140" s="12">
        <v>61</v>
      </c>
      <c r="H140" s="12">
        <v>83</v>
      </c>
      <c r="I140" s="12">
        <v>80</v>
      </c>
      <c r="J140" s="9">
        <f t="shared" si="6"/>
        <v>296</v>
      </c>
      <c r="K140" s="9">
        <f t="shared" si="7"/>
        <v>224</v>
      </c>
    </row>
    <row r="141" spans="1:11" x14ac:dyDescent="0.2">
      <c r="A141" s="27" t="str">
        <f t="shared" si="8"/>
        <v>Plejeboliger  fortrinsvis til ældre (2006-)</v>
      </c>
      <c r="B141" s="27" t="str">
        <f t="shared" si="8"/>
        <v>2015</v>
      </c>
      <c r="C141" s="2">
        <v>326</v>
      </c>
      <c r="D141" s="15" t="s">
        <v>42</v>
      </c>
      <c r="E141" s="12">
        <v>28</v>
      </c>
      <c r="F141" s="12">
        <v>31</v>
      </c>
      <c r="G141" s="12">
        <v>45</v>
      </c>
      <c r="H141" s="12">
        <v>57</v>
      </c>
      <c r="I141" s="12">
        <v>50</v>
      </c>
      <c r="J141" s="9">
        <f t="shared" si="6"/>
        <v>211</v>
      </c>
      <c r="K141" s="9">
        <f t="shared" si="7"/>
        <v>152</v>
      </c>
    </row>
    <row r="142" spans="1:11" x14ac:dyDescent="0.2">
      <c r="A142" s="27" t="str">
        <f t="shared" si="8"/>
        <v>Plejeboliger  fortrinsvis til ældre (2006-)</v>
      </c>
      <c r="B142" s="27" t="str">
        <f t="shared" si="8"/>
        <v>2015</v>
      </c>
      <c r="C142" s="2">
        <v>329</v>
      </c>
      <c r="D142" s="15" t="s">
        <v>46</v>
      </c>
      <c r="E142" s="12">
        <v>26</v>
      </c>
      <c r="F142" s="12">
        <v>22</v>
      </c>
      <c r="G142" s="12">
        <v>45</v>
      </c>
      <c r="H142" s="12">
        <v>42</v>
      </c>
      <c r="I142" s="12">
        <v>44</v>
      </c>
      <c r="J142" s="9">
        <f t="shared" si="6"/>
        <v>179</v>
      </c>
      <c r="K142" s="9">
        <f t="shared" si="7"/>
        <v>131</v>
      </c>
    </row>
    <row r="143" spans="1:11" x14ac:dyDescent="0.2">
      <c r="A143" s="27" t="str">
        <f t="shared" si="8"/>
        <v>Plejeboliger  fortrinsvis til ældre (2006-)</v>
      </c>
      <c r="B143" s="27" t="str">
        <f t="shared" si="8"/>
        <v>2015</v>
      </c>
      <c r="C143" s="2">
        <v>330</v>
      </c>
      <c r="D143" s="15" t="s">
        <v>47</v>
      </c>
      <c r="E143" s="12">
        <v>40</v>
      </c>
      <c r="F143" s="12">
        <v>40</v>
      </c>
      <c r="G143" s="12">
        <v>73</v>
      </c>
      <c r="H143" s="12">
        <v>91</v>
      </c>
      <c r="I143" s="12">
        <v>106</v>
      </c>
      <c r="J143" s="9">
        <f t="shared" si="6"/>
        <v>350</v>
      </c>
      <c r="K143" s="9">
        <f t="shared" si="7"/>
        <v>270</v>
      </c>
    </row>
    <row r="144" spans="1:11" x14ac:dyDescent="0.2">
      <c r="A144" s="27" t="str">
        <f t="shared" si="8"/>
        <v>Plejeboliger  fortrinsvis til ældre (2006-)</v>
      </c>
      <c r="B144" s="27" t="str">
        <f t="shared" si="8"/>
        <v>2015</v>
      </c>
      <c r="C144" s="2">
        <v>336</v>
      </c>
      <c r="D144" s="15" t="s">
        <v>49</v>
      </c>
      <c r="E144" s="12">
        <v>16</v>
      </c>
      <c r="F144" s="12">
        <v>19</v>
      </c>
      <c r="G144" s="12">
        <v>30</v>
      </c>
      <c r="H144" s="12">
        <v>36</v>
      </c>
      <c r="I144" s="12">
        <v>48</v>
      </c>
      <c r="J144" s="9">
        <f t="shared" si="6"/>
        <v>149</v>
      </c>
      <c r="K144" s="9">
        <f t="shared" si="7"/>
        <v>114</v>
      </c>
    </row>
    <row r="145" spans="1:11" x14ac:dyDescent="0.2">
      <c r="A145" s="27" t="str">
        <f t="shared" si="8"/>
        <v>Plejeboliger  fortrinsvis til ældre (2006-)</v>
      </c>
      <c r="B145" s="27" t="str">
        <f t="shared" si="8"/>
        <v>2015</v>
      </c>
      <c r="C145" s="2">
        <v>340</v>
      </c>
      <c r="D145" s="15" t="s">
        <v>48</v>
      </c>
      <c r="E145" s="12">
        <v>26</v>
      </c>
      <c r="F145" s="12">
        <v>26</v>
      </c>
      <c r="G145" s="12">
        <v>38</v>
      </c>
      <c r="H145" s="12">
        <v>47</v>
      </c>
      <c r="I145" s="12">
        <v>52</v>
      </c>
      <c r="J145" s="9">
        <f t="shared" si="6"/>
        <v>189</v>
      </c>
      <c r="K145" s="9">
        <f t="shared" si="7"/>
        <v>137</v>
      </c>
    </row>
    <row r="146" spans="1:11" x14ac:dyDescent="0.2">
      <c r="A146" s="27" t="str">
        <f t="shared" si="8"/>
        <v>Plejeboliger  fortrinsvis til ældre (2006-)</v>
      </c>
      <c r="B146" s="27" t="str">
        <f t="shared" si="8"/>
        <v>2015</v>
      </c>
      <c r="C146" s="2">
        <v>350</v>
      </c>
      <c r="D146" s="15" t="s">
        <v>36</v>
      </c>
      <c r="E146" s="12">
        <v>23</v>
      </c>
      <c r="F146" s="12">
        <v>14</v>
      </c>
      <c r="G146" s="12">
        <v>31</v>
      </c>
      <c r="H146" s="12">
        <v>34</v>
      </c>
      <c r="I146" s="12">
        <v>46</v>
      </c>
      <c r="J146" s="9">
        <f t="shared" si="6"/>
        <v>148</v>
      </c>
      <c r="K146" s="9">
        <f t="shared" si="7"/>
        <v>111</v>
      </c>
    </row>
    <row r="147" spans="1:11" x14ac:dyDescent="0.2">
      <c r="A147" s="27" t="str">
        <f t="shared" si="8"/>
        <v>Plejeboliger  fortrinsvis til ældre (2006-)</v>
      </c>
      <c r="B147" s="27" t="str">
        <f t="shared" si="8"/>
        <v>2015</v>
      </c>
      <c r="C147" s="2">
        <v>360</v>
      </c>
      <c r="D147" s="15" t="s">
        <v>43</v>
      </c>
      <c r="E147" s="12">
        <v>71</v>
      </c>
      <c r="F147" s="12">
        <v>68</v>
      </c>
      <c r="G147" s="12">
        <v>91</v>
      </c>
      <c r="H147" s="12">
        <v>119</v>
      </c>
      <c r="I147" s="12">
        <v>109</v>
      </c>
      <c r="J147" s="9">
        <f t="shared" si="6"/>
        <v>458</v>
      </c>
      <c r="K147" s="9">
        <f t="shared" si="7"/>
        <v>319</v>
      </c>
    </row>
    <row r="148" spans="1:11" x14ac:dyDescent="0.2">
      <c r="A148" s="27" t="str">
        <f t="shared" si="8"/>
        <v>Plejeboliger  fortrinsvis til ældre (2006-)</v>
      </c>
      <c r="B148" s="27" t="str">
        <f t="shared" si="8"/>
        <v>2015</v>
      </c>
      <c r="C148" s="2">
        <v>370</v>
      </c>
      <c r="D148" s="15" t="s">
        <v>44</v>
      </c>
      <c r="E148" s="12">
        <v>78</v>
      </c>
      <c r="F148" s="12">
        <v>78</v>
      </c>
      <c r="G148" s="12">
        <v>120</v>
      </c>
      <c r="H148" s="12">
        <v>146</v>
      </c>
      <c r="I148" s="12">
        <v>133</v>
      </c>
      <c r="J148" s="9">
        <f t="shared" si="6"/>
        <v>555</v>
      </c>
      <c r="K148" s="9">
        <f t="shared" si="7"/>
        <v>399</v>
      </c>
    </row>
    <row r="149" spans="1:11" x14ac:dyDescent="0.2">
      <c r="A149" s="27" t="str">
        <f t="shared" si="8"/>
        <v>Plejeboliger  fortrinsvis til ældre (2006-)</v>
      </c>
      <c r="B149" s="27" t="str">
        <f t="shared" si="8"/>
        <v>2015</v>
      </c>
      <c r="C149" s="2">
        <v>376</v>
      </c>
      <c r="D149" s="15" t="s">
        <v>40</v>
      </c>
      <c r="E149" s="12">
        <v>44</v>
      </c>
      <c r="F149" s="12">
        <v>54</v>
      </c>
      <c r="G149" s="12">
        <v>83</v>
      </c>
      <c r="H149" s="12">
        <v>143</v>
      </c>
      <c r="I149" s="12">
        <v>146</v>
      </c>
      <c r="J149" s="9">
        <f t="shared" si="6"/>
        <v>470</v>
      </c>
      <c r="K149" s="9">
        <f t="shared" si="7"/>
        <v>372</v>
      </c>
    </row>
    <row r="150" spans="1:11" x14ac:dyDescent="0.2">
      <c r="A150" s="27" t="str">
        <f t="shared" si="8"/>
        <v>Plejeboliger  fortrinsvis til ældre (2006-)</v>
      </c>
      <c r="B150" s="27" t="str">
        <f t="shared" si="8"/>
        <v>2015</v>
      </c>
      <c r="C150" s="2">
        <v>390</v>
      </c>
      <c r="D150" s="15" t="s">
        <v>50</v>
      </c>
      <c r="E150" s="12">
        <v>60</v>
      </c>
      <c r="F150" s="12">
        <v>45</v>
      </c>
      <c r="G150" s="12">
        <v>70</v>
      </c>
      <c r="H150" s="12">
        <v>111</v>
      </c>
      <c r="I150" s="12">
        <v>128</v>
      </c>
      <c r="J150" s="9">
        <f t="shared" si="6"/>
        <v>414</v>
      </c>
      <c r="K150" s="9">
        <f t="shared" si="7"/>
        <v>309</v>
      </c>
    </row>
    <row r="151" spans="1:11" x14ac:dyDescent="0.2">
      <c r="A151" s="27" t="str">
        <f t="shared" si="8"/>
        <v>Plejeboliger  fortrinsvis til ældre (2006-)</v>
      </c>
      <c r="B151" s="27" t="str">
        <f t="shared" si="8"/>
        <v>2015</v>
      </c>
      <c r="C151" s="2">
        <v>400</v>
      </c>
      <c r="D151" s="15" t="s">
        <v>32</v>
      </c>
      <c r="E151" s="12">
        <v>42</v>
      </c>
      <c r="F151" s="12">
        <v>64</v>
      </c>
      <c r="G151" s="12">
        <v>74</v>
      </c>
      <c r="H151" s="12">
        <v>75</v>
      </c>
      <c r="I151" s="12">
        <v>91</v>
      </c>
      <c r="J151" s="9">
        <f t="shared" si="6"/>
        <v>346</v>
      </c>
      <c r="K151" s="9">
        <f t="shared" si="7"/>
        <v>240</v>
      </c>
    </row>
    <row r="152" spans="1:11" x14ac:dyDescent="0.2">
      <c r="A152" s="27" t="str">
        <f t="shared" si="8"/>
        <v>Plejeboliger  fortrinsvis til ældre (2006-)</v>
      </c>
      <c r="B152" s="27" t="str">
        <f t="shared" si="8"/>
        <v>2015</v>
      </c>
      <c r="C152" s="2">
        <v>410</v>
      </c>
      <c r="D152" s="15" t="s">
        <v>55</v>
      </c>
      <c r="E152" s="12">
        <v>11</v>
      </c>
      <c r="F152" s="12">
        <v>24</v>
      </c>
      <c r="G152" s="12">
        <v>26</v>
      </c>
      <c r="H152" s="12">
        <v>65</v>
      </c>
      <c r="I152" s="12">
        <v>60</v>
      </c>
      <c r="J152" s="9">
        <f t="shared" si="6"/>
        <v>186</v>
      </c>
      <c r="K152" s="9">
        <f t="shared" si="7"/>
        <v>151</v>
      </c>
    </row>
    <row r="153" spans="1:11" x14ac:dyDescent="0.2">
      <c r="A153" s="27" t="str">
        <f t="shared" si="8"/>
        <v>Plejeboliger  fortrinsvis til ældre (2006-)</v>
      </c>
      <c r="B153" s="27" t="str">
        <f t="shared" si="8"/>
        <v>2015</v>
      </c>
      <c r="C153" s="2">
        <v>420</v>
      </c>
      <c r="D153" s="15" t="s">
        <v>51</v>
      </c>
      <c r="E153" s="12">
        <v>42</v>
      </c>
      <c r="F153" s="12">
        <v>36</v>
      </c>
      <c r="G153" s="12">
        <v>63</v>
      </c>
      <c r="H153" s="12">
        <v>84</v>
      </c>
      <c r="I153" s="12">
        <v>74</v>
      </c>
      <c r="J153" s="9">
        <f t="shared" si="6"/>
        <v>299</v>
      </c>
      <c r="K153" s="9">
        <f t="shared" si="7"/>
        <v>221</v>
      </c>
    </row>
    <row r="154" spans="1:11" x14ac:dyDescent="0.2">
      <c r="A154" s="27" t="str">
        <f t="shared" si="8"/>
        <v>Plejeboliger  fortrinsvis til ældre (2006-)</v>
      </c>
      <c r="B154" s="27" t="str">
        <f t="shared" si="8"/>
        <v>2015</v>
      </c>
      <c r="C154" s="2">
        <v>430</v>
      </c>
      <c r="D154" s="15" t="s">
        <v>52</v>
      </c>
      <c r="E154" s="12">
        <v>30</v>
      </c>
      <c r="F154" s="12">
        <v>76</v>
      </c>
      <c r="G154" s="12">
        <v>106</v>
      </c>
      <c r="H154" s="12">
        <v>54</v>
      </c>
      <c r="I154" s="12">
        <v>111</v>
      </c>
      <c r="J154" s="9">
        <f t="shared" si="6"/>
        <v>377</v>
      </c>
      <c r="K154" s="9">
        <f t="shared" si="7"/>
        <v>271</v>
      </c>
    </row>
    <row r="155" spans="1:11" x14ac:dyDescent="0.2">
      <c r="A155" s="27" t="str">
        <f t="shared" si="8"/>
        <v>Plejeboliger  fortrinsvis til ældre (2006-)</v>
      </c>
      <c r="B155" s="27" t="str">
        <f t="shared" si="8"/>
        <v>2015</v>
      </c>
      <c r="C155" s="2">
        <v>440</v>
      </c>
      <c r="D155" s="15" t="s">
        <v>53</v>
      </c>
      <c r="E155" s="12">
        <v>18</v>
      </c>
      <c r="F155" s="12">
        <v>26</v>
      </c>
      <c r="G155" s="12">
        <v>41</v>
      </c>
      <c r="H155" s="12">
        <v>57</v>
      </c>
      <c r="I155" s="12">
        <v>48</v>
      </c>
      <c r="J155" s="9">
        <f t="shared" si="6"/>
        <v>190</v>
      </c>
      <c r="K155" s="9">
        <f t="shared" si="7"/>
        <v>146</v>
      </c>
    </row>
    <row r="156" spans="1:11" x14ac:dyDescent="0.2">
      <c r="A156" s="27" t="str">
        <f t="shared" si="8"/>
        <v>Plejeboliger  fortrinsvis til ældre (2006-)</v>
      </c>
      <c r="B156" s="27" t="str">
        <f t="shared" si="8"/>
        <v>2015</v>
      </c>
      <c r="C156" s="2">
        <v>450</v>
      </c>
      <c r="D156" s="15" t="s">
        <v>57</v>
      </c>
      <c r="E156" s="12">
        <v>15</v>
      </c>
      <c r="F156" s="12">
        <v>15</v>
      </c>
      <c r="G156" s="12">
        <v>39</v>
      </c>
      <c r="H156" s="12">
        <v>47</v>
      </c>
      <c r="I156" s="12">
        <v>48</v>
      </c>
      <c r="J156" s="9">
        <f t="shared" si="6"/>
        <v>164</v>
      </c>
      <c r="K156" s="9">
        <f t="shared" si="7"/>
        <v>134</v>
      </c>
    </row>
    <row r="157" spans="1:11" x14ac:dyDescent="0.2">
      <c r="A157" s="27" t="str">
        <f t="shared" si="8"/>
        <v>Plejeboliger  fortrinsvis til ældre (2006-)</v>
      </c>
      <c r="B157" s="27" t="str">
        <f t="shared" si="8"/>
        <v>2015</v>
      </c>
      <c r="C157" s="2">
        <v>461</v>
      </c>
      <c r="D157" s="15" t="s">
        <v>58</v>
      </c>
      <c r="E157" s="12">
        <v>89</v>
      </c>
      <c r="F157" s="12">
        <v>85</v>
      </c>
      <c r="G157" s="12">
        <v>168</v>
      </c>
      <c r="H157" s="12">
        <v>286</v>
      </c>
      <c r="I157" s="12">
        <v>661</v>
      </c>
      <c r="J157" s="9">
        <f t="shared" si="6"/>
        <v>1289</v>
      </c>
      <c r="K157" s="9">
        <f t="shared" si="7"/>
        <v>1115</v>
      </c>
    </row>
    <row r="158" spans="1:11" x14ac:dyDescent="0.2">
      <c r="A158" s="27" t="str">
        <f t="shared" si="8"/>
        <v>Plejeboliger  fortrinsvis til ældre (2006-)</v>
      </c>
      <c r="B158" s="27" t="str">
        <f t="shared" si="8"/>
        <v>2015</v>
      </c>
      <c r="C158" s="2">
        <v>479</v>
      </c>
      <c r="D158" s="15" t="s">
        <v>59</v>
      </c>
      <c r="E158" s="12">
        <v>110</v>
      </c>
      <c r="F158" s="12">
        <v>90</v>
      </c>
      <c r="G158" s="12">
        <v>138</v>
      </c>
      <c r="H158" s="12">
        <v>164</v>
      </c>
      <c r="I158" s="12">
        <v>201</v>
      </c>
      <c r="J158" s="9">
        <f t="shared" si="6"/>
        <v>703</v>
      </c>
      <c r="K158" s="9">
        <f t="shared" si="7"/>
        <v>503</v>
      </c>
    </row>
    <row r="159" spans="1:11" x14ac:dyDescent="0.2">
      <c r="A159" s="27" t="str">
        <f t="shared" si="8"/>
        <v>Plejeboliger  fortrinsvis til ældre (2006-)</v>
      </c>
      <c r="B159" s="27" t="str">
        <f t="shared" si="8"/>
        <v>2015</v>
      </c>
      <c r="C159" s="2">
        <v>480</v>
      </c>
      <c r="D159" s="15" t="s">
        <v>56</v>
      </c>
      <c r="E159" s="12">
        <v>29</v>
      </c>
      <c r="F159" s="12">
        <v>32</v>
      </c>
      <c r="G159" s="12">
        <v>43</v>
      </c>
      <c r="H159" s="12">
        <v>53</v>
      </c>
      <c r="I159" s="12">
        <v>55</v>
      </c>
      <c r="J159" s="9">
        <f t="shared" si="6"/>
        <v>212</v>
      </c>
      <c r="K159" s="9">
        <f t="shared" si="7"/>
        <v>151</v>
      </c>
    </row>
    <row r="160" spans="1:11" x14ac:dyDescent="0.2">
      <c r="A160" s="27" t="str">
        <f t="shared" si="8"/>
        <v>Plejeboliger  fortrinsvis til ældre (2006-)</v>
      </c>
      <c r="B160" s="27" t="str">
        <f t="shared" si="8"/>
        <v>2015</v>
      </c>
      <c r="C160" s="2">
        <v>482</v>
      </c>
      <c r="D160" s="15" t="s">
        <v>54</v>
      </c>
      <c r="E160" s="12">
        <v>18</v>
      </c>
      <c r="F160" s="12">
        <v>12</v>
      </c>
      <c r="G160" s="12">
        <v>30</v>
      </c>
      <c r="H160" s="12">
        <v>42</v>
      </c>
      <c r="I160" s="12">
        <v>54</v>
      </c>
      <c r="J160" s="9">
        <f t="shared" si="6"/>
        <v>156</v>
      </c>
      <c r="K160" s="9">
        <f t="shared" si="7"/>
        <v>126</v>
      </c>
    </row>
    <row r="161" spans="1:11" x14ac:dyDescent="0.2">
      <c r="A161" s="27" t="str">
        <f t="shared" si="8"/>
        <v>Plejeboliger  fortrinsvis til ældre (2006-)</v>
      </c>
      <c r="B161" s="27" t="str">
        <f t="shared" si="8"/>
        <v>2015</v>
      </c>
      <c r="C161" s="2">
        <v>492</v>
      </c>
      <c r="D161" s="15" t="s">
        <v>60</v>
      </c>
      <c r="E161" s="12">
        <v>8</v>
      </c>
      <c r="F161" s="12">
        <v>15</v>
      </c>
      <c r="G161" s="12">
        <v>15</v>
      </c>
      <c r="H161" s="12">
        <v>21</v>
      </c>
      <c r="I161" s="12">
        <v>50</v>
      </c>
      <c r="J161" s="9">
        <f t="shared" si="6"/>
        <v>109</v>
      </c>
      <c r="K161" s="9">
        <f t="shared" si="7"/>
        <v>86</v>
      </c>
    </row>
    <row r="162" spans="1:11" x14ac:dyDescent="0.2">
      <c r="A162" s="27" t="str">
        <f t="shared" si="8"/>
        <v>Plejeboliger  fortrinsvis til ældre (2006-)</v>
      </c>
      <c r="B162" s="27" t="str">
        <f t="shared" si="8"/>
        <v>2015</v>
      </c>
      <c r="C162" s="2">
        <v>510</v>
      </c>
      <c r="D162" s="15" t="s">
        <v>65</v>
      </c>
      <c r="E162" s="12">
        <v>52</v>
      </c>
      <c r="F162" s="12">
        <v>57</v>
      </c>
      <c r="G162" s="12">
        <v>70</v>
      </c>
      <c r="H162" s="12">
        <v>98</v>
      </c>
      <c r="I162" s="12">
        <v>112</v>
      </c>
      <c r="J162" s="9">
        <f t="shared" si="6"/>
        <v>389</v>
      </c>
      <c r="K162" s="9">
        <f t="shared" si="7"/>
        <v>280</v>
      </c>
    </row>
    <row r="163" spans="1:11" x14ac:dyDescent="0.2">
      <c r="A163" s="27" t="str">
        <f t="shared" si="8"/>
        <v>Plejeboliger  fortrinsvis til ældre (2006-)</v>
      </c>
      <c r="B163" s="27" t="str">
        <f t="shared" si="8"/>
        <v>2015</v>
      </c>
      <c r="C163" s="2">
        <v>530</v>
      </c>
      <c r="D163" s="15" t="s">
        <v>61</v>
      </c>
      <c r="E163" s="12">
        <v>20</v>
      </c>
      <c r="F163" s="12">
        <v>29</v>
      </c>
      <c r="G163" s="12">
        <v>36</v>
      </c>
      <c r="H163" s="12">
        <v>53</v>
      </c>
      <c r="I163" s="12">
        <v>49</v>
      </c>
      <c r="J163" s="9">
        <f t="shared" si="6"/>
        <v>187</v>
      </c>
      <c r="K163" s="9">
        <f t="shared" si="7"/>
        <v>138</v>
      </c>
    </row>
    <row r="164" spans="1:11" x14ac:dyDescent="0.2">
      <c r="A164" s="27" t="str">
        <f t="shared" si="8"/>
        <v>Plejeboliger  fortrinsvis til ældre (2006-)</v>
      </c>
      <c r="B164" s="27" t="str">
        <f t="shared" si="8"/>
        <v>2015</v>
      </c>
      <c r="C164" s="2">
        <v>540</v>
      </c>
      <c r="D164" s="15" t="s">
        <v>67</v>
      </c>
      <c r="E164" s="12">
        <v>63</v>
      </c>
      <c r="F164" s="12">
        <v>74</v>
      </c>
      <c r="G164" s="12">
        <v>101</v>
      </c>
      <c r="H164" s="12">
        <v>134</v>
      </c>
      <c r="I164" s="12">
        <v>139</v>
      </c>
      <c r="J164" s="9">
        <f t="shared" si="6"/>
        <v>511</v>
      </c>
      <c r="K164" s="9">
        <f t="shared" si="7"/>
        <v>374</v>
      </c>
    </row>
    <row r="165" spans="1:11" x14ac:dyDescent="0.2">
      <c r="A165" s="27" t="str">
        <f t="shared" si="8"/>
        <v>Plejeboliger  fortrinsvis til ældre (2006-)</v>
      </c>
      <c r="B165" s="27" t="str">
        <f t="shared" si="8"/>
        <v>2015</v>
      </c>
      <c r="C165" s="2">
        <v>550</v>
      </c>
      <c r="D165" s="15" t="s">
        <v>68</v>
      </c>
      <c r="E165" s="12">
        <v>29</v>
      </c>
      <c r="F165" s="12">
        <v>36</v>
      </c>
      <c r="G165" s="12">
        <v>58</v>
      </c>
      <c r="H165" s="12">
        <v>101</v>
      </c>
      <c r="I165" s="12">
        <v>93</v>
      </c>
      <c r="J165" s="9">
        <f t="shared" si="6"/>
        <v>317</v>
      </c>
      <c r="K165" s="9">
        <f t="shared" si="7"/>
        <v>252</v>
      </c>
    </row>
    <row r="166" spans="1:11" x14ac:dyDescent="0.2">
      <c r="A166" s="27" t="str">
        <f t="shared" si="8"/>
        <v>Plejeboliger  fortrinsvis til ældre (2006-)</v>
      </c>
      <c r="B166" s="27" t="str">
        <f t="shared" si="8"/>
        <v>2015</v>
      </c>
      <c r="C166" s="2">
        <v>561</v>
      </c>
      <c r="D166" s="15" t="s">
        <v>62</v>
      </c>
      <c r="E166" s="12">
        <v>90</v>
      </c>
      <c r="F166" s="12">
        <v>93</v>
      </c>
      <c r="G166" s="12">
        <v>130</v>
      </c>
      <c r="H166" s="12">
        <v>143</v>
      </c>
      <c r="I166" s="12">
        <v>139</v>
      </c>
      <c r="J166" s="9">
        <f t="shared" si="6"/>
        <v>595</v>
      </c>
      <c r="K166" s="9">
        <f t="shared" si="7"/>
        <v>412</v>
      </c>
    </row>
    <row r="167" spans="1:11" x14ac:dyDescent="0.2">
      <c r="A167" s="27" t="str">
        <f t="shared" si="8"/>
        <v>Plejeboliger  fortrinsvis til ældre (2006-)</v>
      </c>
      <c r="B167" s="27" t="str">
        <f t="shared" si="8"/>
        <v>2015</v>
      </c>
      <c r="C167" s="2">
        <v>563</v>
      </c>
      <c r="D167" s="15" t="s">
        <v>63</v>
      </c>
      <c r="E167" s="12">
        <v>4</v>
      </c>
      <c r="F167" s="12">
        <v>1</v>
      </c>
      <c r="G167" s="12">
        <v>8</v>
      </c>
      <c r="H167" s="12">
        <v>9</v>
      </c>
      <c r="I167" s="12">
        <v>9</v>
      </c>
      <c r="J167" s="9">
        <f t="shared" si="6"/>
        <v>31</v>
      </c>
      <c r="K167" s="9">
        <f t="shared" si="7"/>
        <v>26</v>
      </c>
    </row>
    <row r="168" spans="1:11" x14ac:dyDescent="0.2">
      <c r="A168" s="27" t="str">
        <f t="shared" si="8"/>
        <v>Plejeboliger  fortrinsvis til ældre (2006-)</v>
      </c>
      <c r="B168" s="27" t="str">
        <f t="shared" si="8"/>
        <v>2015</v>
      </c>
      <c r="C168" s="2">
        <v>573</v>
      </c>
      <c r="D168" s="15" t="s">
        <v>69</v>
      </c>
      <c r="E168" s="12">
        <v>36</v>
      </c>
      <c r="F168" s="12">
        <v>49</v>
      </c>
      <c r="G168" s="12">
        <v>81</v>
      </c>
      <c r="H168" s="12">
        <v>99</v>
      </c>
      <c r="I168" s="12">
        <v>110</v>
      </c>
      <c r="J168" s="9">
        <f t="shared" si="6"/>
        <v>375</v>
      </c>
      <c r="K168" s="9">
        <f t="shared" si="7"/>
        <v>290</v>
      </c>
    </row>
    <row r="169" spans="1:11" x14ac:dyDescent="0.2">
      <c r="A169" s="27" t="str">
        <f t="shared" si="8"/>
        <v>Plejeboliger  fortrinsvis til ældre (2006-)</v>
      </c>
      <c r="B169" s="27" t="str">
        <f t="shared" si="8"/>
        <v>2015</v>
      </c>
      <c r="C169" s="2">
        <v>575</v>
      </c>
      <c r="D169" s="15" t="s">
        <v>70</v>
      </c>
      <c r="E169" s="12">
        <v>24</v>
      </c>
      <c r="F169" s="12">
        <v>29</v>
      </c>
      <c r="G169" s="12">
        <v>58</v>
      </c>
      <c r="H169" s="12">
        <v>78</v>
      </c>
      <c r="I169" s="12">
        <v>103</v>
      </c>
      <c r="J169" s="9">
        <f t="shared" si="6"/>
        <v>292</v>
      </c>
      <c r="K169" s="9">
        <f t="shared" si="7"/>
        <v>239</v>
      </c>
    </row>
    <row r="170" spans="1:11" x14ac:dyDescent="0.2">
      <c r="A170" s="27" t="str">
        <f t="shared" si="8"/>
        <v>Plejeboliger  fortrinsvis til ældre (2006-)</v>
      </c>
      <c r="B170" s="27" t="str">
        <f t="shared" si="8"/>
        <v>2015</v>
      </c>
      <c r="C170" s="2">
        <v>580</v>
      </c>
      <c r="D170" s="15" t="s">
        <v>72</v>
      </c>
      <c r="E170" s="12">
        <v>37</v>
      </c>
      <c r="F170" s="12">
        <v>42</v>
      </c>
      <c r="G170" s="12">
        <v>59</v>
      </c>
      <c r="H170" s="12">
        <v>87</v>
      </c>
      <c r="I170" s="12">
        <v>85</v>
      </c>
      <c r="J170" s="9">
        <f t="shared" ref="J170:J203" si="9">SUM(E170:I170)</f>
        <v>310</v>
      </c>
      <c r="K170" s="9">
        <f t="shared" ref="K170:K203" si="10">SUM(G170:I170)</f>
        <v>231</v>
      </c>
    </row>
    <row r="171" spans="1:11" x14ac:dyDescent="0.2">
      <c r="A171" s="27" t="str">
        <f t="shared" ref="A171:B203" si="11">A170</f>
        <v>Plejeboliger  fortrinsvis til ældre (2006-)</v>
      </c>
      <c r="B171" s="27" t="str">
        <f t="shared" si="11"/>
        <v>2015</v>
      </c>
      <c r="C171" s="2">
        <v>607</v>
      </c>
      <c r="D171" s="15" t="s">
        <v>64</v>
      </c>
      <c r="E171" s="12">
        <v>35</v>
      </c>
      <c r="F171" s="12">
        <v>44</v>
      </c>
      <c r="G171" s="12">
        <v>58</v>
      </c>
      <c r="H171" s="12">
        <v>59</v>
      </c>
      <c r="I171" s="12">
        <v>76</v>
      </c>
      <c r="J171" s="9">
        <f t="shared" si="9"/>
        <v>272</v>
      </c>
      <c r="K171" s="9">
        <f t="shared" si="10"/>
        <v>193</v>
      </c>
    </row>
    <row r="172" spans="1:11" x14ac:dyDescent="0.2">
      <c r="A172" s="27" t="str">
        <f t="shared" si="11"/>
        <v>Plejeboliger  fortrinsvis til ældre (2006-)</v>
      </c>
      <c r="B172" s="27" t="str">
        <f t="shared" si="11"/>
        <v>2015</v>
      </c>
      <c r="C172" s="2">
        <v>615</v>
      </c>
      <c r="D172" s="15" t="s">
        <v>75</v>
      </c>
      <c r="E172" s="12">
        <v>52</v>
      </c>
      <c r="F172" s="12">
        <v>62</v>
      </c>
      <c r="G172" s="12">
        <v>99</v>
      </c>
      <c r="H172" s="12">
        <v>122</v>
      </c>
      <c r="I172" s="12">
        <v>139</v>
      </c>
      <c r="J172" s="9">
        <f t="shared" si="9"/>
        <v>474</v>
      </c>
      <c r="K172" s="9">
        <f t="shared" si="10"/>
        <v>360</v>
      </c>
    </row>
    <row r="173" spans="1:11" x14ac:dyDescent="0.2">
      <c r="A173" s="27" t="str">
        <f t="shared" si="11"/>
        <v>Plejeboliger  fortrinsvis til ældre (2006-)</v>
      </c>
      <c r="B173" s="27" t="str">
        <f t="shared" si="11"/>
        <v>2015</v>
      </c>
      <c r="C173" s="2">
        <v>621</v>
      </c>
      <c r="D173" s="15" t="s">
        <v>66</v>
      </c>
      <c r="E173" s="12">
        <v>61</v>
      </c>
      <c r="F173" s="12">
        <v>70</v>
      </c>
      <c r="G173" s="12">
        <v>107</v>
      </c>
      <c r="H173" s="12">
        <v>144</v>
      </c>
      <c r="I173" s="12">
        <v>110</v>
      </c>
      <c r="J173" s="9">
        <f t="shared" si="9"/>
        <v>492</v>
      </c>
      <c r="K173" s="9">
        <f t="shared" si="10"/>
        <v>361</v>
      </c>
    </row>
    <row r="174" spans="1:11" x14ac:dyDescent="0.2">
      <c r="A174" s="27" t="str">
        <f t="shared" si="11"/>
        <v>Plejeboliger  fortrinsvis til ældre (2006-)</v>
      </c>
      <c r="B174" s="27" t="str">
        <f t="shared" si="11"/>
        <v>2015</v>
      </c>
      <c r="C174" s="2">
        <v>630</v>
      </c>
      <c r="D174" s="15" t="s">
        <v>71</v>
      </c>
      <c r="E174" s="12">
        <v>82</v>
      </c>
      <c r="F174" s="12">
        <v>95</v>
      </c>
      <c r="G174" s="12">
        <v>151</v>
      </c>
      <c r="H174" s="12">
        <v>210</v>
      </c>
      <c r="I174" s="12">
        <v>278</v>
      </c>
      <c r="J174" s="9">
        <f t="shared" si="9"/>
        <v>816</v>
      </c>
      <c r="K174" s="9">
        <f t="shared" si="10"/>
        <v>639</v>
      </c>
    </row>
    <row r="175" spans="1:11" x14ac:dyDescent="0.2">
      <c r="A175" s="27" t="str">
        <f t="shared" si="11"/>
        <v>Plejeboliger  fortrinsvis til ældre (2006-)</v>
      </c>
      <c r="B175" s="27" t="str">
        <f t="shared" si="11"/>
        <v>2015</v>
      </c>
      <c r="C175" s="2">
        <v>657</v>
      </c>
      <c r="D175" s="15" t="s">
        <v>84</v>
      </c>
      <c r="E175" s="12">
        <v>80</v>
      </c>
      <c r="F175" s="12">
        <v>65</v>
      </c>
      <c r="G175" s="12">
        <v>126</v>
      </c>
      <c r="H175" s="12">
        <v>160</v>
      </c>
      <c r="I175" s="12">
        <v>216</v>
      </c>
      <c r="J175" s="9">
        <f t="shared" si="9"/>
        <v>647</v>
      </c>
      <c r="K175" s="9">
        <f t="shared" si="10"/>
        <v>502</v>
      </c>
    </row>
    <row r="176" spans="1:11" x14ac:dyDescent="0.2">
      <c r="A176" s="27" t="str">
        <f t="shared" si="11"/>
        <v>Plejeboliger  fortrinsvis til ældre (2006-)</v>
      </c>
      <c r="B176" s="27" t="str">
        <f t="shared" si="11"/>
        <v>2015</v>
      </c>
      <c r="C176" s="2">
        <v>661</v>
      </c>
      <c r="D176" s="15" t="s">
        <v>85</v>
      </c>
      <c r="E176" s="12">
        <v>53</v>
      </c>
      <c r="F176" s="12">
        <v>57</v>
      </c>
      <c r="G176" s="12">
        <v>88</v>
      </c>
      <c r="H176" s="12">
        <v>116</v>
      </c>
      <c r="I176" s="12">
        <v>131</v>
      </c>
      <c r="J176" s="9">
        <f t="shared" si="9"/>
        <v>445</v>
      </c>
      <c r="K176" s="9">
        <f t="shared" si="10"/>
        <v>335</v>
      </c>
    </row>
    <row r="177" spans="1:11" x14ac:dyDescent="0.2">
      <c r="A177" s="27" t="str">
        <f t="shared" si="11"/>
        <v>Plejeboliger  fortrinsvis til ældre (2006-)</v>
      </c>
      <c r="B177" s="27" t="str">
        <f t="shared" si="11"/>
        <v>2015</v>
      </c>
      <c r="C177" s="2">
        <v>665</v>
      </c>
      <c r="D177" s="15" t="s">
        <v>87</v>
      </c>
      <c r="E177" s="12">
        <v>15</v>
      </c>
      <c r="F177" s="12">
        <v>15</v>
      </c>
      <c r="G177" s="12">
        <v>41</v>
      </c>
      <c r="H177" s="12">
        <v>43</v>
      </c>
      <c r="I177" s="12">
        <v>36</v>
      </c>
      <c r="J177" s="9">
        <f t="shared" si="9"/>
        <v>150</v>
      </c>
      <c r="K177" s="9">
        <f t="shared" si="10"/>
        <v>120</v>
      </c>
    </row>
    <row r="178" spans="1:11" x14ac:dyDescent="0.2">
      <c r="A178" s="27" t="str">
        <f t="shared" si="11"/>
        <v>Plejeboliger  fortrinsvis til ældre (2006-)</v>
      </c>
      <c r="B178" s="27" t="str">
        <f t="shared" si="11"/>
        <v>2015</v>
      </c>
      <c r="C178" s="2">
        <v>671</v>
      </c>
      <c r="D178" s="15" t="s">
        <v>90</v>
      </c>
      <c r="E178" s="12">
        <v>17</v>
      </c>
      <c r="F178" s="12">
        <v>19</v>
      </c>
      <c r="G178" s="12">
        <v>28</v>
      </c>
      <c r="H178" s="12">
        <v>38</v>
      </c>
      <c r="I178" s="12">
        <v>42</v>
      </c>
      <c r="J178" s="9">
        <f t="shared" si="9"/>
        <v>144</v>
      </c>
      <c r="K178" s="9">
        <f t="shared" si="10"/>
        <v>108</v>
      </c>
    </row>
    <row r="179" spans="1:11" x14ac:dyDescent="0.2">
      <c r="A179" s="27" t="str">
        <f t="shared" si="11"/>
        <v>Plejeboliger  fortrinsvis til ældre (2006-)</v>
      </c>
      <c r="B179" s="27" t="str">
        <f t="shared" si="11"/>
        <v>2015</v>
      </c>
      <c r="C179" s="2">
        <v>706</v>
      </c>
      <c r="D179" s="15" t="s">
        <v>82</v>
      </c>
      <c r="E179" s="12">
        <v>26</v>
      </c>
      <c r="F179" s="12">
        <v>27</v>
      </c>
      <c r="G179" s="12">
        <v>46</v>
      </c>
      <c r="H179" s="12">
        <v>46</v>
      </c>
      <c r="I179" s="12">
        <v>63</v>
      </c>
      <c r="J179" s="9">
        <f t="shared" si="9"/>
        <v>208</v>
      </c>
      <c r="K179" s="9">
        <f t="shared" si="10"/>
        <v>155</v>
      </c>
    </row>
    <row r="180" spans="1:11" x14ac:dyDescent="0.2">
      <c r="A180" s="27" t="str">
        <f t="shared" si="11"/>
        <v>Plejeboliger  fortrinsvis til ældre (2006-)</v>
      </c>
      <c r="B180" s="27" t="str">
        <f t="shared" si="11"/>
        <v>2015</v>
      </c>
      <c r="C180" s="2">
        <v>707</v>
      </c>
      <c r="D180" s="15" t="s">
        <v>76</v>
      </c>
      <c r="E180" s="12">
        <v>31</v>
      </c>
      <c r="F180" s="12">
        <v>32</v>
      </c>
      <c r="G180" s="12">
        <v>46</v>
      </c>
      <c r="H180" s="12">
        <v>70</v>
      </c>
      <c r="I180" s="12">
        <v>85</v>
      </c>
      <c r="J180" s="9">
        <f t="shared" si="9"/>
        <v>264</v>
      </c>
      <c r="K180" s="9">
        <f t="shared" si="10"/>
        <v>201</v>
      </c>
    </row>
    <row r="181" spans="1:11" x14ac:dyDescent="0.2">
      <c r="A181" s="27" t="str">
        <f t="shared" si="11"/>
        <v>Plejeboliger  fortrinsvis til ældre (2006-)</v>
      </c>
      <c r="B181" s="27" t="str">
        <f t="shared" si="11"/>
        <v>2015</v>
      </c>
      <c r="C181" s="2">
        <v>710</v>
      </c>
      <c r="D181" s="15" t="s">
        <v>73</v>
      </c>
      <c r="E181" s="12">
        <v>29</v>
      </c>
      <c r="F181" s="12">
        <v>25</v>
      </c>
      <c r="G181" s="12">
        <v>53</v>
      </c>
      <c r="H181" s="12">
        <v>63</v>
      </c>
      <c r="I181" s="12">
        <v>84</v>
      </c>
      <c r="J181" s="9">
        <f t="shared" si="9"/>
        <v>254</v>
      </c>
      <c r="K181" s="9">
        <f t="shared" si="10"/>
        <v>200</v>
      </c>
    </row>
    <row r="182" spans="1:11" x14ac:dyDescent="0.2">
      <c r="A182" s="27" t="str">
        <f t="shared" si="11"/>
        <v>Plejeboliger  fortrinsvis til ældre (2006-)</v>
      </c>
      <c r="B182" s="27" t="str">
        <f t="shared" si="11"/>
        <v>2015</v>
      </c>
      <c r="C182" s="2">
        <v>727</v>
      </c>
      <c r="D182" s="15" t="s">
        <v>77</v>
      </c>
      <c r="E182" s="12">
        <v>11</v>
      </c>
      <c r="F182" s="12">
        <v>23</v>
      </c>
      <c r="G182" s="12">
        <v>19</v>
      </c>
      <c r="H182" s="12">
        <v>27</v>
      </c>
      <c r="I182" s="12">
        <v>33</v>
      </c>
      <c r="J182" s="9">
        <f t="shared" si="9"/>
        <v>113</v>
      </c>
      <c r="K182" s="9">
        <f t="shared" si="10"/>
        <v>79</v>
      </c>
    </row>
    <row r="183" spans="1:11" x14ac:dyDescent="0.2">
      <c r="A183" s="27" t="str">
        <f t="shared" si="11"/>
        <v>Plejeboliger  fortrinsvis til ældre (2006-)</v>
      </c>
      <c r="B183" s="27" t="str">
        <f t="shared" si="11"/>
        <v>2015</v>
      </c>
      <c r="C183" s="2">
        <v>730</v>
      </c>
      <c r="D183" s="15" t="s">
        <v>78</v>
      </c>
      <c r="E183" s="12">
        <v>168</v>
      </c>
      <c r="F183" s="12">
        <v>170</v>
      </c>
      <c r="G183" s="12">
        <v>210</v>
      </c>
      <c r="H183" s="12">
        <v>250</v>
      </c>
      <c r="I183" s="12">
        <v>295</v>
      </c>
      <c r="J183" s="9">
        <f t="shared" si="9"/>
        <v>1093</v>
      </c>
      <c r="K183" s="9">
        <f t="shared" si="10"/>
        <v>755</v>
      </c>
    </row>
    <row r="184" spans="1:11" x14ac:dyDescent="0.2">
      <c r="A184" s="27" t="str">
        <f t="shared" si="11"/>
        <v>Plejeboliger  fortrinsvis til ældre (2006-)</v>
      </c>
      <c r="B184" s="27" t="str">
        <f t="shared" si="11"/>
        <v>2015</v>
      </c>
      <c r="C184" s="2">
        <v>740</v>
      </c>
      <c r="D184" s="15" t="s">
        <v>80</v>
      </c>
      <c r="E184" s="12">
        <v>54</v>
      </c>
      <c r="F184" s="12">
        <v>68</v>
      </c>
      <c r="G184" s="12">
        <v>113</v>
      </c>
      <c r="H184" s="12">
        <v>133</v>
      </c>
      <c r="I184" s="12">
        <v>171</v>
      </c>
      <c r="J184" s="9">
        <f t="shared" si="9"/>
        <v>539</v>
      </c>
      <c r="K184" s="9">
        <f t="shared" si="10"/>
        <v>417</v>
      </c>
    </row>
    <row r="185" spans="1:11" x14ac:dyDescent="0.2">
      <c r="A185" s="27" t="str">
        <f t="shared" si="11"/>
        <v>Plejeboliger  fortrinsvis til ældre (2006-)</v>
      </c>
      <c r="B185" s="27" t="str">
        <f t="shared" si="11"/>
        <v>2015</v>
      </c>
      <c r="C185" s="2">
        <v>741</v>
      </c>
      <c r="D185" s="15" t="s">
        <v>79</v>
      </c>
      <c r="E185" s="12">
        <v>5</v>
      </c>
      <c r="F185" s="12">
        <v>6</v>
      </c>
      <c r="G185" s="12">
        <v>9</v>
      </c>
      <c r="H185" s="12">
        <v>12</v>
      </c>
      <c r="I185" s="12">
        <v>14</v>
      </c>
      <c r="J185" s="9">
        <f t="shared" si="9"/>
        <v>46</v>
      </c>
      <c r="K185" s="9">
        <f t="shared" si="10"/>
        <v>35</v>
      </c>
    </row>
    <row r="186" spans="1:11" x14ac:dyDescent="0.2">
      <c r="A186" s="27" t="str">
        <f t="shared" si="11"/>
        <v>Plejeboliger  fortrinsvis til ældre (2006-)</v>
      </c>
      <c r="B186" s="27" t="str">
        <f t="shared" si="11"/>
        <v>2015</v>
      </c>
      <c r="C186" s="2">
        <v>746</v>
      </c>
      <c r="D186" s="15" t="s">
        <v>81</v>
      </c>
      <c r="E186" s="12">
        <v>39</v>
      </c>
      <c r="F186" s="12">
        <v>48</v>
      </c>
      <c r="G186" s="12">
        <v>58</v>
      </c>
      <c r="H186" s="12">
        <v>71</v>
      </c>
      <c r="I186" s="12">
        <v>85</v>
      </c>
      <c r="J186" s="9">
        <f t="shared" si="9"/>
        <v>301</v>
      </c>
      <c r="K186" s="9">
        <f t="shared" si="10"/>
        <v>214</v>
      </c>
    </row>
    <row r="187" spans="1:11" x14ac:dyDescent="0.2">
      <c r="A187" s="27" t="str">
        <f t="shared" si="11"/>
        <v>Plejeboliger  fortrinsvis til ældre (2006-)</v>
      </c>
      <c r="B187" s="27" t="str">
        <f t="shared" si="11"/>
        <v>2015</v>
      </c>
      <c r="C187" s="2">
        <v>751</v>
      </c>
      <c r="D187" s="15" t="s">
        <v>83</v>
      </c>
      <c r="E187" s="12">
        <v>257</v>
      </c>
      <c r="F187" s="12">
        <v>228</v>
      </c>
      <c r="G187" s="12">
        <v>378</v>
      </c>
      <c r="H187" s="12">
        <v>491</v>
      </c>
      <c r="I187" s="12">
        <v>562</v>
      </c>
      <c r="J187" s="9">
        <f t="shared" si="9"/>
        <v>1916</v>
      </c>
      <c r="K187" s="9">
        <f t="shared" si="10"/>
        <v>1431</v>
      </c>
    </row>
    <row r="188" spans="1:11" x14ac:dyDescent="0.2">
      <c r="A188" s="27" t="str">
        <f t="shared" si="11"/>
        <v>Plejeboliger  fortrinsvis til ældre (2006-)</v>
      </c>
      <c r="B188" s="27" t="str">
        <f t="shared" si="11"/>
        <v>2015</v>
      </c>
      <c r="C188" s="2">
        <v>756</v>
      </c>
      <c r="D188" s="15" t="s">
        <v>86</v>
      </c>
      <c r="E188" s="12">
        <v>33</v>
      </c>
      <c r="F188" s="12">
        <v>25</v>
      </c>
      <c r="G188" s="12">
        <v>44</v>
      </c>
      <c r="H188" s="12">
        <v>58</v>
      </c>
      <c r="I188" s="12">
        <v>68</v>
      </c>
      <c r="J188" s="9">
        <f t="shared" si="9"/>
        <v>228</v>
      </c>
      <c r="K188" s="9">
        <f t="shared" si="10"/>
        <v>170</v>
      </c>
    </row>
    <row r="189" spans="1:11" x14ac:dyDescent="0.2">
      <c r="A189" s="27" t="str">
        <f t="shared" si="11"/>
        <v>Plejeboliger  fortrinsvis til ældre (2006-)</v>
      </c>
      <c r="B189" s="27" t="str">
        <f t="shared" si="11"/>
        <v>2015</v>
      </c>
      <c r="C189" s="2">
        <v>760</v>
      </c>
      <c r="D189" s="15" t="s">
        <v>88</v>
      </c>
      <c r="E189" s="12">
        <v>51</v>
      </c>
      <c r="F189" s="12">
        <v>55</v>
      </c>
      <c r="G189" s="12">
        <v>84</v>
      </c>
      <c r="H189" s="12">
        <v>111</v>
      </c>
      <c r="I189" s="12">
        <v>126</v>
      </c>
      <c r="J189" s="9">
        <f t="shared" si="9"/>
        <v>427</v>
      </c>
      <c r="K189" s="9">
        <f t="shared" si="10"/>
        <v>321</v>
      </c>
    </row>
    <row r="190" spans="1:11" x14ac:dyDescent="0.2">
      <c r="A190" s="27" t="str">
        <f t="shared" si="11"/>
        <v>Plejeboliger  fortrinsvis til ældre (2006-)</v>
      </c>
      <c r="B190" s="27" t="str">
        <f t="shared" si="11"/>
        <v>2015</v>
      </c>
      <c r="C190" s="2">
        <v>766</v>
      </c>
      <c r="D190" s="15" t="s">
        <v>74</v>
      </c>
      <c r="E190" s="12">
        <v>20</v>
      </c>
      <c r="F190" s="12">
        <v>41</v>
      </c>
      <c r="G190" s="12">
        <v>46</v>
      </c>
      <c r="H190" s="12">
        <v>91</v>
      </c>
      <c r="I190" s="12">
        <v>81</v>
      </c>
      <c r="J190" s="9">
        <f t="shared" si="9"/>
        <v>279</v>
      </c>
      <c r="K190" s="9">
        <f t="shared" si="10"/>
        <v>218</v>
      </c>
    </row>
    <row r="191" spans="1:11" x14ac:dyDescent="0.2">
      <c r="A191" s="27" t="str">
        <f t="shared" si="11"/>
        <v>Plejeboliger  fortrinsvis til ældre (2006-)</v>
      </c>
      <c r="B191" s="27" t="str">
        <f t="shared" si="11"/>
        <v>2015</v>
      </c>
      <c r="C191" s="2">
        <v>773</v>
      </c>
      <c r="D191" s="15" t="s">
        <v>98</v>
      </c>
      <c r="E191" s="12">
        <v>23</v>
      </c>
      <c r="F191" s="12">
        <v>27</v>
      </c>
      <c r="G191" s="12">
        <v>56</v>
      </c>
      <c r="H191" s="12">
        <v>72</v>
      </c>
      <c r="I191" s="12">
        <v>72</v>
      </c>
      <c r="J191" s="9">
        <f t="shared" si="9"/>
        <v>250</v>
      </c>
      <c r="K191" s="9">
        <f t="shared" si="10"/>
        <v>200</v>
      </c>
    </row>
    <row r="192" spans="1:11" x14ac:dyDescent="0.2">
      <c r="A192" s="27" t="str">
        <f t="shared" si="11"/>
        <v>Plejeboliger  fortrinsvis til ældre (2006-)</v>
      </c>
      <c r="B192" s="27" t="str">
        <f t="shared" si="11"/>
        <v>2015</v>
      </c>
      <c r="C192" s="2">
        <v>779</v>
      </c>
      <c r="D192" s="15" t="s">
        <v>89</v>
      </c>
      <c r="E192" s="12">
        <v>54</v>
      </c>
      <c r="F192" s="12">
        <v>53</v>
      </c>
      <c r="G192" s="12">
        <v>89</v>
      </c>
      <c r="H192" s="12">
        <v>114</v>
      </c>
      <c r="I192" s="12">
        <v>144</v>
      </c>
      <c r="J192" s="9">
        <f t="shared" si="9"/>
        <v>454</v>
      </c>
      <c r="K192" s="9">
        <f t="shared" si="10"/>
        <v>347</v>
      </c>
    </row>
    <row r="193" spans="1:11" x14ac:dyDescent="0.2">
      <c r="A193" s="27" t="str">
        <f t="shared" si="11"/>
        <v>Plejeboliger  fortrinsvis til ældre (2006-)</v>
      </c>
      <c r="B193" s="27" t="str">
        <f t="shared" si="11"/>
        <v>2015</v>
      </c>
      <c r="C193" s="2">
        <v>787</v>
      </c>
      <c r="D193" s="15" t="s">
        <v>100</v>
      </c>
      <c r="E193" s="12">
        <v>54</v>
      </c>
      <c r="F193" s="12">
        <v>51</v>
      </c>
      <c r="G193" s="12">
        <v>74</v>
      </c>
      <c r="H193" s="12">
        <v>123</v>
      </c>
      <c r="I193" s="12">
        <v>125</v>
      </c>
      <c r="J193" s="9">
        <f t="shared" si="9"/>
        <v>427</v>
      </c>
      <c r="K193" s="9">
        <f t="shared" si="10"/>
        <v>322</v>
      </c>
    </row>
    <row r="194" spans="1:11" x14ac:dyDescent="0.2">
      <c r="A194" s="27" t="str">
        <f t="shared" si="11"/>
        <v>Plejeboliger  fortrinsvis til ældre (2006-)</v>
      </c>
      <c r="B194" s="27" t="str">
        <f t="shared" si="11"/>
        <v>2015</v>
      </c>
      <c r="C194" s="2">
        <v>791</v>
      </c>
      <c r="D194" s="15" t="s">
        <v>91</v>
      </c>
      <c r="E194" s="12">
        <v>50</v>
      </c>
      <c r="F194" s="12">
        <v>68</v>
      </c>
      <c r="G194" s="12">
        <v>96</v>
      </c>
      <c r="H194" s="12">
        <v>112</v>
      </c>
      <c r="I194" s="12">
        <v>133</v>
      </c>
      <c r="J194" s="9">
        <f t="shared" si="9"/>
        <v>459</v>
      </c>
      <c r="K194" s="9">
        <f t="shared" si="10"/>
        <v>341</v>
      </c>
    </row>
    <row r="195" spans="1:11" x14ac:dyDescent="0.2">
      <c r="A195" s="27" t="str">
        <f t="shared" si="11"/>
        <v>Plejeboliger  fortrinsvis til ældre (2006-)</v>
      </c>
      <c r="B195" s="27" t="str">
        <f t="shared" si="11"/>
        <v>2015</v>
      </c>
      <c r="C195" s="2">
        <v>810</v>
      </c>
      <c r="D195" s="15" t="s">
        <v>92</v>
      </c>
      <c r="E195" s="12">
        <v>19</v>
      </c>
      <c r="F195" s="12">
        <v>27</v>
      </c>
      <c r="G195" s="12">
        <v>65</v>
      </c>
      <c r="H195" s="12">
        <v>80</v>
      </c>
      <c r="I195" s="12">
        <v>87</v>
      </c>
      <c r="J195" s="9">
        <f t="shared" si="9"/>
        <v>278</v>
      </c>
      <c r="K195" s="9">
        <f t="shared" si="10"/>
        <v>232</v>
      </c>
    </row>
    <row r="196" spans="1:11" x14ac:dyDescent="0.2">
      <c r="A196" s="27" t="str">
        <f t="shared" si="11"/>
        <v>Plejeboliger  fortrinsvis til ældre (2006-)</v>
      </c>
      <c r="B196" s="27" t="str">
        <f t="shared" si="11"/>
        <v>2015</v>
      </c>
      <c r="C196" s="2">
        <v>813</v>
      </c>
      <c r="D196" s="15" t="s">
        <v>93</v>
      </c>
      <c r="E196" s="12">
        <v>72</v>
      </c>
      <c r="F196" s="12">
        <v>79</v>
      </c>
      <c r="G196" s="12">
        <v>152</v>
      </c>
      <c r="H196" s="12">
        <v>191</v>
      </c>
      <c r="I196" s="12">
        <v>177</v>
      </c>
      <c r="J196" s="9">
        <f t="shared" si="9"/>
        <v>671</v>
      </c>
      <c r="K196" s="9">
        <f t="shared" si="10"/>
        <v>520</v>
      </c>
    </row>
    <row r="197" spans="1:11" x14ac:dyDescent="0.2">
      <c r="A197" s="27" t="str">
        <f t="shared" si="11"/>
        <v>Plejeboliger  fortrinsvis til ældre (2006-)</v>
      </c>
      <c r="B197" s="27" t="str">
        <f t="shared" si="11"/>
        <v>2015</v>
      </c>
      <c r="C197" s="2">
        <v>820</v>
      </c>
      <c r="D197" s="15" t="s">
        <v>101</v>
      </c>
      <c r="E197" s="12">
        <v>34</v>
      </c>
      <c r="F197" s="12">
        <v>48</v>
      </c>
      <c r="G197" s="12">
        <v>83</v>
      </c>
      <c r="H197" s="12">
        <v>115</v>
      </c>
      <c r="I197" s="12">
        <v>143</v>
      </c>
      <c r="J197" s="9">
        <f t="shared" si="9"/>
        <v>423</v>
      </c>
      <c r="K197" s="9">
        <f t="shared" si="10"/>
        <v>341</v>
      </c>
    </row>
    <row r="198" spans="1:11" x14ac:dyDescent="0.2">
      <c r="A198" s="27" t="str">
        <f t="shared" si="11"/>
        <v>Plejeboliger  fortrinsvis til ældre (2006-)</v>
      </c>
      <c r="B198" s="27" t="str">
        <f t="shared" si="11"/>
        <v>2015</v>
      </c>
      <c r="C198" s="2">
        <v>825</v>
      </c>
      <c r="D198" s="15" t="s">
        <v>96</v>
      </c>
      <c r="E198" s="12">
        <v>4</v>
      </c>
      <c r="F198" s="12">
        <v>3</v>
      </c>
      <c r="G198" s="12">
        <v>7</v>
      </c>
      <c r="H198" s="12">
        <v>9</v>
      </c>
      <c r="I198" s="12">
        <v>6</v>
      </c>
      <c r="J198" s="9">
        <f t="shared" si="9"/>
        <v>29</v>
      </c>
      <c r="K198" s="9">
        <f t="shared" si="10"/>
        <v>22</v>
      </c>
    </row>
    <row r="199" spans="1:11" x14ac:dyDescent="0.2">
      <c r="A199" s="27" t="str">
        <f t="shared" si="11"/>
        <v>Plejeboliger  fortrinsvis til ældre (2006-)</v>
      </c>
      <c r="B199" s="27" t="str">
        <f t="shared" si="11"/>
        <v>2015</v>
      </c>
      <c r="C199" s="2">
        <v>840</v>
      </c>
      <c r="D199" s="15" t="s">
        <v>99</v>
      </c>
      <c r="E199" s="12">
        <v>26</v>
      </c>
      <c r="F199" s="12">
        <v>35</v>
      </c>
      <c r="G199" s="12">
        <v>44</v>
      </c>
      <c r="H199" s="12">
        <v>77</v>
      </c>
      <c r="I199" s="12">
        <v>68</v>
      </c>
      <c r="J199" s="9">
        <f t="shared" si="9"/>
        <v>250</v>
      </c>
      <c r="K199" s="9">
        <f t="shared" si="10"/>
        <v>189</v>
      </c>
    </row>
    <row r="200" spans="1:11" x14ac:dyDescent="0.2">
      <c r="A200" s="27" t="str">
        <f t="shared" si="11"/>
        <v>Plejeboliger  fortrinsvis til ældre (2006-)</v>
      </c>
      <c r="B200" s="27" t="str">
        <f t="shared" si="11"/>
        <v>2015</v>
      </c>
      <c r="C200" s="2">
        <v>846</v>
      </c>
      <c r="D200" s="15" t="s">
        <v>97</v>
      </c>
      <c r="E200" s="12">
        <v>43</v>
      </c>
      <c r="F200" s="12">
        <v>49</v>
      </c>
      <c r="G200" s="12">
        <v>77</v>
      </c>
      <c r="H200" s="12">
        <v>91</v>
      </c>
      <c r="I200" s="12">
        <v>102</v>
      </c>
      <c r="J200" s="9">
        <f t="shared" si="9"/>
        <v>362</v>
      </c>
      <c r="K200" s="9">
        <f t="shared" si="10"/>
        <v>270</v>
      </c>
    </row>
    <row r="201" spans="1:11" x14ac:dyDescent="0.2">
      <c r="A201" s="27" t="str">
        <f t="shared" si="11"/>
        <v>Plejeboliger  fortrinsvis til ældre (2006-)</v>
      </c>
      <c r="B201" s="27" t="str">
        <f t="shared" si="11"/>
        <v>2015</v>
      </c>
      <c r="C201" s="2">
        <v>849</v>
      </c>
      <c r="D201" s="15" t="s">
        <v>95</v>
      </c>
      <c r="E201" s="12">
        <v>23</v>
      </c>
      <c r="F201" s="12">
        <v>19</v>
      </c>
      <c r="G201" s="12">
        <v>37</v>
      </c>
      <c r="H201" s="12">
        <v>67</v>
      </c>
      <c r="I201" s="12">
        <v>55</v>
      </c>
      <c r="J201" s="9">
        <f t="shared" si="9"/>
        <v>201</v>
      </c>
      <c r="K201" s="9">
        <f t="shared" si="10"/>
        <v>159</v>
      </c>
    </row>
    <row r="202" spans="1:11" x14ac:dyDescent="0.2">
      <c r="A202" s="27" t="str">
        <f t="shared" si="11"/>
        <v>Plejeboliger  fortrinsvis til ældre (2006-)</v>
      </c>
      <c r="B202" s="27" t="str">
        <f t="shared" si="11"/>
        <v>2015</v>
      </c>
      <c r="C202" s="2">
        <v>851</v>
      </c>
      <c r="D202" s="15" t="s">
        <v>102</v>
      </c>
      <c r="E202" s="12">
        <v>147</v>
      </c>
      <c r="F202" s="12">
        <v>154</v>
      </c>
      <c r="G202" s="12">
        <v>243</v>
      </c>
      <c r="H202" s="12">
        <v>347</v>
      </c>
      <c r="I202" s="12">
        <v>413</v>
      </c>
      <c r="J202" s="9">
        <f t="shared" si="9"/>
        <v>1304</v>
      </c>
      <c r="K202" s="9">
        <f t="shared" si="10"/>
        <v>1003</v>
      </c>
    </row>
    <row r="203" spans="1:11" x14ac:dyDescent="0.2">
      <c r="A203" s="27" t="str">
        <f t="shared" si="11"/>
        <v>Plejeboliger  fortrinsvis til ældre (2006-)</v>
      </c>
      <c r="B203" s="27" t="str">
        <f t="shared" si="11"/>
        <v>2015</v>
      </c>
      <c r="C203" s="2">
        <v>860</v>
      </c>
      <c r="D203" s="15" t="s">
        <v>94</v>
      </c>
      <c r="E203" s="12">
        <v>36</v>
      </c>
      <c r="F203" s="12">
        <v>67</v>
      </c>
      <c r="G203" s="12">
        <v>106</v>
      </c>
      <c r="H203" s="12">
        <v>149</v>
      </c>
      <c r="I203" s="12">
        <v>164</v>
      </c>
      <c r="J203" s="9">
        <f t="shared" si="9"/>
        <v>522</v>
      </c>
      <c r="K203" s="9">
        <f t="shared" si="10"/>
        <v>419</v>
      </c>
    </row>
    <row r="205" spans="1:11" x14ac:dyDescent="0.2">
      <c r="E205" s="11" t="s">
        <v>172</v>
      </c>
      <c r="F205" s="11" t="s">
        <v>123</v>
      </c>
      <c r="G205" s="11" t="s">
        <v>124</v>
      </c>
      <c r="H205" s="11" t="s">
        <v>125</v>
      </c>
      <c r="I205" s="11" t="s">
        <v>126</v>
      </c>
      <c r="J205" s="11" t="s">
        <v>2</v>
      </c>
      <c r="K205" s="11" t="s">
        <v>3</v>
      </c>
    </row>
    <row r="206" spans="1:11" x14ac:dyDescent="0.2">
      <c r="A206" s="15" t="s">
        <v>176</v>
      </c>
      <c r="B206" s="15" t="s">
        <v>131</v>
      </c>
      <c r="C206" s="11"/>
      <c r="D206" s="15" t="s">
        <v>132</v>
      </c>
      <c r="E206" s="12">
        <v>63</v>
      </c>
      <c r="F206" s="12">
        <v>65</v>
      </c>
      <c r="G206" s="12">
        <v>119</v>
      </c>
      <c r="H206" s="12">
        <v>159</v>
      </c>
      <c r="I206" s="12">
        <v>204</v>
      </c>
      <c r="J206" s="9">
        <f>SUM(E206:I206)</f>
        <v>610</v>
      </c>
      <c r="K206" s="9">
        <f>SUM(G206:I206)</f>
        <v>482</v>
      </c>
    </row>
    <row r="207" spans="1:11" x14ac:dyDescent="0.2">
      <c r="A207" s="27" t="str">
        <f>A206</f>
        <v>Friplejeboliger (2009-)</v>
      </c>
      <c r="B207" s="27" t="str">
        <f>B206</f>
        <v>2015</v>
      </c>
      <c r="C207" s="2">
        <v>101</v>
      </c>
      <c r="D207" s="15" t="s">
        <v>4</v>
      </c>
      <c r="E207" s="12">
        <v>2</v>
      </c>
      <c r="F207" s="12">
        <v>5</v>
      </c>
      <c r="G207" s="12">
        <v>7</v>
      </c>
      <c r="H207" s="12">
        <v>11</v>
      </c>
      <c r="I207" s="12">
        <v>11</v>
      </c>
      <c r="J207" s="9">
        <f t="shared" ref="J207:J270" si="12">SUM(E207:I207)</f>
        <v>36</v>
      </c>
      <c r="K207" s="9">
        <f t="shared" ref="K207:K270" si="13">SUM(G207:I207)</f>
        <v>29</v>
      </c>
    </row>
    <row r="208" spans="1:11" x14ac:dyDescent="0.2">
      <c r="A208" s="27" t="str">
        <f t="shared" ref="A208:B271" si="14">A207</f>
        <v>Friplejeboliger (2009-)</v>
      </c>
      <c r="B208" s="27" t="str">
        <f t="shared" si="14"/>
        <v>2015</v>
      </c>
      <c r="C208" s="2">
        <v>147</v>
      </c>
      <c r="D208" s="15" t="s">
        <v>5</v>
      </c>
      <c r="E208" s="12">
        <v>0</v>
      </c>
      <c r="F208" s="12">
        <v>0</v>
      </c>
      <c r="G208" s="12">
        <v>0</v>
      </c>
      <c r="H208" s="12">
        <v>0</v>
      </c>
      <c r="I208" s="12">
        <v>0</v>
      </c>
      <c r="J208" s="9">
        <f t="shared" si="12"/>
        <v>0</v>
      </c>
      <c r="K208" s="9">
        <f t="shared" si="13"/>
        <v>0</v>
      </c>
    </row>
    <row r="209" spans="1:11" x14ac:dyDescent="0.2">
      <c r="A209" s="27" t="str">
        <f t="shared" si="14"/>
        <v>Friplejeboliger (2009-)</v>
      </c>
      <c r="B209" s="27" t="str">
        <f t="shared" si="14"/>
        <v>2015</v>
      </c>
      <c r="C209" s="2">
        <v>151</v>
      </c>
      <c r="D209" s="15" t="s">
        <v>9</v>
      </c>
      <c r="E209" s="12">
        <v>0</v>
      </c>
      <c r="F209" s="12">
        <v>0</v>
      </c>
      <c r="G209" s="12">
        <v>0</v>
      </c>
      <c r="H209" s="12">
        <v>0</v>
      </c>
      <c r="I209" s="12">
        <v>0</v>
      </c>
      <c r="J209" s="9">
        <f t="shared" si="12"/>
        <v>0</v>
      </c>
      <c r="K209" s="9">
        <f t="shared" si="13"/>
        <v>0</v>
      </c>
    </row>
    <row r="210" spans="1:11" x14ac:dyDescent="0.2">
      <c r="A210" s="27" t="str">
        <f t="shared" si="14"/>
        <v>Friplejeboliger (2009-)</v>
      </c>
      <c r="B210" s="27" t="str">
        <f t="shared" si="14"/>
        <v>2015</v>
      </c>
      <c r="C210" s="2">
        <v>153</v>
      </c>
      <c r="D210" s="15" t="s">
        <v>10</v>
      </c>
      <c r="E210" s="12">
        <v>0</v>
      </c>
      <c r="F210" s="12">
        <v>0</v>
      </c>
      <c r="G210" s="12">
        <v>0</v>
      </c>
      <c r="H210" s="12">
        <v>0</v>
      </c>
      <c r="I210" s="12">
        <v>0</v>
      </c>
      <c r="J210" s="9">
        <f t="shared" si="12"/>
        <v>0</v>
      </c>
      <c r="K210" s="9">
        <f t="shared" si="13"/>
        <v>0</v>
      </c>
    </row>
    <row r="211" spans="1:11" x14ac:dyDescent="0.2">
      <c r="A211" s="27" t="str">
        <f t="shared" si="14"/>
        <v>Friplejeboliger (2009-)</v>
      </c>
      <c r="B211" s="27" t="str">
        <f t="shared" si="14"/>
        <v>2015</v>
      </c>
      <c r="C211" s="2">
        <v>155</v>
      </c>
      <c r="D211" s="15" t="s">
        <v>6</v>
      </c>
      <c r="E211" s="12">
        <v>0</v>
      </c>
      <c r="F211" s="12">
        <v>0</v>
      </c>
      <c r="G211" s="12">
        <v>0</v>
      </c>
      <c r="H211" s="12">
        <v>0</v>
      </c>
      <c r="I211" s="12">
        <v>0</v>
      </c>
      <c r="J211" s="9">
        <f t="shared" si="12"/>
        <v>0</v>
      </c>
      <c r="K211" s="9">
        <f t="shared" si="13"/>
        <v>0</v>
      </c>
    </row>
    <row r="212" spans="1:11" x14ac:dyDescent="0.2">
      <c r="A212" s="27" t="str">
        <f t="shared" si="14"/>
        <v>Friplejeboliger (2009-)</v>
      </c>
      <c r="B212" s="27" t="str">
        <f t="shared" si="14"/>
        <v>2015</v>
      </c>
      <c r="C212" s="2">
        <v>157</v>
      </c>
      <c r="D212" s="15" t="s">
        <v>11</v>
      </c>
      <c r="E212" s="12">
        <v>0</v>
      </c>
      <c r="F212" s="12">
        <v>0</v>
      </c>
      <c r="G212" s="12">
        <v>0</v>
      </c>
      <c r="H212" s="12">
        <v>0</v>
      </c>
      <c r="I212" s="12">
        <v>0</v>
      </c>
      <c r="J212" s="9">
        <f t="shared" si="12"/>
        <v>0</v>
      </c>
      <c r="K212" s="9">
        <f t="shared" si="13"/>
        <v>0</v>
      </c>
    </row>
    <row r="213" spans="1:11" x14ac:dyDescent="0.2">
      <c r="A213" s="27" t="str">
        <f t="shared" si="14"/>
        <v>Friplejeboliger (2009-)</v>
      </c>
      <c r="B213" s="27" t="str">
        <f t="shared" si="14"/>
        <v>2015</v>
      </c>
      <c r="C213" s="2">
        <v>159</v>
      </c>
      <c r="D213" s="15" t="s">
        <v>12</v>
      </c>
      <c r="E213" s="12">
        <v>0</v>
      </c>
      <c r="F213" s="12">
        <v>0</v>
      </c>
      <c r="G213" s="12">
        <v>0</v>
      </c>
      <c r="H213" s="12">
        <v>0</v>
      </c>
      <c r="I213" s="12">
        <v>0</v>
      </c>
      <c r="J213" s="9">
        <f t="shared" si="12"/>
        <v>0</v>
      </c>
      <c r="K213" s="9">
        <f t="shared" si="13"/>
        <v>0</v>
      </c>
    </row>
    <row r="214" spans="1:11" x14ac:dyDescent="0.2">
      <c r="A214" s="27" t="str">
        <f t="shared" si="14"/>
        <v>Friplejeboliger (2009-)</v>
      </c>
      <c r="B214" s="27" t="str">
        <f t="shared" si="14"/>
        <v>2015</v>
      </c>
      <c r="C214" s="2">
        <v>161</v>
      </c>
      <c r="D214" s="15" t="s">
        <v>13</v>
      </c>
      <c r="E214" s="12">
        <v>0</v>
      </c>
      <c r="F214" s="12">
        <v>0</v>
      </c>
      <c r="G214" s="12">
        <v>0</v>
      </c>
      <c r="H214" s="12">
        <v>0</v>
      </c>
      <c r="I214" s="12">
        <v>0</v>
      </c>
      <c r="J214" s="9">
        <f t="shared" si="12"/>
        <v>0</v>
      </c>
      <c r="K214" s="9">
        <f t="shared" si="13"/>
        <v>0</v>
      </c>
    </row>
    <row r="215" spans="1:11" x14ac:dyDescent="0.2">
      <c r="A215" s="27" t="str">
        <f t="shared" si="14"/>
        <v>Friplejeboliger (2009-)</v>
      </c>
      <c r="B215" s="27" t="str">
        <f t="shared" si="14"/>
        <v>2015</v>
      </c>
      <c r="C215" s="2">
        <v>163</v>
      </c>
      <c r="D215" s="15" t="s">
        <v>14</v>
      </c>
      <c r="E215" s="12">
        <v>0</v>
      </c>
      <c r="F215" s="12">
        <v>0</v>
      </c>
      <c r="G215" s="12">
        <v>0</v>
      </c>
      <c r="H215" s="12">
        <v>0</v>
      </c>
      <c r="I215" s="12">
        <v>0</v>
      </c>
      <c r="J215" s="9">
        <f t="shared" si="12"/>
        <v>0</v>
      </c>
      <c r="K215" s="9">
        <f t="shared" si="13"/>
        <v>0</v>
      </c>
    </row>
    <row r="216" spans="1:11" x14ac:dyDescent="0.2">
      <c r="A216" s="27" t="str">
        <f t="shared" si="14"/>
        <v>Friplejeboliger (2009-)</v>
      </c>
      <c r="B216" s="27" t="str">
        <f t="shared" si="14"/>
        <v>2015</v>
      </c>
      <c r="C216" s="2">
        <v>165</v>
      </c>
      <c r="D216" s="15" t="s">
        <v>8</v>
      </c>
      <c r="E216" s="12">
        <v>0</v>
      </c>
      <c r="F216" s="12">
        <v>0</v>
      </c>
      <c r="G216" s="12">
        <v>0</v>
      </c>
      <c r="H216" s="12">
        <v>0</v>
      </c>
      <c r="I216" s="12">
        <v>0</v>
      </c>
      <c r="J216" s="9">
        <f t="shared" si="12"/>
        <v>0</v>
      </c>
      <c r="K216" s="9">
        <f t="shared" si="13"/>
        <v>0</v>
      </c>
    </row>
    <row r="217" spans="1:11" x14ac:dyDescent="0.2">
      <c r="A217" s="27" t="str">
        <f t="shared" si="14"/>
        <v>Friplejeboliger (2009-)</v>
      </c>
      <c r="B217" s="27" t="str">
        <f t="shared" si="14"/>
        <v>2015</v>
      </c>
      <c r="C217" s="2">
        <v>167</v>
      </c>
      <c r="D217" s="15" t="s">
        <v>15</v>
      </c>
      <c r="E217" s="12">
        <v>2</v>
      </c>
      <c r="F217" s="12">
        <v>0</v>
      </c>
      <c r="G217" s="12">
        <v>1</v>
      </c>
      <c r="H217" s="12">
        <v>1</v>
      </c>
      <c r="I217" s="12">
        <v>0</v>
      </c>
      <c r="J217" s="9">
        <f t="shared" si="12"/>
        <v>4</v>
      </c>
      <c r="K217" s="9">
        <f t="shared" si="13"/>
        <v>2</v>
      </c>
    </row>
    <row r="218" spans="1:11" x14ac:dyDescent="0.2">
      <c r="A218" s="27" t="str">
        <f t="shared" si="14"/>
        <v>Friplejeboliger (2009-)</v>
      </c>
      <c r="B218" s="27" t="str">
        <f t="shared" si="14"/>
        <v>2015</v>
      </c>
      <c r="C218" s="2">
        <v>169</v>
      </c>
      <c r="D218" s="15" t="s">
        <v>16</v>
      </c>
      <c r="E218" s="12">
        <v>0</v>
      </c>
      <c r="F218" s="12">
        <v>0</v>
      </c>
      <c r="G218" s="12">
        <v>0</v>
      </c>
      <c r="H218" s="12">
        <v>0</v>
      </c>
      <c r="I218" s="12">
        <v>0</v>
      </c>
      <c r="J218" s="9">
        <f t="shared" si="12"/>
        <v>0</v>
      </c>
      <c r="K218" s="9">
        <f t="shared" si="13"/>
        <v>0</v>
      </c>
    </row>
    <row r="219" spans="1:11" x14ac:dyDescent="0.2">
      <c r="A219" s="27" t="str">
        <f t="shared" si="14"/>
        <v>Friplejeboliger (2009-)</v>
      </c>
      <c r="B219" s="27" t="str">
        <f t="shared" si="14"/>
        <v>2015</v>
      </c>
      <c r="C219" s="2">
        <v>173</v>
      </c>
      <c r="D219" s="15" t="s">
        <v>18</v>
      </c>
      <c r="E219" s="12">
        <v>0</v>
      </c>
      <c r="F219" s="12">
        <v>0</v>
      </c>
      <c r="G219" s="12">
        <v>0</v>
      </c>
      <c r="H219" s="12">
        <v>0</v>
      </c>
      <c r="I219" s="12">
        <v>0</v>
      </c>
      <c r="J219" s="9">
        <f t="shared" si="12"/>
        <v>0</v>
      </c>
      <c r="K219" s="9">
        <f t="shared" si="13"/>
        <v>0</v>
      </c>
    </row>
    <row r="220" spans="1:11" x14ac:dyDescent="0.2">
      <c r="A220" s="27" t="str">
        <f t="shared" si="14"/>
        <v>Friplejeboliger (2009-)</v>
      </c>
      <c r="B220" s="27" t="str">
        <f t="shared" si="14"/>
        <v>2015</v>
      </c>
      <c r="C220" s="2">
        <v>175</v>
      </c>
      <c r="D220" s="15" t="s">
        <v>19</v>
      </c>
      <c r="E220" s="12">
        <v>0</v>
      </c>
      <c r="F220" s="12">
        <v>0</v>
      </c>
      <c r="G220" s="12">
        <v>0</v>
      </c>
      <c r="H220" s="12">
        <v>0</v>
      </c>
      <c r="I220" s="12">
        <v>0</v>
      </c>
      <c r="J220" s="9">
        <f t="shared" si="12"/>
        <v>0</v>
      </c>
      <c r="K220" s="9">
        <f t="shared" si="13"/>
        <v>0</v>
      </c>
    </row>
    <row r="221" spans="1:11" x14ac:dyDescent="0.2">
      <c r="A221" s="27" t="str">
        <f t="shared" si="14"/>
        <v>Friplejeboliger (2009-)</v>
      </c>
      <c r="B221" s="27" t="str">
        <f t="shared" si="14"/>
        <v>2015</v>
      </c>
      <c r="C221" s="2">
        <v>183</v>
      </c>
      <c r="D221" s="15" t="s">
        <v>17</v>
      </c>
      <c r="E221" s="12">
        <v>0</v>
      </c>
      <c r="F221" s="12">
        <v>0</v>
      </c>
      <c r="G221" s="12">
        <v>0</v>
      </c>
      <c r="H221" s="12">
        <v>0</v>
      </c>
      <c r="I221" s="12">
        <v>0</v>
      </c>
      <c r="J221" s="9">
        <f t="shared" si="12"/>
        <v>0</v>
      </c>
      <c r="K221" s="9">
        <f t="shared" si="13"/>
        <v>0</v>
      </c>
    </row>
    <row r="222" spans="1:11" x14ac:dyDescent="0.2">
      <c r="A222" s="27" t="str">
        <f t="shared" si="14"/>
        <v>Friplejeboliger (2009-)</v>
      </c>
      <c r="B222" s="27" t="str">
        <f t="shared" si="14"/>
        <v>2015</v>
      </c>
      <c r="C222" s="2">
        <v>185</v>
      </c>
      <c r="D222" s="15" t="s">
        <v>7</v>
      </c>
      <c r="E222" s="12">
        <v>0</v>
      </c>
      <c r="F222" s="12">
        <v>0</v>
      </c>
      <c r="G222" s="12">
        <v>0</v>
      </c>
      <c r="H222" s="12">
        <v>0</v>
      </c>
      <c r="I222" s="12">
        <v>0</v>
      </c>
      <c r="J222" s="9">
        <f t="shared" si="12"/>
        <v>0</v>
      </c>
      <c r="K222" s="9">
        <f t="shared" si="13"/>
        <v>0</v>
      </c>
    </row>
    <row r="223" spans="1:11" x14ac:dyDescent="0.2">
      <c r="A223" s="27" t="str">
        <f t="shared" si="14"/>
        <v>Friplejeboliger (2009-)</v>
      </c>
      <c r="B223" s="27" t="str">
        <f t="shared" si="14"/>
        <v>2015</v>
      </c>
      <c r="C223" s="2">
        <v>187</v>
      </c>
      <c r="D223" s="15" t="s">
        <v>20</v>
      </c>
      <c r="E223" s="12">
        <v>0</v>
      </c>
      <c r="F223" s="12">
        <v>0</v>
      </c>
      <c r="G223" s="12">
        <v>0</v>
      </c>
      <c r="H223" s="12">
        <v>0</v>
      </c>
      <c r="I223" s="12">
        <v>0</v>
      </c>
      <c r="J223" s="9">
        <f t="shared" si="12"/>
        <v>0</v>
      </c>
      <c r="K223" s="9">
        <f t="shared" si="13"/>
        <v>0</v>
      </c>
    </row>
    <row r="224" spans="1:11" x14ac:dyDescent="0.2">
      <c r="A224" s="27" t="str">
        <f t="shared" si="14"/>
        <v>Friplejeboliger (2009-)</v>
      </c>
      <c r="B224" s="27" t="str">
        <f t="shared" si="14"/>
        <v>2015</v>
      </c>
      <c r="C224" s="2">
        <v>190</v>
      </c>
      <c r="D224" s="15" t="s">
        <v>25</v>
      </c>
      <c r="E224" s="12">
        <v>0</v>
      </c>
      <c r="F224" s="12">
        <v>0</v>
      </c>
      <c r="G224" s="12">
        <v>0</v>
      </c>
      <c r="H224" s="12">
        <v>0</v>
      </c>
      <c r="I224" s="12">
        <v>0</v>
      </c>
      <c r="J224" s="9">
        <f t="shared" si="12"/>
        <v>0</v>
      </c>
      <c r="K224" s="9">
        <f t="shared" si="13"/>
        <v>0</v>
      </c>
    </row>
    <row r="225" spans="1:11" x14ac:dyDescent="0.2">
      <c r="A225" s="27" t="str">
        <f t="shared" si="14"/>
        <v>Friplejeboliger (2009-)</v>
      </c>
      <c r="B225" s="27" t="str">
        <f t="shared" si="14"/>
        <v>2015</v>
      </c>
      <c r="C225" s="2">
        <v>201</v>
      </c>
      <c r="D225" s="15" t="s">
        <v>21</v>
      </c>
      <c r="E225" s="12">
        <v>0</v>
      </c>
      <c r="F225" s="12">
        <v>0</v>
      </c>
      <c r="G225" s="12">
        <v>0</v>
      </c>
      <c r="H225" s="12">
        <v>0</v>
      </c>
      <c r="I225" s="12">
        <v>0</v>
      </c>
      <c r="J225" s="9">
        <f t="shared" si="12"/>
        <v>0</v>
      </c>
      <c r="K225" s="9">
        <f t="shared" si="13"/>
        <v>0</v>
      </c>
    </row>
    <row r="226" spans="1:11" x14ac:dyDescent="0.2">
      <c r="A226" s="27" t="str">
        <f t="shared" si="14"/>
        <v>Friplejeboliger (2009-)</v>
      </c>
      <c r="B226" s="27" t="str">
        <f t="shared" si="14"/>
        <v>2015</v>
      </c>
      <c r="C226" s="2">
        <v>210</v>
      </c>
      <c r="D226" s="15" t="s">
        <v>23</v>
      </c>
      <c r="E226" s="12">
        <v>0</v>
      </c>
      <c r="F226" s="12">
        <v>0</v>
      </c>
      <c r="G226" s="12">
        <v>0</v>
      </c>
      <c r="H226" s="12">
        <v>0</v>
      </c>
      <c r="I226" s="12">
        <v>0</v>
      </c>
      <c r="J226" s="9">
        <f t="shared" si="12"/>
        <v>0</v>
      </c>
      <c r="K226" s="9">
        <f t="shared" si="13"/>
        <v>0</v>
      </c>
    </row>
    <row r="227" spans="1:11" x14ac:dyDescent="0.2">
      <c r="A227" s="27" t="str">
        <f t="shared" si="14"/>
        <v>Friplejeboliger (2009-)</v>
      </c>
      <c r="B227" s="27" t="str">
        <f t="shared" si="14"/>
        <v>2015</v>
      </c>
      <c r="C227" s="2">
        <v>217</v>
      </c>
      <c r="D227" s="15" t="s">
        <v>28</v>
      </c>
      <c r="E227" s="12">
        <v>0</v>
      </c>
      <c r="F227" s="12">
        <v>0</v>
      </c>
      <c r="G227" s="12">
        <v>0</v>
      </c>
      <c r="H227" s="12">
        <v>0</v>
      </c>
      <c r="I227" s="12">
        <v>0</v>
      </c>
      <c r="J227" s="9">
        <f t="shared" si="12"/>
        <v>0</v>
      </c>
      <c r="K227" s="9">
        <f t="shared" si="13"/>
        <v>0</v>
      </c>
    </row>
    <row r="228" spans="1:11" x14ac:dyDescent="0.2">
      <c r="A228" s="27" t="str">
        <f t="shared" si="14"/>
        <v>Friplejeboliger (2009-)</v>
      </c>
      <c r="B228" s="27" t="str">
        <f t="shared" si="14"/>
        <v>2015</v>
      </c>
      <c r="C228" s="2">
        <v>219</v>
      </c>
      <c r="D228" s="15" t="s">
        <v>29</v>
      </c>
      <c r="E228" s="12">
        <v>0</v>
      </c>
      <c r="F228" s="12">
        <v>0</v>
      </c>
      <c r="G228" s="12">
        <v>0</v>
      </c>
      <c r="H228" s="12">
        <v>0</v>
      </c>
      <c r="I228" s="12">
        <v>0</v>
      </c>
      <c r="J228" s="9">
        <f t="shared" si="12"/>
        <v>0</v>
      </c>
      <c r="K228" s="9">
        <f t="shared" si="13"/>
        <v>0</v>
      </c>
    </row>
    <row r="229" spans="1:11" x14ac:dyDescent="0.2">
      <c r="A229" s="27" t="str">
        <f t="shared" si="14"/>
        <v>Friplejeboliger (2009-)</v>
      </c>
      <c r="B229" s="27" t="str">
        <f t="shared" si="14"/>
        <v>2015</v>
      </c>
      <c r="C229" s="2">
        <v>223</v>
      </c>
      <c r="D229" s="15" t="s">
        <v>30</v>
      </c>
      <c r="E229" s="12">
        <v>0</v>
      </c>
      <c r="F229" s="12">
        <v>0</v>
      </c>
      <c r="G229" s="12">
        <v>0</v>
      </c>
      <c r="H229" s="12">
        <v>0</v>
      </c>
      <c r="I229" s="12">
        <v>0</v>
      </c>
      <c r="J229" s="9">
        <f t="shared" si="12"/>
        <v>0</v>
      </c>
      <c r="K229" s="9">
        <f t="shared" si="13"/>
        <v>0</v>
      </c>
    </row>
    <row r="230" spans="1:11" x14ac:dyDescent="0.2">
      <c r="A230" s="27" t="str">
        <f t="shared" si="14"/>
        <v>Friplejeboliger (2009-)</v>
      </c>
      <c r="B230" s="27" t="str">
        <f t="shared" si="14"/>
        <v>2015</v>
      </c>
      <c r="C230" s="2">
        <v>230</v>
      </c>
      <c r="D230" s="15" t="s">
        <v>31</v>
      </c>
      <c r="E230" s="12">
        <v>0</v>
      </c>
      <c r="F230" s="12">
        <v>0</v>
      </c>
      <c r="G230" s="12">
        <v>0</v>
      </c>
      <c r="H230" s="12">
        <v>0</v>
      </c>
      <c r="I230" s="12">
        <v>0</v>
      </c>
      <c r="J230" s="9">
        <f t="shared" si="12"/>
        <v>0</v>
      </c>
      <c r="K230" s="9">
        <f t="shared" si="13"/>
        <v>0</v>
      </c>
    </row>
    <row r="231" spans="1:11" x14ac:dyDescent="0.2">
      <c r="A231" s="27" t="str">
        <f t="shared" si="14"/>
        <v>Friplejeboliger (2009-)</v>
      </c>
      <c r="B231" s="27" t="str">
        <f t="shared" si="14"/>
        <v>2015</v>
      </c>
      <c r="C231" s="2">
        <v>240</v>
      </c>
      <c r="D231" s="15" t="s">
        <v>22</v>
      </c>
      <c r="E231" s="12">
        <v>0</v>
      </c>
      <c r="F231" s="12">
        <v>0</v>
      </c>
      <c r="G231" s="12">
        <v>0</v>
      </c>
      <c r="H231" s="12">
        <v>0</v>
      </c>
      <c r="I231" s="12">
        <v>0</v>
      </c>
      <c r="J231" s="9">
        <f t="shared" si="12"/>
        <v>0</v>
      </c>
      <c r="K231" s="9">
        <f t="shared" si="13"/>
        <v>0</v>
      </c>
    </row>
    <row r="232" spans="1:11" x14ac:dyDescent="0.2">
      <c r="A232" s="27" t="str">
        <f t="shared" si="14"/>
        <v>Friplejeboliger (2009-)</v>
      </c>
      <c r="B232" s="27" t="str">
        <f t="shared" si="14"/>
        <v>2015</v>
      </c>
      <c r="C232" s="2">
        <v>250</v>
      </c>
      <c r="D232" s="15" t="s">
        <v>24</v>
      </c>
      <c r="E232" s="12">
        <v>0</v>
      </c>
      <c r="F232" s="12">
        <v>0</v>
      </c>
      <c r="G232" s="12">
        <v>0</v>
      </c>
      <c r="H232" s="12">
        <v>0</v>
      </c>
      <c r="I232" s="12">
        <v>0</v>
      </c>
      <c r="J232" s="9">
        <f t="shared" si="12"/>
        <v>0</v>
      </c>
      <c r="K232" s="9">
        <f t="shared" si="13"/>
        <v>0</v>
      </c>
    </row>
    <row r="233" spans="1:11" x14ac:dyDescent="0.2">
      <c r="A233" s="27" t="str">
        <f t="shared" si="14"/>
        <v>Friplejeboliger (2009-)</v>
      </c>
      <c r="B233" s="27" t="str">
        <f t="shared" si="14"/>
        <v>2015</v>
      </c>
      <c r="C233" s="2">
        <v>253</v>
      </c>
      <c r="D233" s="15" t="s">
        <v>34</v>
      </c>
      <c r="E233" s="12">
        <v>0</v>
      </c>
      <c r="F233" s="12">
        <v>0</v>
      </c>
      <c r="G233" s="12">
        <v>0</v>
      </c>
      <c r="H233" s="12">
        <v>0</v>
      </c>
      <c r="I233" s="12">
        <v>0</v>
      </c>
      <c r="J233" s="9">
        <f t="shared" si="12"/>
        <v>0</v>
      </c>
      <c r="K233" s="9">
        <f t="shared" si="13"/>
        <v>0</v>
      </c>
    </row>
    <row r="234" spans="1:11" x14ac:dyDescent="0.2">
      <c r="A234" s="27" t="str">
        <f t="shared" si="14"/>
        <v>Friplejeboliger (2009-)</v>
      </c>
      <c r="B234" s="27" t="str">
        <f t="shared" si="14"/>
        <v>2015</v>
      </c>
      <c r="C234" s="2">
        <v>259</v>
      </c>
      <c r="D234" s="15" t="s">
        <v>35</v>
      </c>
      <c r="E234" s="12">
        <v>0</v>
      </c>
      <c r="F234" s="12">
        <v>0</v>
      </c>
      <c r="G234" s="12">
        <v>0</v>
      </c>
      <c r="H234" s="12">
        <v>0</v>
      </c>
      <c r="I234" s="12">
        <v>0</v>
      </c>
      <c r="J234" s="9">
        <f t="shared" si="12"/>
        <v>0</v>
      </c>
      <c r="K234" s="9">
        <f t="shared" si="13"/>
        <v>0</v>
      </c>
    </row>
    <row r="235" spans="1:11" x14ac:dyDescent="0.2">
      <c r="A235" s="27" t="str">
        <f t="shared" si="14"/>
        <v>Friplejeboliger (2009-)</v>
      </c>
      <c r="B235" s="27" t="str">
        <f t="shared" si="14"/>
        <v>2015</v>
      </c>
      <c r="C235" s="2">
        <v>260</v>
      </c>
      <c r="D235" s="15" t="s">
        <v>27</v>
      </c>
      <c r="E235" s="12">
        <v>0</v>
      </c>
      <c r="F235" s="12">
        <v>0</v>
      </c>
      <c r="G235" s="12">
        <v>0</v>
      </c>
      <c r="H235" s="12">
        <v>0</v>
      </c>
      <c r="I235" s="12">
        <v>0</v>
      </c>
      <c r="J235" s="9">
        <f t="shared" si="12"/>
        <v>0</v>
      </c>
      <c r="K235" s="9">
        <f t="shared" si="13"/>
        <v>0</v>
      </c>
    </row>
    <row r="236" spans="1:11" x14ac:dyDescent="0.2">
      <c r="A236" s="27" t="str">
        <f t="shared" si="14"/>
        <v>Friplejeboliger (2009-)</v>
      </c>
      <c r="B236" s="27" t="str">
        <f t="shared" si="14"/>
        <v>2015</v>
      </c>
      <c r="C236" s="2">
        <v>265</v>
      </c>
      <c r="D236" s="15" t="s">
        <v>37</v>
      </c>
      <c r="E236" s="12">
        <v>0</v>
      </c>
      <c r="F236" s="12">
        <v>0</v>
      </c>
      <c r="G236" s="12">
        <v>0</v>
      </c>
      <c r="H236" s="12">
        <v>0</v>
      </c>
      <c r="I236" s="12">
        <v>0</v>
      </c>
      <c r="J236" s="9">
        <f t="shared" si="12"/>
        <v>0</v>
      </c>
      <c r="K236" s="9">
        <f t="shared" si="13"/>
        <v>0</v>
      </c>
    </row>
    <row r="237" spans="1:11" x14ac:dyDescent="0.2">
      <c r="A237" s="27" t="str">
        <f t="shared" si="14"/>
        <v>Friplejeboliger (2009-)</v>
      </c>
      <c r="B237" s="27" t="str">
        <f t="shared" si="14"/>
        <v>2015</v>
      </c>
      <c r="C237" s="2">
        <v>269</v>
      </c>
      <c r="D237" s="15" t="s">
        <v>38</v>
      </c>
      <c r="E237" s="12">
        <v>0</v>
      </c>
      <c r="F237" s="12">
        <v>0</v>
      </c>
      <c r="G237" s="12">
        <v>0</v>
      </c>
      <c r="H237" s="12">
        <v>0</v>
      </c>
      <c r="I237" s="12">
        <v>0</v>
      </c>
      <c r="J237" s="9">
        <f t="shared" si="12"/>
        <v>0</v>
      </c>
      <c r="K237" s="9">
        <f t="shared" si="13"/>
        <v>0</v>
      </c>
    </row>
    <row r="238" spans="1:11" x14ac:dyDescent="0.2">
      <c r="A238" s="27" t="str">
        <f t="shared" si="14"/>
        <v>Friplejeboliger (2009-)</v>
      </c>
      <c r="B238" s="27" t="str">
        <f t="shared" si="14"/>
        <v>2015</v>
      </c>
      <c r="C238" s="2">
        <v>270</v>
      </c>
      <c r="D238" s="15" t="s">
        <v>26</v>
      </c>
      <c r="E238" s="12">
        <v>0</v>
      </c>
      <c r="F238" s="12">
        <v>0</v>
      </c>
      <c r="G238" s="12">
        <v>0</v>
      </c>
      <c r="H238" s="12">
        <v>0</v>
      </c>
      <c r="I238" s="12">
        <v>0</v>
      </c>
      <c r="J238" s="9">
        <f t="shared" si="12"/>
        <v>0</v>
      </c>
      <c r="K238" s="9">
        <f t="shared" si="13"/>
        <v>0</v>
      </c>
    </row>
    <row r="239" spans="1:11" x14ac:dyDescent="0.2">
      <c r="A239" s="27" t="str">
        <f t="shared" si="14"/>
        <v>Friplejeboliger (2009-)</v>
      </c>
      <c r="B239" s="27" t="str">
        <f t="shared" si="14"/>
        <v>2015</v>
      </c>
      <c r="C239" s="2">
        <v>306</v>
      </c>
      <c r="D239" s="15" t="s">
        <v>45</v>
      </c>
      <c r="E239" s="12">
        <v>0</v>
      </c>
      <c r="F239" s="12">
        <v>0</v>
      </c>
      <c r="G239" s="12">
        <v>0</v>
      </c>
      <c r="H239" s="12">
        <v>0</v>
      </c>
      <c r="I239" s="12">
        <v>0</v>
      </c>
      <c r="J239" s="9">
        <f t="shared" si="12"/>
        <v>0</v>
      </c>
      <c r="K239" s="9">
        <f t="shared" si="13"/>
        <v>0</v>
      </c>
    </row>
    <row r="240" spans="1:11" x14ac:dyDescent="0.2">
      <c r="A240" s="27" t="str">
        <f t="shared" si="14"/>
        <v>Friplejeboliger (2009-)</v>
      </c>
      <c r="B240" s="27" t="str">
        <f t="shared" si="14"/>
        <v>2015</v>
      </c>
      <c r="C240" s="2">
        <v>316</v>
      </c>
      <c r="D240" s="15" t="s">
        <v>41</v>
      </c>
      <c r="E240" s="12">
        <v>0</v>
      </c>
      <c r="F240" s="12">
        <v>0</v>
      </c>
      <c r="G240" s="12">
        <v>0</v>
      </c>
      <c r="H240" s="12">
        <v>0</v>
      </c>
      <c r="I240" s="12">
        <v>0</v>
      </c>
      <c r="J240" s="9">
        <f t="shared" si="12"/>
        <v>0</v>
      </c>
      <c r="K240" s="9">
        <f t="shared" si="13"/>
        <v>0</v>
      </c>
    </row>
    <row r="241" spans="1:11" x14ac:dyDescent="0.2">
      <c r="A241" s="27" t="str">
        <f t="shared" si="14"/>
        <v>Friplejeboliger (2009-)</v>
      </c>
      <c r="B241" s="27" t="str">
        <f t="shared" si="14"/>
        <v>2015</v>
      </c>
      <c r="C241" s="2">
        <v>320</v>
      </c>
      <c r="D241" s="15" t="s">
        <v>39</v>
      </c>
      <c r="E241" s="12">
        <v>0</v>
      </c>
      <c r="F241" s="12">
        <v>0</v>
      </c>
      <c r="G241" s="12">
        <v>0</v>
      </c>
      <c r="H241" s="12">
        <v>0</v>
      </c>
      <c r="I241" s="12">
        <v>0</v>
      </c>
      <c r="J241" s="9">
        <f t="shared" si="12"/>
        <v>0</v>
      </c>
      <c r="K241" s="9">
        <f t="shared" si="13"/>
        <v>0</v>
      </c>
    </row>
    <row r="242" spans="1:11" x14ac:dyDescent="0.2">
      <c r="A242" s="27" t="str">
        <f t="shared" si="14"/>
        <v>Friplejeboliger (2009-)</v>
      </c>
      <c r="B242" s="27" t="str">
        <f t="shared" si="14"/>
        <v>2015</v>
      </c>
      <c r="C242" s="2">
        <v>326</v>
      </c>
      <c r="D242" s="15" t="s">
        <v>42</v>
      </c>
      <c r="E242" s="12">
        <v>0</v>
      </c>
      <c r="F242" s="12">
        <v>0</v>
      </c>
      <c r="G242" s="12">
        <v>0</v>
      </c>
      <c r="H242" s="12">
        <v>0</v>
      </c>
      <c r="I242" s="12">
        <v>0</v>
      </c>
      <c r="J242" s="9">
        <f t="shared" si="12"/>
        <v>0</v>
      </c>
      <c r="K242" s="9">
        <f t="shared" si="13"/>
        <v>0</v>
      </c>
    </row>
    <row r="243" spans="1:11" x14ac:dyDescent="0.2">
      <c r="A243" s="27" t="str">
        <f t="shared" si="14"/>
        <v>Friplejeboliger (2009-)</v>
      </c>
      <c r="B243" s="27" t="str">
        <f t="shared" si="14"/>
        <v>2015</v>
      </c>
      <c r="C243" s="2">
        <v>329</v>
      </c>
      <c r="D243" s="15" t="s">
        <v>46</v>
      </c>
      <c r="E243" s="12">
        <v>0</v>
      </c>
      <c r="F243" s="12">
        <v>0</v>
      </c>
      <c r="G243" s="12">
        <v>0</v>
      </c>
      <c r="H243" s="12">
        <v>0</v>
      </c>
      <c r="I243" s="12">
        <v>0</v>
      </c>
      <c r="J243" s="9">
        <f t="shared" si="12"/>
        <v>0</v>
      </c>
      <c r="K243" s="9">
        <f t="shared" si="13"/>
        <v>0</v>
      </c>
    </row>
    <row r="244" spans="1:11" x14ac:dyDescent="0.2">
      <c r="A244" s="27" t="str">
        <f t="shared" si="14"/>
        <v>Friplejeboliger (2009-)</v>
      </c>
      <c r="B244" s="27" t="str">
        <f t="shared" si="14"/>
        <v>2015</v>
      </c>
      <c r="C244" s="2">
        <v>330</v>
      </c>
      <c r="D244" s="15" t="s">
        <v>47</v>
      </c>
      <c r="E244" s="12">
        <v>0</v>
      </c>
      <c r="F244" s="12">
        <v>0</v>
      </c>
      <c r="G244" s="12">
        <v>0</v>
      </c>
      <c r="H244" s="12">
        <v>0</v>
      </c>
      <c r="I244" s="12">
        <v>0</v>
      </c>
      <c r="J244" s="9">
        <f t="shared" si="12"/>
        <v>0</v>
      </c>
      <c r="K244" s="9">
        <f t="shared" si="13"/>
        <v>0</v>
      </c>
    </row>
    <row r="245" spans="1:11" x14ac:dyDescent="0.2">
      <c r="A245" s="27" t="str">
        <f t="shared" si="14"/>
        <v>Friplejeboliger (2009-)</v>
      </c>
      <c r="B245" s="27" t="str">
        <f t="shared" si="14"/>
        <v>2015</v>
      </c>
      <c r="C245" s="2">
        <v>336</v>
      </c>
      <c r="D245" s="15" t="s">
        <v>49</v>
      </c>
      <c r="E245" s="12">
        <v>0</v>
      </c>
      <c r="F245" s="12">
        <v>0</v>
      </c>
      <c r="G245" s="12">
        <v>0</v>
      </c>
      <c r="H245" s="12">
        <v>0</v>
      </c>
      <c r="I245" s="12">
        <v>0</v>
      </c>
      <c r="J245" s="9">
        <f t="shared" si="12"/>
        <v>0</v>
      </c>
      <c r="K245" s="9">
        <f t="shared" si="13"/>
        <v>0</v>
      </c>
    </row>
    <row r="246" spans="1:11" x14ac:dyDescent="0.2">
      <c r="A246" s="27" t="str">
        <f t="shared" si="14"/>
        <v>Friplejeboliger (2009-)</v>
      </c>
      <c r="B246" s="27" t="str">
        <f t="shared" si="14"/>
        <v>2015</v>
      </c>
      <c r="C246" s="2">
        <v>340</v>
      </c>
      <c r="D246" s="15" t="s">
        <v>48</v>
      </c>
      <c r="E246" s="12">
        <v>0</v>
      </c>
      <c r="F246" s="12">
        <v>0</v>
      </c>
      <c r="G246" s="12">
        <v>0</v>
      </c>
      <c r="H246" s="12">
        <v>0</v>
      </c>
      <c r="I246" s="12">
        <v>0</v>
      </c>
      <c r="J246" s="9">
        <f t="shared" si="12"/>
        <v>0</v>
      </c>
      <c r="K246" s="9">
        <f t="shared" si="13"/>
        <v>0</v>
      </c>
    </row>
    <row r="247" spans="1:11" x14ac:dyDescent="0.2">
      <c r="A247" s="27" t="str">
        <f t="shared" si="14"/>
        <v>Friplejeboliger (2009-)</v>
      </c>
      <c r="B247" s="27" t="str">
        <f t="shared" si="14"/>
        <v>2015</v>
      </c>
      <c r="C247" s="2">
        <v>350</v>
      </c>
      <c r="D247" s="15" t="s">
        <v>36</v>
      </c>
      <c r="E247" s="12">
        <v>0</v>
      </c>
      <c r="F247" s="12">
        <v>0</v>
      </c>
      <c r="G247" s="12">
        <v>0</v>
      </c>
      <c r="H247" s="12">
        <v>0</v>
      </c>
      <c r="I247" s="12">
        <v>0</v>
      </c>
      <c r="J247" s="9">
        <f t="shared" si="12"/>
        <v>0</v>
      </c>
      <c r="K247" s="9">
        <f t="shared" si="13"/>
        <v>0</v>
      </c>
    </row>
    <row r="248" spans="1:11" x14ac:dyDescent="0.2">
      <c r="A248" s="27" t="str">
        <f t="shared" si="14"/>
        <v>Friplejeboliger (2009-)</v>
      </c>
      <c r="B248" s="27" t="str">
        <f t="shared" si="14"/>
        <v>2015</v>
      </c>
      <c r="C248" s="2">
        <v>360</v>
      </c>
      <c r="D248" s="15" t="s">
        <v>43</v>
      </c>
      <c r="E248" s="12">
        <v>0</v>
      </c>
      <c r="F248" s="12">
        <v>0</v>
      </c>
      <c r="G248" s="12">
        <v>0</v>
      </c>
      <c r="H248" s="12">
        <v>0</v>
      </c>
      <c r="I248" s="12">
        <v>0</v>
      </c>
      <c r="J248" s="9">
        <f t="shared" si="12"/>
        <v>0</v>
      </c>
      <c r="K248" s="9">
        <f t="shared" si="13"/>
        <v>0</v>
      </c>
    </row>
    <row r="249" spans="1:11" x14ac:dyDescent="0.2">
      <c r="A249" s="27" t="str">
        <f t="shared" si="14"/>
        <v>Friplejeboliger (2009-)</v>
      </c>
      <c r="B249" s="27" t="str">
        <f t="shared" si="14"/>
        <v>2015</v>
      </c>
      <c r="C249" s="2">
        <v>370</v>
      </c>
      <c r="D249" s="15" t="s">
        <v>44</v>
      </c>
      <c r="E249" s="12">
        <v>0</v>
      </c>
      <c r="F249" s="12">
        <v>0</v>
      </c>
      <c r="G249" s="12">
        <v>0</v>
      </c>
      <c r="H249" s="12">
        <v>0</v>
      </c>
      <c r="I249" s="12">
        <v>0</v>
      </c>
      <c r="J249" s="9">
        <f t="shared" si="12"/>
        <v>0</v>
      </c>
      <c r="K249" s="9">
        <f t="shared" si="13"/>
        <v>0</v>
      </c>
    </row>
    <row r="250" spans="1:11" x14ac:dyDescent="0.2">
      <c r="A250" s="27" t="str">
        <f t="shared" si="14"/>
        <v>Friplejeboliger (2009-)</v>
      </c>
      <c r="B250" s="27" t="str">
        <f t="shared" si="14"/>
        <v>2015</v>
      </c>
      <c r="C250" s="2">
        <v>376</v>
      </c>
      <c r="D250" s="15" t="s">
        <v>40</v>
      </c>
      <c r="E250" s="12">
        <v>0</v>
      </c>
      <c r="F250" s="12">
        <v>0</v>
      </c>
      <c r="G250" s="12">
        <v>0</v>
      </c>
      <c r="H250" s="12">
        <v>0</v>
      </c>
      <c r="I250" s="12">
        <v>0</v>
      </c>
      <c r="J250" s="9">
        <f t="shared" si="12"/>
        <v>0</v>
      </c>
      <c r="K250" s="9">
        <f t="shared" si="13"/>
        <v>0</v>
      </c>
    </row>
    <row r="251" spans="1:11" x14ac:dyDescent="0.2">
      <c r="A251" s="27" t="str">
        <f t="shared" si="14"/>
        <v>Friplejeboliger (2009-)</v>
      </c>
      <c r="B251" s="27" t="str">
        <f t="shared" si="14"/>
        <v>2015</v>
      </c>
      <c r="C251" s="2">
        <v>390</v>
      </c>
      <c r="D251" s="15" t="s">
        <v>50</v>
      </c>
      <c r="E251" s="12">
        <v>0</v>
      </c>
      <c r="F251" s="12">
        <v>0</v>
      </c>
      <c r="G251" s="12">
        <v>0</v>
      </c>
      <c r="H251" s="12">
        <v>0</v>
      </c>
      <c r="I251" s="12">
        <v>0</v>
      </c>
      <c r="J251" s="9">
        <f t="shared" si="12"/>
        <v>0</v>
      </c>
      <c r="K251" s="9">
        <f t="shared" si="13"/>
        <v>0</v>
      </c>
    </row>
    <row r="252" spans="1:11" x14ac:dyDescent="0.2">
      <c r="A252" s="27" t="str">
        <f t="shared" si="14"/>
        <v>Friplejeboliger (2009-)</v>
      </c>
      <c r="B252" s="27" t="str">
        <f t="shared" si="14"/>
        <v>2015</v>
      </c>
      <c r="C252" s="2">
        <v>400</v>
      </c>
      <c r="D252" s="15" t="s">
        <v>32</v>
      </c>
      <c r="E252" s="12">
        <v>0</v>
      </c>
      <c r="F252" s="12">
        <v>0</v>
      </c>
      <c r="G252" s="12">
        <v>0</v>
      </c>
      <c r="H252" s="12">
        <v>0</v>
      </c>
      <c r="I252" s="12">
        <v>0</v>
      </c>
      <c r="J252" s="9">
        <f t="shared" si="12"/>
        <v>0</v>
      </c>
      <c r="K252" s="9">
        <f t="shared" si="13"/>
        <v>0</v>
      </c>
    </row>
    <row r="253" spans="1:11" x14ac:dyDescent="0.2">
      <c r="A253" s="27" t="str">
        <f t="shared" si="14"/>
        <v>Friplejeboliger (2009-)</v>
      </c>
      <c r="B253" s="27" t="str">
        <f t="shared" si="14"/>
        <v>2015</v>
      </c>
      <c r="C253" s="2">
        <v>410</v>
      </c>
      <c r="D253" s="15" t="s">
        <v>55</v>
      </c>
      <c r="E253" s="12">
        <v>2</v>
      </c>
      <c r="F253" s="12">
        <v>5</v>
      </c>
      <c r="G253" s="12">
        <v>8</v>
      </c>
      <c r="H253" s="12">
        <v>4</v>
      </c>
      <c r="I253" s="12">
        <v>15</v>
      </c>
      <c r="J253" s="9">
        <f t="shared" si="12"/>
        <v>34</v>
      </c>
      <c r="K253" s="9">
        <f t="shared" si="13"/>
        <v>27</v>
      </c>
    </row>
    <row r="254" spans="1:11" x14ac:dyDescent="0.2">
      <c r="A254" s="27" t="str">
        <f t="shared" si="14"/>
        <v>Friplejeboliger (2009-)</v>
      </c>
      <c r="B254" s="27" t="str">
        <f t="shared" si="14"/>
        <v>2015</v>
      </c>
      <c r="C254" s="2">
        <v>420</v>
      </c>
      <c r="D254" s="15" t="s">
        <v>51</v>
      </c>
      <c r="E254" s="12">
        <v>0</v>
      </c>
      <c r="F254" s="12">
        <v>0</v>
      </c>
      <c r="G254" s="12">
        <v>0</v>
      </c>
      <c r="H254" s="12">
        <v>0</v>
      </c>
      <c r="I254" s="12">
        <v>0</v>
      </c>
      <c r="J254" s="9">
        <f t="shared" si="12"/>
        <v>0</v>
      </c>
      <c r="K254" s="9">
        <f t="shared" si="13"/>
        <v>0</v>
      </c>
    </row>
    <row r="255" spans="1:11" x14ac:dyDescent="0.2">
      <c r="A255" s="27" t="str">
        <f t="shared" si="14"/>
        <v>Friplejeboliger (2009-)</v>
      </c>
      <c r="B255" s="27" t="str">
        <f t="shared" si="14"/>
        <v>2015</v>
      </c>
      <c r="C255" s="2">
        <v>430</v>
      </c>
      <c r="D255" s="15" t="s">
        <v>52</v>
      </c>
      <c r="E255" s="12">
        <v>0</v>
      </c>
      <c r="F255" s="12">
        <v>0</v>
      </c>
      <c r="G255" s="12">
        <v>0</v>
      </c>
      <c r="H255" s="12">
        <v>0</v>
      </c>
      <c r="I255" s="12">
        <v>0</v>
      </c>
      <c r="J255" s="9">
        <f t="shared" si="12"/>
        <v>0</v>
      </c>
      <c r="K255" s="9">
        <f t="shared" si="13"/>
        <v>0</v>
      </c>
    </row>
    <row r="256" spans="1:11" x14ac:dyDescent="0.2">
      <c r="A256" s="27" t="str">
        <f t="shared" si="14"/>
        <v>Friplejeboliger (2009-)</v>
      </c>
      <c r="B256" s="27" t="str">
        <f t="shared" si="14"/>
        <v>2015</v>
      </c>
      <c r="C256" s="2">
        <v>440</v>
      </c>
      <c r="D256" s="15" t="s">
        <v>53</v>
      </c>
      <c r="E256" s="12">
        <v>0</v>
      </c>
      <c r="F256" s="12">
        <v>0</v>
      </c>
      <c r="G256" s="12">
        <v>0</v>
      </c>
      <c r="H256" s="12">
        <v>0</v>
      </c>
      <c r="I256" s="12">
        <v>0</v>
      </c>
      <c r="J256" s="9">
        <f t="shared" si="12"/>
        <v>0</v>
      </c>
      <c r="K256" s="9">
        <f t="shared" si="13"/>
        <v>0</v>
      </c>
    </row>
    <row r="257" spans="1:11" x14ac:dyDescent="0.2">
      <c r="A257" s="27" t="str">
        <f t="shared" si="14"/>
        <v>Friplejeboliger (2009-)</v>
      </c>
      <c r="B257" s="27" t="str">
        <f t="shared" si="14"/>
        <v>2015</v>
      </c>
      <c r="C257" s="2">
        <v>450</v>
      </c>
      <c r="D257" s="15" t="s">
        <v>57</v>
      </c>
      <c r="E257" s="12">
        <v>0</v>
      </c>
      <c r="F257" s="12">
        <v>0</v>
      </c>
      <c r="G257" s="12">
        <v>0</v>
      </c>
      <c r="H257" s="12">
        <v>0</v>
      </c>
      <c r="I257" s="12">
        <v>0</v>
      </c>
      <c r="J257" s="9">
        <f t="shared" si="12"/>
        <v>0</v>
      </c>
      <c r="K257" s="9">
        <f t="shared" si="13"/>
        <v>0</v>
      </c>
    </row>
    <row r="258" spans="1:11" x14ac:dyDescent="0.2">
      <c r="A258" s="27" t="str">
        <f t="shared" si="14"/>
        <v>Friplejeboliger (2009-)</v>
      </c>
      <c r="B258" s="27" t="str">
        <f t="shared" si="14"/>
        <v>2015</v>
      </c>
      <c r="C258" s="2">
        <v>461</v>
      </c>
      <c r="D258" s="15" t="s">
        <v>58</v>
      </c>
      <c r="E258" s="12">
        <v>3</v>
      </c>
      <c r="F258" s="12">
        <v>4</v>
      </c>
      <c r="G258" s="12">
        <v>10</v>
      </c>
      <c r="H258" s="12">
        <v>14</v>
      </c>
      <c r="I258" s="12">
        <v>36</v>
      </c>
      <c r="J258" s="9">
        <f t="shared" si="12"/>
        <v>67</v>
      </c>
      <c r="K258" s="9">
        <f t="shared" si="13"/>
        <v>60</v>
      </c>
    </row>
    <row r="259" spans="1:11" x14ac:dyDescent="0.2">
      <c r="A259" s="27" t="str">
        <f t="shared" si="14"/>
        <v>Friplejeboliger (2009-)</v>
      </c>
      <c r="B259" s="27" t="str">
        <f t="shared" si="14"/>
        <v>2015</v>
      </c>
      <c r="C259" s="2">
        <v>479</v>
      </c>
      <c r="D259" s="15" t="s">
        <v>59</v>
      </c>
      <c r="E259" s="12">
        <v>0</v>
      </c>
      <c r="F259" s="12">
        <v>0</v>
      </c>
      <c r="G259" s="12">
        <v>0</v>
      </c>
      <c r="H259" s="12">
        <v>0</v>
      </c>
      <c r="I259" s="12">
        <v>0</v>
      </c>
      <c r="J259" s="9">
        <f t="shared" si="12"/>
        <v>0</v>
      </c>
      <c r="K259" s="9">
        <f t="shared" si="13"/>
        <v>0</v>
      </c>
    </row>
    <row r="260" spans="1:11" x14ac:dyDescent="0.2">
      <c r="A260" s="27" t="str">
        <f t="shared" si="14"/>
        <v>Friplejeboliger (2009-)</v>
      </c>
      <c r="B260" s="27" t="str">
        <f t="shared" si="14"/>
        <v>2015</v>
      </c>
      <c r="C260" s="2">
        <v>480</v>
      </c>
      <c r="D260" s="15" t="s">
        <v>56</v>
      </c>
      <c r="E260" s="12">
        <v>0</v>
      </c>
      <c r="F260" s="12">
        <v>0</v>
      </c>
      <c r="G260" s="12">
        <v>0</v>
      </c>
      <c r="H260" s="12">
        <v>0</v>
      </c>
      <c r="I260" s="12">
        <v>0</v>
      </c>
      <c r="J260" s="9">
        <f t="shared" si="12"/>
        <v>0</v>
      </c>
      <c r="K260" s="9">
        <f t="shared" si="13"/>
        <v>0</v>
      </c>
    </row>
    <row r="261" spans="1:11" x14ac:dyDescent="0.2">
      <c r="A261" s="27" t="str">
        <f t="shared" si="14"/>
        <v>Friplejeboliger (2009-)</v>
      </c>
      <c r="B261" s="27" t="str">
        <f t="shared" si="14"/>
        <v>2015</v>
      </c>
      <c r="C261" s="2">
        <v>482</v>
      </c>
      <c r="D261" s="15" t="s">
        <v>54</v>
      </c>
      <c r="E261" s="12">
        <v>0</v>
      </c>
      <c r="F261" s="12">
        <v>0</v>
      </c>
      <c r="G261" s="12">
        <v>0</v>
      </c>
      <c r="H261" s="12">
        <v>0</v>
      </c>
      <c r="I261" s="12">
        <v>0</v>
      </c>
      <c r="J261" s="9">
        <f t="shared" si="12"/>
        <v>0</v>
      </c>
      <c r="K261" s="9">
        <f t="shared" si="13"/>
        <v>0</v>
      </c>
    </row>
    <row r="262" spans="1:11" x14ac:dyDescent="0.2">
      <c r="A262" s="27" t="str">
        <f t="shared" si="14"/>
        <v>Friplejeboliger (2009-)</v>
      </c>
      <c r="B262" s="27" t="str">
        <f t="shared" si="14"/>
        <v>2015</v>
      </c>
      <c r="C262" s="2">
        <v>492</v>
      </c>
      <c r="D262" s="15" t="s">
        <v>60</v>
      </c>
      <c r="E262" s="12">
        <v>0</v>
      </c>
      <c r="F262" s="12">
        <v>0</v>
      </c>
      <c r="G262" s="12">
        <v>0</v>
      </c>
      <c r="H262" s="12">
        <v>0</v>
      </c>
      <c r="I262" s="12">
        <v>0</v>
      </c>
      <c r="J262" s="9">
        <f t="shared" si="12"/>
        <v>0</v>
      </c>
      <c r="K262" s="9">
        <f t="shared" si="13"/>
        <v>0</v>
      </c>
    </row>
    <row r="263" spans="1:11" x14ac:dyDescent="0.2">
      <c r="A263" s="27" t="str">
        <f t="shared" si="14"/>
        <v>Friplejeboliger (2009-)</v>
      </c>
      <c r="B263" s="27" t="str">
        <f t="shared" si="14"/>
        <v>2015</v>
      </c>
      <c r="C263" s="2">
        <v>510</v>
      </c>
      <c r="D263" s="15" t="s">
        <v>65</v>
      </c>
      <c r="E263" s="12">
        <v>0</v>
      </c>
      <c r="F263" s="12">
        <v>0</v>
      </c>
      <c r="G263" s="12">
        <v>0</v>
      </c>
      <c r="H263" s="12">
        <v>0</v>
      </c>
      <c r="I263" s="12">
        <v>0</v>
      </c>
      <c r="J263" s="9">
        <f t="shared" si="12"/>
        <v>0</v>
      </c>
      <c r="K263" s="9">
        <f t="shared" si="13"/>
        <v>0</v>
      </c>
    </row>
    <row r="264" spans="1:11" x14ac:dyDescent="0.2">
      <c r="A264" s="27" t="str">
        <f t="shared" si="14"/>
        <v>Friplejeboliger (2009-)</v>
      </c>
      <c r="B264" s="27" t="str">
        <f t="shared" si="14"/>
        <v>2015</v>
      </c>
      <c r="C264" s="2">
        <v>530</v>
      </c>
      <c r="D264" s="15" t="s">
        <v>61</v>
      </c>
      <c r="E264" s="12">
        <v>4</v>
      </c>
      <c r="F264" s="12">
        <v>1</v>
      </c>
      <c r="G264" s="12">
        <v>8</v>
      </c>
      <c r="H264" s="12">
        <v>8</v>
      </c>
      <c r="I264" s="12">
        <v>15</v>
      </c>
      <c r="J264" s="9">
        <f t="shared" si="12"/>
        <v>36</v>
      </c>
      <c r="K264" s="9">
        <f t="shared" si="13"/>
        <v>31</v>
      </c>
    </row>
    <row r="265" spans="1:11" x14ac:dyDescent="0.2">
      <c r="A265" s="27" t="str">
        <f t="shared" si="14"/>
        <v>Friplejeboliger (2009-)</v>
      </c>
      <c r="B265" s="27" t="str">
        <f t="shared" si="14"/>
        <v>2015</v>
      </c>
      <c r="C265" s="2">
        <v>540</v>
      </c>
      <c r="D265" s="15" t="s">
        <v>67</v>
      </c>
      <c r="E265" s="12">
        <v>0</v>
      </c>
      <c r="F265" s="12">
        <v>0</v>
      </c>
      <c r="G265" s="12">
        <v>0</v>
      </c>
      <c r="H265" s="12">
        <v>0</v>
      </c>
      <c r="I265" s="12">
        <v>0</v>
      </c>
      <c r="J265" s="9">
        <f t="shared" si="12"/>
        <v>0</v>
      </c>
      <c r="K265" s="9">
        <f t="shared" si="13"/>
        <v>0</v>
      </c>
    </row>
    <row r="266" spans="1:11" x14ac:dyDescent="0.2">
      <c r="A266" s="27" t="str">
        <f t="shared" si="14"/>
        <v>Friplejeboliger (2009-)</v>
      </c>
      <c r="B266" s="27" t="str">
        <f t="shared" si="14"/>
        <v>2015</v>
      </c>
      <c r="C266" s="2">
        <v>550</v>
      </c>
      <c r="D266" s="15" t="s">
        <v>68</v>
      </c>
      <c r="E266" s="12">
        <v>0</v>
      </c>
      <c r="F266" s="12">
        <v>0</v>
      </c>
      <c r="G266" s="12">
        <v>0</v>
      </c>
      <c r="H266" s="12">
        <v>0</v>
      </c>
      <c r="I266" s="12">
        <v>0</v>
      </c>
      <c r="J266" s="9">
        <f t="shared" si="12"/>
        <v>0</v>
      </c>
      <c r="K266" s="9">
        <f t="shared" si="13"/>
        <v>0</v>
      </c>
    </row>
    <row r="267" spans="1:11" x14ac:dyDescent="0.2">
      <c r="A267" s="27" t="str">
        <f t="shared" si="14"/>
        <v>Friplejeboliger (2009-)</v>
      </c>
      <c r="B267" s="27" t="str">
        <f t="shared" si="14"/>
        <v>2015</v>
      </c>
      <c r="C267" s="2">
        <v>561</v>
      </c>
      <c r="D267" s="15" t="s">
        <v>62</v>
      </c>
      <c r="E267" s="12">
        <v>0</v>
      </c>
      <c r="F267" s="12">
        <v>2</v>
      </c>
      <c r="G267" s="12">
        <v>2</v>
      </c>
      <c r="H267" s="12">
        <v>2</v>
      </c>
      <c r="I267" s="12">
        <v>2</v>
      </c>
      <c r="J267" s="9">
        <f t="shared" si="12"/>
        <v>8</v>
      </c>
      <c r="K267" s="9">
        <f t="shared" si="13"/>
        <v>6</v>
      </c>
    </row>
    <row r="268" spans="1:11" x14ac:dyDescent="0.2">
      <c r="A268" s="27" t="str">
        <f t="shared" si="14"/>
        <v>Friplejeboliger (2009-)</v>
      </c>
      <c r="B268" s="27" t="str">
        <f t="shared" si="14"/>
        <v>2015</v>
      </c>
      <c r="C268" s="2">
        <v>563</v>
      </c>
      <c r="D268" s="15" t="s">
        <v>63</v>
      </c>
      <c r="E268" s="12">
        <v>0</v>
      </c>
      <c r="F268" s="12">
        <v>0</v>
      </c>
      <c r="G268" s="12">
        <v>0</v>
      </c>
      <c r="H268" s="12">
        <v>0</v>
      </c>
      <c r="I268" s="12">
        <v>0</v>
      </c>
      <c r="J268" s="9">
        <f t="shared" si="12"/>
        <v>0</v>
      </c>
      <c r="K268" s="9">
        <f t="shared" si="13"/>
        <v>0</v>
      </c>
    </row>
    <row r="269" spans="1:11" x14ac:dyDescent="0.2">
      <c r="A269" s="27" t="str">
        <f t="shared" si="14"/>
        <v>Friplejeboliger (2009-)</v>
      </c>
      <c r="B269" s="27" t="str">
        <f t="shared" si="14"/>
        <v>2015</v>
      </c>
      <c r="C269" s="2">
        <v>573</v>
      </c>
      <c r="D269" s="15" t="s">
        <v>69</v>
      </c>
      <c r="E269" s="12">
        <v>0</v>
      </c>
      <c r="F269" s="12">
        <v>0</v>
      </c>
      <c r="G269" s="12">
        <v>0</v>
      </c>
      <c r="H269" s="12">
        <v>0</v>
      </c>
      <c r="I269" s="12">
        <v>0</v>
      </c>
      <c r="J269" s="9">
        <f t="shared" si="12"/>
        <v>0</v>
      </c>
      <c r="K269" s="9">
        <f t="shared" si="13"/>
        <v>0</v>
      </c>
    </row>
    <row r="270" spans="1:11" x14ac:dyDescent="0.2">
      <c r="A270" s="27" t="str">
        <f t="shared" si="14"/>
        <v>Friplejeboliger (2009-)</v>
      </c>
      <c r="B270" s="27" t="str">
        <f t="shared" si="14"/>
        <v>2015</v>
      </c>
      <c r="C270" s="2">
        <v>575</v>
      </c>
      <c r="D270" s="15" t="s">
        <v>70</v>
      </c>
      <c r="E270" s="12">
        <v>0</v>
      </c>
      <c r="F270" s="12">
        <v>0</v>
      </c>
      <c r="G270" s="12">
        <v>0</v>
      </c>
      <c r="H270" s="12">
        <v>0</v>
      </c>
      <c r="I270" s="12">
        <v>0</v>
      </c>
      <c r="J270" s="9">
        <f t="shared" si="12"/>
        <v>0</v>
      </c>
      <c r="K270" s="9">
        <f t="shared" si="13"/>
        <v>0</v>
      </c>
    </row>
    <row r="271" spans="1:11" x14ac:dyDescent="0.2">
      <c r="A271" s="27" t="str">
        <f t="shared" si="14"/>
        <v>Friplejeboliger (2009-)</v>
      </c>
      <c r="B271" s="27" t="str">
        <f t="shared" si="14"/>
        <v>2015</v>
      </c>
      <c r="C271" s="2">
        <v>580</v>
      </c>
      <c r="D271" s="15" t="s">
        <v>72</v>
      </c>
      <c r="E271" s="12">
        <v>0</v>
      </c>
      <c r="F271" s="12">
        <v>0</v>
      </c>
      <c r="G271" s="12">
        <v>0</v>
      </c>
      <c r="H271" s="12">
        <v>0</v>
      </c>
      <c r="I271" s="12">
        <v>0</v>
      </c>
      <c r="J271" s="9">
        <f t="shared" ref="J271:J304" si="15">SUM(E271:I271)</f>
        <v>0</v>
      </c>
      <c r="K271" s="9">
        <f t="shared" ref="K271:K304" si="16">SUM(G271:I271)</f>
        <v>0</v>
      </c>
    </row>
    <row r="272" spans="1:11" x14ac:dyDescent="0.2">
      <c r="A272" s="27" t="str">
        <f t="shared" ref="A272:B304" si="17">A271</f>
        <v>Friplejeboliger (2009-)</v>
      </c>
      <c r="B272" s="27" t="str">
        <f t="shared" si="17"/>
        <v>2015</v>
      </c>
      <c r="C272" s="2">
        <v>607</v>
      </c>
      <c r="D272" s="15" t="s">
        <v>64</v>
      </c>
      <c r="E272" s="12">
        <v>0</v>
      </c>
      <c r="F272" s="12">
        <v>0</v>
      </c>
      <c r="G272" s="12">
        <v>0</v>
      </c>
      <c r="H272" s="12">
        <v>0</v>
      </c>
      <c r="I272" s="12">
        <v>0</v>
      </c>
      <c r="J272" s="9">
        <f t="shared" si="15"/>
        <v>0</v>
      </c>
      <c r="K272" s="9">
        <f t="shared" si="16"/>
        <v>0</v>
      </c>
    </row>
    <row r="273" spans="1:11" x14ac:dyDescent="0.2">
      <c r="A273" s="27" t="str">
        <f t="shared" si="17"/>
        <v>Friplejeboliger (2009-)</v>
      </c>
      <c r="B273" s="27" t="str">
        <f t="shared" si="17"/>
        <v>2015</v>
      </c>
      <c r="C273" s="2">
        <v>615</v>
      </c>
      <c r="D273" s="15" t="s">
        <v>75</v>
      </c>
      <c r="E273" s="12">
        <v>0</v>
      </c>
      <c r="F273" s="12">
        <v>0</v>
      </c>
      <c r="G273" s="12">
        <v>0</v>
      </c>
      <c r="H273" s="12">
        <v>0</v>
      </c>
      <c r="I273" s="12">
        <v>0</v>
      </c>
      <c r="J273" s="9">
        <f t="shared" si="15"/>
        <v>0</v>
      </c>
      <c r="K273" s="9">
        <f t="shared" si="16"/>
        <v>0</v>
      </c>
    </row>
    <row r="274" spans="1:11" x14ac:dyDescent="0.2">
      <c r="A274" s="27" t="str">
        <f t="shared" si="17"/>
        <v>Friplejeboliger (2009-)</v>
      </c>
      <c r="B274" s="27" t="str">
        <f t="shared" si="17"/>
        <v>2015</v>
      </c>
      <c r="C274" s="2">
        <v>621</v>
      </c>
      <c r="D274" s="15" t="s">
        <v>66</v>
      </c>
      <c r="E274" s="12">
        <v>0</v>
      </c>
      <c r="F274" s="12">
        <v>0</v>
      </c>
      <c r="G274" s="12">
        <v>0</v>
      </c>
      <c r="H274" s="12">
        <v>0</v>
      </c>
      <c r="I274" s="12">
        <v>0</v>
      </c>
      <c r="J274" s="9">
        <f t="shared" si="15"/>
        <v>0</v>
      </c>
      <c r="K274" s="9">
        <f t="shared" si="16"/>
        <v>0</v>
      </c>
    </row>
    <row r="275" spans="1:11" x14ac:dyDescent="0.2">
      <c r="A275" s="27" t="str">
        <f t="shared" si="17"/>
        <v>Friplejeboliger (2009-)</v>
      </c>
      <c r="B275" s="27" t="str">
        <f t="shared" si="17"/>
        <v>2015</v>
      </c>
      <c r="C275" s="2">
        <v>630</v>
      </c>
      <c r="D275" s="15" t="s">
        <v>71</v>
      </c>
      <c r="E275" s="12">
        <v>11</v>
      </c>
      <c r="F275" s="12">
        <v>8</v>
      </c>
      <c r="G275" s="12">
        <v>10</v>
      </c>
      <c r="H275" s="12">
        <v>4</v>
      </c>
      <c r="I275" s="12">
        <v>22</v>
      </c>
      <c r="J275" s="9">
        <f t="shared" si="15"/>
        <v>55</v>
      </c>
      <c r="K275" s="9">
        <f t="shared" si="16"/>
        <v>36</v>
      </c>
    </row>
    <row r="276" spans="1:11" x14ac:dyDescent="0.2">
      <c r="A276" s="27" t="str">
        <f t="shared" si="17"/>
        <v>Friplejeboliger (2009-)</v>
      </c>
      <c r="B276" s="27" t="str">
        <f t="shared" si="17"/>
        <v>2015</v>
      </c>
      <c r="C276" s="2">
        <v>657</v>
      </c>
      <c r="D276" s="15" t="s">
        <v>84</v>
      </c>
      <c r="E276" s="12">
        <v>5</v>
      </c>
      <c r="F276" s="12">
        <v>5</v>
      </c>
      <c r="G276" s="12">
        <v>13</v>
      </c>
      <c r="H276" s="12">
        <v>8</v>
      </c>
      <c r="I276" s="12">
        <v>10</v>
      </c>
      <c r="J276" s="9">
        <f t="shared" si="15"/>
        <v>41</v>
      </c>
      <c r="K276" s="9">
        <f t="shared" si="16"/>
        <v>31</v>
      </c>
    </row>
    <row r="277" spans="1:11" x14ac:dyDescent="0.2">
      <c r="A277" s="27" t="str">
        <f t="shared" si="17"/>
        <v>Friplejeboliger (2009-)</v>
      </c>
      <c r="B277" s="27" t="str">
        <f t="shared" si="17"/>
        <v>2015</v>
      </c>
      <c r="C277" s="2">
        <v>661</v>
      </c>
      <c r="D277" s="15" t="s">
        <v>85</v>
      </c>
      <c r="E277" s="12">
        <v>0</v>
      </c>
      <c r="F277" s="12">
        <v>0</v>
      </c>
      <c r="G277" s="12">
        <v>0</v>
      </c>
      <c r="H277" s="12">
        <v>0</v>
      </c>
      <c r="I277" s="12">
        <v>0</v>
      </c>
      <c r="J277" s="9">
        <f t="shared" si="15"/>
        <v>0</v>
      </c>
      <c r="K277" s="9">
        <f t="shared" si="16"/>
        <v>0</v>
      </c>
    </row>
    <row r="278" spans="1:11" x14ac:dyDescent="0.2">
      <c r="A278" s="27" t="str">
        <f t="shared" si="17"/>
        <v>Friplejeboliger (2009-)</v>
      </c>
      <c r="B278" s="27" t="str">
        <f t="shared" si="17"/>
        <v>2015</v>
      </c>
      <c r="C278" s="2">
        <v>665</v>
      </c>
      <c r="D278" s="15" t="s">
        <v>87</v>
      </c>
      <c r="E278" s="12">
        <v>0</v>
      </c>
      <c r="F278" s="12">
        <v>0</v>
      </c>
      <c r="G278" s="12">
        <v>0</v>
      </c>
      <c r="H278" s="12">
        <v>0</v>
      </c>
      <c r="I278" s="12">
        <v>0</v>
      </c>
      <c r="J278" s="9">
        <f t="shared" si="15"/>
        <v>0</v>
      </c>
      <c r="K278" s="9">
        <f t="shared" si="16"/>
        <v>0</v>
      </c>
    </row>
    <row r="279" spans="1:11" x14ac:dyDescent="0.2">
      <c r="A279" s="27" t="str">
        <f t="shared" si="17"/>
        <v>Friplejeboliger (2009-)</v>
      </c>
      <c r="B279" s="27" t="str">
        <f t="shared" si="17"/>
        <v>2015</v>
      </c>
      <c r="C279" s="2">
        <v>671</v>
      </c>
      <c r="D279" s="15" t="s">
        <v>90</v>
      </c>
      <c r="E279" s="12">
        <v>0</v>
      </c>
      <c r="F279" s="12">
        <v>0</v>
      </c>
      <c r="G279" s="12">
        <v>0</v>
      </c>
      <c r="H279" s="12">
        <v>0</v>
      </c>
      <c r="I279" s="12">
        <v>0</v>
      </c>
      <c r="J279" s="9">
        <f t="shared" si="15"/>
        <v>0</v>
      </c>
      <c r="K279" s="9">
        <f t="shared" si="16"/>
        <v>0</v>
      </c>
    </row>
    <row r="280" spans="1:11" x14ac:dyDescent="0.2">
      <c r="A280" s="27" t="str">
        <f t="shared" si="17"/>
        <v>Friplejeboliger (2009-)</v>
      </c>
      <c r="B280" s="27" t="str">
        <f t="shared" si="17"/>
        <v>2015</v>
      </c>
      <c r="C280" s="2">
        <v>706</v>
      </c>
      <c r="D280" s="15" t="s">
        <v>82</v>
      </c>
      <c r="E280" s="12">
        <v>0</v>
      </c>
      <c r="F280" s="12">
        <v>0</v>
      </c>
      <c r="G280" s="12">
        <v>0</v>
      </c>
      <c r="H280" s="12">
        <v>0</v>
      </c>
      <c r="I280" s="12">
        <v>0</v>
      </c>
      <c r="J280" s="9">
        <f t="shared" si="15"/>
        <v>0</v>
      </c>
      <c r="K280" s="9">
        <f t="shared" si="16"/>
        <v>0</v>
      </c>
    </row>
    <row r="281" spans="1:11" x14ac:dyDescent="0.2">
      <c r="A281" s="27" t="str">
        <f t="shared" si="17"/>
        <v>Friplejeboliger (2009-)</v>
      </c>
      <c r="B281" s="27" t="str">
        <f t="shared" si="17"/>
        <v>2015</v>
      </c>
      <c r="C281" s="2">
        <v>707</v>
      </c>
      <c r="D281" s="15" t="s">
        <v>76</v>
      </c>
      <c r="E281" s="12">
        <v>0</v>
      </c>
      <c r="F281" s="12">
        <v>0</v>
      </c>
      <c r="G281" s="12">
        <v>0</v>
      </c>
      <c r="H281" s="12">
        <v>0</v>
      </c>
      <c r="I281" s="12">
        <v>0</v>
      </c>
      <c r="J281" s="9">
        <f t="shared" si="15"/>
        <v>0</v>
      </c>
      <c r="K281" s="9">
        <f t="shared" si="16"/>
        <v>0</v>
      </c>
    </row>
    <row r="282" spans="1:11" x14ac:dyDescent="0.2">
      <c r="A282" s="27" t="str">
        <f t="shared" si="17"/>
        <v>Friplejeboliger (2009-)</v>
      </c>
      <c r="B282" s="27" t="str">
        <f t="shared" si="17"/>
        <v>2015</v>
      </c>
      <c r="C282" s="2">
        <v>710</v>
      </c>
      <c r="D282" s="15" t="s">
        <v>73</v>
      </c>
      <c r="E282" s="12">
        <v>0</v>
      </c>
      <c r="F282" s="12">
        <v>0</v>
      </c>
      <c r="G282" s="12">
        <v>0</v>
      </c>
      <c r="H282" s="12">
        <v>0</v>
      </c>
      <c r="I282" s="12">
        <v>0</v>
      </c>
      <c r="J282" s="9">
        <f t="shared" si="15"/>
        <v>0</v>
      </c>
      <c r="K282" s="9">
        <f t="shared" si="16"/>
        <v>0</v>
      </c>
    </row>
    <row r="283" spans="1:11" x14ac:dyDescent="0.2">
      <c r="A283" s="27" t="str">
        <f t="shared" si="17"/>
        <v>Friplejeboliger (2009-)</v>
      </c>
      <c r="B283" s="27" t="str">
        <f t="shared" si="17"/>
        <v>2015</v>
      </c>
      <c r="C283" s="2">
        <v>727</v>
      </c>
      <c r="D283" s="15" t="s">
        <v>77</v>
      </c>
      <c r="E283" s="12">
        <v>3</v>
      </c>
      <c r="F283" s="12">
        <v>3</v>
      </c>
      <c r="G283" s="12">
        <v>2</v>
      </c>
      <c r="H283" s="12">
        <v>12</v>
      </c>
      <c r="I283" s="12">
        <v>9</v>
      </c>
      <c r="J283" s="9">
        <f t="shared" si="15"/>
        <v>29</v>
      </c>
      <c r="K283" s="9">
        <f t="shared" si="16"/>
        <v>23</v>
      </c>
    </row>
    <row r="284" spans="1:11" x14ac:dyDescent="0.2">
      <c r="A284" s="27" t="str">
        <f t="shared" si="17"/>
        <v>Friplejeboliger (2009-)</v>
      </c>
      <c r="B284" s="27" t="str">
        <f t="shared" si="17"/>
        <v>2015</v>
      </c>
      <c r="C284" s="2">
        <v>730</v>
      </c>
      <c r="D284" s="15" t="s">
        <v>78</v>
      </c>
      <c r="E284" s="12">
        <v>0</v>
      </c>
      <c r="F284" s="12">
        <v>0</v>
      </c>
      <c r="G284" s="12">
        <v>0</v>
      </c>
      <c r="H284" s="12">
        <v>0</v>
      </c>
      <c r="I284" s="12">
        <v>0</v>
      </c>
      <c r="J284" s="9">
        <f t="shared" si="15"/>
        <v>0</v>
      </c>
      <c r="K284" s="9">
        <f t="shared" si="16"/>
        <v>0</v>
      </c>
    </row>
    <row r="285" spans="1:11" x14ac:dyDescent="0.2">
      <c r="A285" s="27" t="str">
        <f t="shared" si="17"/>
        <v>Friplejeboliger (2009-)</v>
      </c>
      <c r="B285" s="27" t="str">
        <f t="shared" si="17"/>
        <v>2015</v>
      </c>
      <c r="C285" s="2">
        <v>740</v>
      </c>
      <c r="D285" s="15" t="s">
        <v>80</v>
      </c>
      <c r="E285" s="12">
        <v>0</v>
      </c>
      <c r="F285" s="12">
        <v>0</v>
      </c>
      <c r="G285" s="12">
        <v>0</v>
      </c>
      <c r="H285" s="12">
        <v>0</v>
      </c>
      <c r="I285" s="12">
        <v>0</v>
      </c>
      <c r="J285" s="9">
        <f t="shared" si="15"/>
        <v>0</v>
      </c>
      <c r="K285" s="9">
        <f t="shared" si="16"/>
        <v>0</v>
      </c>
    </row>
    <row r="286" spans="1:11" x14ac:dyDescent="0.2">
      <c r="A286" s="27" t="str">
        <f t="shared" si="17"/>
        <v>Friplejeboliger (2009-)</v>
      </c>
      <c r="B286" s="27" t="str">
        <f t="shared" si="17"/>
        <v>2015</v>
      </c>
      <c r="C286" s="2">
        <v>741</v>
      </c>
      <c r="D286" s="15" t="s">
        <v>79</v>
      </c>
      <c r="E286" s="12">
        <v>0</v>
      </c>
      <c r="F286" s="12">
        <v>0</v>
      </c>
      <c r="G286" s="12">
        <v>0</v>
      </c>
      <c r="H286" s="12">
        <v>0</v>
      </c>
      <c r="I286" s="12">
        <v>0</v>
      </c>
      <c r="J286" s="9">
        <f t="shared" si="15"/>
        <v>0</v>
      </c>
      <c r="K286" s="9">
        <f t="shared" si="16"/>
        <v>0</v>
      </c>
    </row>
    <row r="287" spans="1:11" x14ac:dyDescent="0.2">
      <c r="A287" s="27" t="str">
        <f t="shared" si="17"/>
        <v>Friplejeboliger (2009-)</v>
      </c>
      <c r="B287" s="27" t="str">
        <f t="shared" si="17"/>
        <v>2015</v>
      </c>
      <c r="C287" s="2">
        <v>746</v>
      </c>
      <c r="D287" s="15" t="s">
        <v>81</v>
      </c>
      <c r="E287" s="12">
        <v>0</v>
      </c>
      <c r="F287" s="12">
        <v>0</v>
      </c>
      <c r="G287" s="12">
        <v>0</v>
      </c>
      <c r="H287" s="12">
        <v>0</v>
      </c>
      <c r="I287" s="12">
        <v>0</v>
      </c>
      <c r="J287" s="9">
        <f t="shared" si="15"/>
        <v>0</v>
      </c>
      <c r="K287" s="9">
        <f t="shared" si="16"/>
        <v>0</v>
      </c>
    </row>
    <row r="288" spans="1:11" x14ac:dyDescent="0.2">
      <c r="A288" s="27" t="str">
        <f t="shared" si="17"/>
        <v>Friplejeboliger (2009-)</v>
      </c>
      <c r="B288" s="27" t="str">
        <f t="shared" si="17"/>
        <v>2015</v>
      </c>
      <c r="C288" s="2">
        <v>751</v>
      </c>
      <c r="D288" s="15" t="s">
        <v>83</v>
      </c>
      <c r="E288" s="12">
        <v>0</v>
      </c>
      <c r="F288" s="12">
        <v>0</v>
      </c>
      <c r="G288" s="12">
        <v>0</v>
      </c>
      <c r="H288" s="12">
        <v>0</v>
      </c>
      <c r="I288" s="12">
        <v>0</v>
      </c>
      <c r="J288" s="9">
        <f t="shared" si="15"/>
        <v>0</v>
      </c>
      <c r="K288" s="9">
        <f t="shared" si="16"/>
        <v>0</v>
      </c>
    </row>
    <row r="289" spans="1:11" x14ac:dyDescent="0.2">
      <c r="A289" s="27" t="str">
        <f t="shared" si="17"/>
        <v>Friplejeboliger (2009-)</v>
      </c>
      <c r="B289" s="27" t="str">
        <f t="shared" si="17"/>
        <v>2015</v>
      </c>
      <c r="C289" s="2">
        <v>756</v>
      </c>
      <c r="D289" s="15" t="s">
        <v>86</v>
      </c>
      <c r="E289" s="12">
        <v>4</v>
      </c>
      <c r="F289" s="12">
        <v>4</v>
      </c>
      <c r="G289" s="12">
        <v>6</v>
      </c>
      <c r="H289" s="12">
        <v>10</v>
      </c>
      <c r="I289" s="12">
        <v>12</v>
      </c>
      <c r="J289" s="9">
        <f t="shared" si="15"/>
        <v>36</v>
      </c>
      <c r="K289" s="9">
        <f t="shared" si="16"/>
        <v>28</v>
      </c>
    </row>
    <row r="290" spans="1:11" x14ac:dyDescent="0.2">
      <c r="A290" s="27" t="str">
        <f t="shared" si="17"/>
        <v>Friplejeboliger (2009-)</v>
      </c>
      <c r="B290" s="27" t="str">
        <f t="shared" si="17"/>
        <v>2015</v>
      </c>
      <c r="C290" s="2">
        <v>760</v>
      </c>
      <c r="D290" s="15" t="s">
        <v>88</v>
      </c>
      <c r="E290" s="12">
        <v>6</v>
      </c>
      <c r="F290" s="12">
        <v>7</v>
      </c>
      <c r="G290" s="12">
        <v>12</v>
      </c>
      <c r="H290" s="12">
        <v>16</v>
      </c>
      <c r="I290" s="12">
        <v>23</v>
      </c>
      <c r="J290" s="9">
        <f t="shared" si="15"/>
        <v>64</v>
      </c>
      <c r="K290" s="9">
        <f t="shared" si="16"/>
        <v>51</v>
      </c>
    </row>
    <row r="291" spans="1:11" x14ac:dyDescent="0.2">
      <c r="A291" s="27" t="str">
        <f t="shared" si="17"/>
        <v>Friplejeboliger (2009-)</v>
      </c>
      <c r="B291" s="27" t="str">
        <f t="shared" si="17"/>
        <v>2015</v>
      </c>
      <c r="C291" s="2">
        <v>766</v>
      </c>
      <c r="D291" s="15" t="s">
        <v>74</v>
      </c>
      <c r="E291" s="12">
        <v>0</v>
      </c>
      <c r="F291" s="12">
        <v>0</v>
      </c>
      <c r="G291" s="12">
        <v>0</v>
      </c>
      <c r="H291" s="12">
        <v>0</v>
      </c>
      <c r="I291" s="12">
        <v>0</v>
      </c>
      <c r="J291" s="9">
        <f t="shared" si="15"/>
        <v>0</v>
      </c>
      <c r="K291" s="9">
        <f t="shared" si="16"/>
        <v>0</v>
      </c>
    </row>
    <row r="292" spans="1:11" x14ac:dyDescent="0.2">
      <c r="A292" s="27" t="str">
        <f t="shared" si="17"/>
        <v>Friplejeboliger (2009-)</v>
      </c>
      <c r="B292" s="27" t="str">
        <f t="shared" si="17"/>
        <v>2015</v>
      </c>
      <c r="C292" s="2">
        <v>773</v>
      </c>
      <c r="D292" s="15" t="s">
        <v>98</v>
      </c>
      <c r="E292" s="12">
        <v>0</v>
      </c>
      <c r="F292" s="12">
        <v>0</v>
      </c>
      <c r="G292" s="12">
        <v>0</v>
      </c>
      <c r="H292" s="12">
        <v>0</v>
      </c>
      <c r="I292" s="12">
        <v>0</v>
      </c>
      <c r="J292" s="9">
        <f t="shared" si="15"/>
        <v>0</v>
      </c>
      <c r="K292" s="9">
        <f t="shared" si="16"/>
        <v>0</v>
      </c>
    </row>
    <row r="293" spans="1:11" x14ac:dyDescent="0.2">
      <c r="A293" s="27" t="str">
        <f t="shared" si="17"/>
        <v>Friplejeboliger (2009-)</v>
      </c>
      <c r="B293" s="27" t="str">
        <f t="shared" si="17"/>
        <v>2015</v>
      </c>
      <c r="C293" s="2">
        <v>779</v>
      </c>
      <c r="D293" s="15" t="s">
        <v>89</v>
      </c>
      <c r="E293" s="12">
        <v>0</v>
      </c>
      <c r="F293" s="12">
        <v>0</v>
      </c>
      <c r="G293" s="12">
        <v>0</v>
      </c>
      <c r="H293" s="12">
        <v>0</v>
      </c>
      <c r="I293" s="12">
        <v>0</v>
      </c>
      <c r="J293" s="9">
        <f t="shared" si="15"/>
        <v>0</v>
      </c>
      <c r="K293" s="9">
        <f t="shared" si="16"/>
        <v>0</v>
      </c>
    </row>
    <row r="294" spans="1:11" x14ac:dyDescent="0.2">
      <c r="A294" s="27" t="str">
        <f t="shared" si="17"/>
        <v>Friplejeboliger (2009-)</v>
      </c>
      <c r="B294" s="27" t="str">
        <f t="shared" si="17"/>
        <v>2015</v>
      </c>
      <c r="C294" s="2">
        <v>787</v>
      </c>
      <c r="D294" s="15" t="s">
        <v>100</v>
      </c>
      <c r="E294" s="12">
        <v>0</v>
      </c>
      <c r="F294" s="12">
        <v>3</v>
      </c>
      <c r="G294" s="12">
        <v>4</v>
      </c>
      <c r="H294" s="12">
        <v>13</v>
      </c>
      <c r="I294" s="12">
        <v>4</v>
      </c>
      <c r="J294" s="9">
        <f t="shared" si="15"/>
        <v>24</v>
      </c>
      <c r="K294" s="9">
        <f t="shared" si="16"/>
        <v>21</v>
      </c>
    </row>
    <row r="295" spans="1:11" x14ac:dyDescent="0.2">
      <c r="A295" s="27" t="str">
        <f t="shared" si="17"/>
        <v>Friplejeboliger (2009-)</v>
      </c>
      <c r="B295" s="27" t="str">
        <f t="shared" si="17"/>
        <v>2015</v>
      </c>
      <c r="C295" s="2">
        <v>791</v>
      </c>
      <c r="D295" s="15" t="s">
        <v>91</v>
      </c>
      <c r="E295" s="12">
        <v>16</v>
      </c>
      <c r="F295" s="12">
        <v>14</v>
      </c>
      <c r="G295" s="12">
        <v>24</v>
      </c>
      <c r="H295" s="12">
        <v>38</v>
      </c>
      <c r="I295" s="12">
        <v>24</v>
      </c>
      <c r="J295" s="9">
        <f t="shared" si="15"/>
        <v>116</v>
      </c>
      <c r="K295" s="9">
        <f t="shared" si="16"/>
        <v>86</v>
      </c>
    </row>
    <row r="296" spans="1:11" x14ac:dyDescent="0.2">
      <c r="A296" s="27" t="str">
        <f t="shared" si="17"/>
        <v>Friplejeboliger (2009-)</v>
      </c>
      <c r="B296" s="27" t="str">
        <f t="shared" si="17"/>
        <v>2015</v>
      </c>
      <c r="C296" s="2">
        <v>810</v>
      </c>
      <c r="D296" s="15" t="s">
        <v>92</v>
      </c>
      <c r="E296" s="12">
        <v>1</v>
      </c>
      <c r="F296" s="12">
        <v>0</v>
      </c>
      <c r="G296" s="12">
        <v>1</v>
      </c>
      <c r="H296" s="12">
        <v>1</v>
      </c>
      <c r="I296" s="12">
        <v>0</v>
      </c>
      <c r="J296" s="9">
        <f t="shared" si="15"/>
        <v>3</v>
      </c>
      <c r="K296" s="9">
        <f t="shared" si="16"/>
        <v>2</v>
      </c>
    </row>
    <row r="297" spans="1:11" x14ac:dyDescent="0.2">
      <c r="A297" s="27" t="str">
        <f t="shared" si="17"/>
        <v>Friplejeboliger (2009-)</v>
      </c>
      <c r="B297" s="27" t="str">
        <f t="shared" si="17"/>
        <v>2015</v>
      </c>
      <c r="C297" s="2">
        <v>813</v>
      </c>
      <c r="D297" s="15" t="s">
        <v>93</v>
      </c>
      <c r="E297" s="12">
        <v>0</v>
      </c>
      <c r="F297" s="12">
        <v>0</v>
      </c>
      <c r="G297" s="12">
        <v>0</v>
      </c>
      <c r="H297" s="12">
        <v>0</v>
      </c>
      <c r="I297" s="12">
        <v>0</v>
      </c>
      <c r="J297" s="9">
        <f t="shared" si="15"/>
        <v>0</v>
      </c>
      <c r="K297" s="9">
        <f t="shared" si="16"/>
        <v>0</v>
      </c>
    </row>
    <row r="298" spans="1:11" x14ac:dyDescent="0.2">
      <c r="A298" s="27" t="str">
        <f t="shared" si="17"/>
        <v>Friplejeboliger (2009-)</v>
      </c>
      <c r="B298" s="27" t="str">
        <f t="shared" si="17"/>
        <v>2015</v>
      </c>
      <c r="C298" s="2">
        <v>820</v>
      </c>
      <c r="D298" s="15" t="s">
        <v>101</v>
      </c>
      <c r="E298" s="12">
        <v>0</v>
      </c>
      <c r="F298" s="12">
        <v>0</v>
      </c>
      <c r="G298" s="12">
        <v>0</v>
      </c>
      <c r="H298" s="12">
        <v>0</v>
      </c>
      <c r="I298" s="12">
        <v>0</v>
      </c>
      <c r="J298" s="9">
        <f t="shared" si="15"/>
        <v>0</v>
      </c>
      <c r="K298" s="9">
        <f t="shared" si="16"/>
        <v>0</v>
      </c>
    </row>
    <row r="299" spans="1:11" x14ac:dyDescent="0.2">
      <c r="A299" s="27" t="str">
        <f t="shared" si="17"/>
        <v>Friplejeboliger (2009-)</v>
      </c>
      <c r="B299" s="27" t="str">
        <f t="shared" si="17"/>
        <v>2015</v>
      </c>
      <c r="C299" s="2">
        <v>825</v>
      </c>
      <c r="D299" s="15" t="s">
        <v>96</v>
      </c>
      <c r="E299" s="12">
        <v>0</v>
      </c>
      <c r="F299" s="12">
        <v>0</v>
      </c>
      <c r="G299" s="12">
        <v>0</v>
      </c>
      <c r="H299" s="12">
        <v>0</v>
      </c>
      <c r="I299" s="12">
        <v>0</v>
      </c>
      <c r="J299" s="9">
        <f t="shared" si="15"/>
        <v>0</v>
      </c>
      <c r="K299" s="9">
        <f t="shared" si="16"/>
        <v>0</v>
      </c>
    </row>
    <row r="300" spans="1:11" x14ac:dyDescent="0.2">
      <c r="A300" s="27" t="str">
        <f t="shared" si="17"/>
        <v>Friplejeboliger (2009-)</v>
      </c>
      <c r="B300" s="27" t="str">
        <f t="shared" si="17"/>
        <v>2015</v>
      </c>
      <c r="C300" s="2">
        <v>840</v>
      </c>
      <c r="D300" s="15" t="s">
        <v>99</v>
      </c>
      <c r="E300" s="12">
        <v>0</v>
      </c>
      <c r="F300" s="12">
        <v>0</v>
      </c>
      <c r="G300" s="12">
        <v>0</v>
      </c>
      <c r="H300" s="12">
        <v>0</v>
      </c>
      <c r="I300" s="12">
        <v>0</v>
      </c>
      <c r="J300" s="9">
        <f t="shared" si="15"/>
        <v>0</v>
      </c>
      <c r="K300" s="9">
        <f t="shared" si="16"/>
        <v>0</v>
      </c>
    </row>
    <row r="301" spans="1:11" x14ac:dyDescent="0.2">
      <c r="A301" s="27" t="str">
        <f t="shared" si="17"/>
        <v>Friplejeboliger (2009-)</v>
      </c>
      <c r="B301" s="27" t="str">
        <f t="shared" si="17"/>
        <v>2015</v>
      </c>
      <c r="C301" s="2">
        <v>846</v>
      </c>
      <c r="D301" s="15" t="s">
        <v>97</v>
      </c>
      <c r="E301" s="12">
        <v>3</v>
      </c>
      <c r="F301" s="12">
        <v>1</v>
      </c>
      <c r="G301" s="12">
        <v>1</v>
      </c>
      <c r="H301" s="12">
        <v>4</v>
      </c>
      <c r="I301" s="12">
        <v>4</v>
      </c>
      <c r="J301" s="9">
        <f t="shared" si="15"/>
        <v>13</v>
      </c>
      <c r="K301" s="9">
        <f t="shared" si="16"/>
        <v>9</v>
      </c>
    </row>
    <row r="302" spans="1:11" x14ac:dyDescent="0.2">
      <c r="A302" s="27" t="str">
        <f t="shared" si="17"/>
        <v>Friplejeboliger (2009-)</v>
      </c>
      <c r="B302" s="27" t="str">
        <f t="shared" si="17"/>
        <v>2015</v>
      </c>
      <c r="C302" s="2">
        <v>849</v>
      </c>
      <c r="D302" s="15" t="s">
        <v>95</v>
      </c>
      <c r="E302" s="12">
        <v>0</v>
      </c>
      <c r="F302" s="12">
        <v>0</v>
      </c>
      <c r="G302" s="12">
        <v>0</v>
      </c>
      <c r="H302" s="12">
        <v>0</v>
      </c>
      <c r="I302" s="12">
        <v>0</v>
      </c>
      <c r="J302" s="9">
        <f t="shared" si="15"/>
        <v>0</v>
      </c>
      <c r="K302" s="9">
        <f t="shared" si="16"/>
        <v>0</v>
      </c>
    </row>
    <row r="303" spans="1:11" x14ac:dyDescent="0.2">
      <c r="A303" s="27" t="str">
        <f t="shared" si="17"/>
        <v>Friplejeboliger (2009-)</v>
      </c>
      <c r="B303" s="27" t="str">
        <f t="shared" si="17"/>
        <v>2015</v>
      </c>
      <c r="C303" s="2">
        <v>851</v>
      </c>
      <c r="D303" s="15" t="s">
        <v>102</v>
      </c>
      <c r="E303" s="12">
        <v>1</v>
      </c>
      <c r="F303" s="12">
        <v>3</v>
      </c>
      <c r="G303" s="12">
        <v>10</v>
      </c>
      <c r="H303" s="12">
        <v>13</v>
      </c>
      <c r="I303" s="12">
        <v>17</v>
      </c>
      <c r="J303" s="9">
        <f t="shared" si="15"/>
        <v>44</v>
      </c>
      <c r="K303" s="9">
        <f t="shared" si="16"/>
        <v>40</v>
      </c>
    </row>
    <row r="304" spans="1:11" x14ac:dyDescent="0.2">
      <c r="A304" s="27" t="str">
        <f t="shared" si="17"/>
        <v>Friplejeboliger (2009-)</v>
      </c>
      <c r="B304" s="27" t="str">
        <f t="shared" si="17"/>
        <v>2015</v>
      </c>
      <c r="C304" s="2">
        <v>860</v>
      </c>
      <c r="D304" s="15" t="s">
        <v>94</v>
      </c>
      <c r="E304" s="12">
        <v>0</v>
      </c>
      <c r="F304" s="12">
        <v>0</v>
      </c>
      <c r="G304" s="12">
        <v>0</v>
      </c>
      <c r="H304" s="12">
        <v>0</v>
      </c>
      <c r="I304" s="12">
        <v>0</v>
      </c>
      <c r="J304" s="9">
        <f t="shared" si="15"/>
        <v>0</v>
      </c>
      <c r="K304" s="9">
        <f t="shared" si="16"/>
        <v>0</v>
      </c>
    </row>
    <row r="306" spans="1:11" x14ac:dyDescent="0.2">
      <c r="E306" s="11" t="s">
        <v>172</v>
      </c>
      <c r="F306" s="11" t="s">
        <v>123</v>
      </c>
      <c r="G306" s="11" t="s">
        <v>124</v>
      </c>
      <c r="H306" s="11" t="s">
        <v>125</v>
      </c>
      <c r="I306" s="11" t="s">
        <v>126</v>
      </c>
      <c r="J306" s="11" t="s">
        <v>2</v>
      </c>
      <c r="K306" s="11" t="s">
        <v>3</v>
      </c>
    </row>
    <row r="307" spans="1:11" x14ac:dyDescent="0.2">
      <c r="A307" s="9" t="s">
        <v>1</v>
      </c>
      <c r="B307" s="9">
        <v>2015</v>
      </c>
      <c r="C307" s="11"/>
      <c r="D307" s="15" t="s">
        <v>132</v>
      </c>
      <c r="E307" s="9">
        <f>E4+E105+E206</f>
        <v>4858</v>
      </c>
      <c r="F307" s="9">
        <f t="shared" ref="F307:K307" si="18">F4+F105+F206</f>
        <v>5156</v>
      </c>
      <c r="G307" s="9">
        <f t="shared" si="18"/>
        <v>7929</v>
      </c>
      <c r="H307" s="9">
        <f t="shared" si="18"/>
        <v>10043</v>
      </c>
      <c r="I307" s="9">
        <f t="shared" si="18"/>
        <v>11977</v>
      </c>
      <c r="J307" s="9">
        <f t="shared" si="18"/>
        <v>39963</v>
      </c>
      <c r="K307" s="9">
        <f t="shared" si="18"/>
        <v>29949</v>
      </c>
    </row>
    <row r="308" spans="1:11" x14ac:dyDescent="0.2">
      <c r="A308" s="9" t="str">
        <f>A307</f>
        <v>I alt</v>
      </c>
      <c r="B308" s="9">
        <f>B307</f>
        <v>2015</v>
      </c>
      <c r="C308" s="2">
        <v>101</v>
      </c>
      <c r="D308" s="15" t="s">
        <v>4</v>
      </c>
      <c r="E308" s="9">
        <f t="shared" ref="E308:K308" si="19">E5+E106+E207</f>
        <v>505</v>
      </c>
      <c r="F308" s="9">
        <f t="shared" si="19"/>
        <v>474</v>
      </c>
      <c r="G308" s="9">
        <f t="shared" si="19"/>
        <v>538</v>
      </c>
      <c r="H308" s="9">
        <f t="shared" si="19"/>
        <v>716</v>
      </c>
      <c r="I308" s="9">
        <f t="shared" si="19"/>
        <v>1090</v>
      </c>
      <c r="J308" s="9">
        <f t="shared" si="19"/>
        <v>3323</v>
      </c>
      <c r="K308" s="9">
        <f t="shared" si="19"/>
        <v>2344</v>
      </c>
    </row>
    <row r="309" spans="1:11" x14ac:dyDescent="0.2">
      <c r="A309" s="9" t="str">
        <f t="shared" ref="A309:A372" si="20">A308</f>
        <v>I alt</v>
      </c>
      <c r="B309" s="9">
        <f t="shared" ref="B309:B372" si="21">B308</f>
        <v>2015</v>
      </c>
      <c r="C309" s="2">
        <v>147</v>
      </c>
      <c r="D309" s="15" t="s">
        <v>5</v>
      </c>
      <c r="E309" s="9">
        <f t="shared" ref="E309:K309" si="22">E6+E107+E208</f>
        <v>102</v>
      </c>
      <c r="F309" s="9">
        <f t="shared" si="22"/>
        <v>89</v>
      </c>
      <c r="G309" s="9">
        <f t="shared" si="22"/>
        <v>135</v>
      </c>
      <c r="H309" s="9">
        <f t="shared" si="22"/>
        <v>194</v>
      </c>
      <c r="I309" s="9">
        <f t="shared" si="22"/>
        <v>311</v>
      </c>
      <c r="J309" s="9">
        <f t="shared" si="22"/>
        <v>831</v>
      </c>
      <c r="K309" s="9">
        <f t="shared" si="22"/>
        <v>640</v>
      </c>
    </row>
    <row r="310" spans="1:11" x14ac:dyDescent="0.2">
      <c r="A310" s="9" t="str">
        <f t="shared" si="20"/>
        <v>I alt</v>
      </c>
      <c r="B310" s="9">
        <f t="shared" si="21"/>
        <v>2015</v>
      </c>
      <c r="C310" s="2">
        <v>151</v>
      </c>
      <c r="D310" s="15" t="s">
        <v>9</v>
      </c>
      <c r="E310" s="9">
        <f t="shared" ref="E310:K310" si="23">E7+E108+E209</f>
        <v>43</v>
      </c>
      <c r="F310" s="9">
        <f t="shared" si="23"/>
        <v>57</v>
      </c>
      <c r="G310" s="9">
        <f t="shared" si="23"/>
        <v>66</v>
      </c>
      <c r="H310" s="9">
        <f t="shared" si="23"/>
        <v>85</v>
      </c>
      <c r="I310" s="9">
        <f t="shared" si="23"/>
        <v>76</v>
      </c>
      <c r="J310" s="9">
        <f t="shared" si="23"/>
        <v>327</v>
      </c>
      <c r="K310" s="9">
        <f t="shared" si="23"/>
        <v>227</v>
      </c>
    </row>
    <row r="311" spans="1:11" x14ac:dyDescent="0.2">
      <c r="A311" s="9" t="str">
        <f t="shared" si="20"/>
        <v>I alt</v>
      </c>
      <c r="B311" s="9">
        <f t="shared" si="21"/>
        <v>2015</v>
      </c>
      <c r="C311" s="2">
        <v>153</v>
      </c>
      <c r="D311" s="15" t="s">
        <v>10</v>
      </c>
      <c r="E311" s="9">
        <f t="shared" ref="E311:K311" si="24">E8+E109+E210</f>
        <v>29</v>
      </c>
      <c r="F311" s="9">
        <f t="shared" si="24"/>
        <v>28</v>
      </c>
      <c r="G311" s="9">
        <f t="shared" si="24"/>
        <v>54</v>
      </c>
      <c r="H311" s="9">
        <f t="shared" si="24"/>
        <v>66</v>
      </c>
      <c r="I311" s="9">
        <f t="shared" si="24"/>
        <v>63</v>
      </c>
      <c r="J311" s="9">
        <f t="shared" si="24"/>
        <v>240</v>
      </c>
      <c r="K311" s="9">
        <f t="shared" si="24"/>
        <v>183</v>
      </c>
    </row>
    <row r="312" spans="1:11" x14ac:dyDescent="0.2">
      <c r="A312" s="9" t="str">
        <f t="shared" si="20"/>
        <v>I alt</v>
      </c>
      <c r="B312" s="9">
        <f t="shared" si="21"/>
        <v>2015</v>
      </c>
      <c r="C312" s="2">
        <v>155</v>
      </c>
      <c r="D312" s="15" t="s">
        <v>6</v>
      </c>
      <c r="E312" s="9">
        <f t="shared" ref="E312:K312" si="25">E9+E110+E211</f>
        <v>10</v>
      </c>
      <c r="F312" s="9">
        <f t="shared" si="25"/>
        <v>21</v>
      </c>
      <c r="G312" s="9">
        <f t="shared" si="25"/>
        <v>21</v>
      </c>
      <c r="H312" s="9">
        <f t="shared" si="25"/>
        <v>24</v>
      </c>
      <c r="I312" s="9">
        <f t="shared" si="25"/>
        <v>24</v>
      </c>
      <c r="J312" s="9">
        <f t="shared" si="25"/>
        <v>100</v>
      </c>
      <c r="K312" s="9">
        <f t="shared" si="25"/>
        <v>69</v>
      </c>
    </row>
    <row r="313" spans="1:11" x14ac:dyDescent="0.2">
      <c r="A313" s="9" t="str">
        <f t="shared" si="20"/>
        <v>I alt</v>
      </c>
      <c r="B313" s="9">
        <f t="shared" si="21"/>
        <v>2015</v>
      </c>
      <c r="C313" s="2">
        <v>157</v>
      </c>
      <c r="D313" s="15" t="s">
        <v>11</v>
      </c>
      <c r="E313" s="9">
        <f t="shared" ref="E313:K313" si="26">E10+E111+E212</f>
        <v>69</v>
      </c>
      <c r="F313" s="9">
        <f t="shared" si="26"/>
        <v>75</v>
      </c>
      <c r="G313" s="9">
        <f t="shared" si="26"/>
        <v>88</v>
      </c>
      <c r="H313" s="9">
        <f t="shared" si="26"/>
        <v>159</v>
      </c>
      <c r="I313" s="9">
        <f t="shared" si="26"/>
        <v>285</v>
      </c>
      <c r="J313" s="9">
        <f t="shared" si="26"/>
        <v>676</v>
      </c>
      <c r="K313" s="9">
        <f t="shared" si="26"/>
        <v>532</v>
      </c>
    </row>
    <row r="314" spans="1:11" x14ac:dyDescent="0.2">
      <c r="A314" s="9" t="str">
        <f t="shared" si="20"/>
        <v>I alt</v>
      </c>
      <c r="B314" s="9">
        <f t="shared" si="21"/>
        <v>2015</v>
      </c>
      <c r="C314" s="2">
        <v>159</v>
      </c>
      <c r="D314" s="15" t="s">
        <v>12</v>
      </c>
      <c r="E314" s="9">
        <f t="shared" ref="E314:K314" si="27">E11+E112+E213</f>
        <v>46</v>
      </c>
      <c r="F314" s="9">
        <f t="shared" si="27"/>
        <v>46</v>
      </c>
      <c r="G314" s="9">
        <f t="shared" si="27"/>
        <v>277</v>
      </c>
      <c r="H314" s="9">
        <f t="shared" si="27"/>
        <v>115</v>
      </c>
      <c r="I314" s="9">
        <f t="shared" si="27"/>
        <v>140</v>
      </c>
      <c r="J314" s="9">
        <f t="shared" si="27"/>
        <v>624</v>
      </c>
      <c r="K314" s="9">
        <f t="shared" si="27"/>
        <v>532</v>
      </c>
    </row>
    <row r="315" spans="1:11" x14ac:dyDescent="0.2">
      <c r="A315" s="9" t="str">
        <f t="shared" si="20"/>
        <v>I alt</v>
      </c>
      <c r="B315" s="9">
        <f t="shared" si="21"/>
        <v>2015</v>
      </c>
      <c r="C315" s="2">
        <v>161</v>
      </c>
      <c r="D315" s="15" t="s">
        <v>13</v>
      </c>
      <c r="E315" s="9">
        <f t="shared" ref="E315:K315" si="28">E12+E113+E214</f>
        <v>20</v>
      </c>
      <c r="F315" s="9">
        <f t="shared" si="28"/>
        <v>16</v>
      </c>
      <c r="G315" s="9">
        <f t="shared" si="28"/>
        <v>47</v>
      </c>
      <c r="H315" s="9">
        <f t="shared" si="28"/>
        <v>50</v>
      </c>
      <c r="I315" s="9">
        <f t="shared" si="28"/>
        <v>57</v>
      </c>
      <c r="J315" s="9">
        <f t="shared" si="28"/>
        <v>190</v>
      </c>
      <c r="K315" s="9">
        <f t="shared" si="28"/>
        <v>154</v>
      </c>
    </row>
    <row r="316" spans="1:11" x14ac:dyDescent="0.2">
      <c r="A316" s="9" t="str">
        <f t="shared" si="20"/>
        <v>I alt</v>
      </c>
      <c r="B316" s="9">
        <f t="shared" si="21"/>
        <v>2015</v>
      </c>
      <c r="C316" s="2">
        <v>163</v>
      </c>
      <c r="D316" s="15" t="s">
        <v>14</v>
      </c>
      <c r="E316" s="9">
        <f t="shared" ref="E316:K316" si="29">E13+E114+E215</f>
        <v>20</v>
      </c>
      <c r="F316" s="9">
        <f t="shared" si="29"/>
        <v>19</v>
      </c>
      <c r="G316" s="9">
        <f t="shared" si="29"/>
        <v>23</v>
      </c>
      <c r="H316" s="9">
        <f t="shared" si="29"/>
        <v>35</v>
      </c>
      <c r="I316" s="9">
        <f t="shared" si="29"/>
        <v>47</v>
      </c>
      <c r="J316" s="9">
        <f t="shared" si="29"/>
        <v>144</v>
      </c>
      <c r="K316" s="9">
        <f t="shared" si="29"/>
        <v>105</v>
      </c>
    </row>
    <row r="317" spans="1:11" x14ac:dyDescent="0.2">
      <c r="A317" s="9" t="str">
        <f t="shared" si="20"/>
        <v>I alt</v>
      </c>
      <c r="B317" s="9">
        <f t="shared" si="21"/>
        <v>2015</v>
      </c>
      <c r="C317" s="2">
        <v>165</v>
      </c>
      <c r="D317" s="15" t="s">
        <v>8</v>
      </c>
      <c r="E317" s="9">
        <f t="shared" ref="E317:K317" si="30">E14+E115+E216</f>
        <v>20</v>
      </c>
      <c r="F317" s="9">
        <f t="shared" si="30"/>
        <v>16</v>
      </c>
      <c r="G317" s="9">
        <f t="shared" si="30"/>
        <v>15</v>
      </c>
      <c r="H317" s="9">
        <f t="shared" si="30"/>
        <v>14</v>
      </c>
      <c r="I317" s="9">
        <f t="shared" si="30"/>
        <v>21</v>
      </c>
      <c r="J317" s="9">
        <f t="shared" si="30"/>
        <v>86</v>
      </c>
      <c r="K317" s="9">
        <f t="shared" si="30"/>
        <v>50</v>
      </c>
    </row>
    <row r="318" spans="1:11" x14ac:dyDescent="0.2">
      <c r="A318" s="9" t="str">
        <f t="shared" si="20"/>
        <v>I alt</v>
      </c>
      <c r="B318" s="9">
        <f t="shared" si="21"/>
        <v>2015</v>
      </c>
      <c r="C318" s="2">
        <v>167</v>
      </c>
      <c r="D318" s="15" t="s">
        <v>15</v>
      </c>
      <c r="E318" s="9">
        <f t="shared" ref="E318:K318" si="31">E15+E116+E217</f>
        <v>68</v>
      </c>
      <c r="F318" s="9">
        <f t="shared" si="31"/>
        <v>60</v>
      </c>
      <c r="G318" s="9">
        <f t="shared" si="31"/>
        <v>84</v>
      </c>
      <c r="H318" s="9">
        <f t="shared" si="31"/>
        <v>139</v>
      </c>
      <c r="I318" s="9">
        <f t="shared" si="31"/>
        <v>115</v>
      </c>
      <c r="J318" s="9">
        <f t="shared" si="31"/>
        <v>466</v>
      </c>
      <c r="K318" s="9">
        <f t="shared" si="31"/>
        <v>338</v>
      </c>
    </row>
    <row r="319" spans="1:11" x14ac:dyDescent="0.2">
      <c r="A319" s="9" t="str">
        <f t="shared" si="20"/>
        <v>I alt</v>
      </c>
      <c r="B319" s="9">
        <f t="shared" si="21"/>
        <v>2015</v>
      </c>
      <c r="C319" s="2">
        <v>169</v>
      </c>
      <c r="D319" s="15" t="s">
        <v>16</v>
      </c>
      <c r="E319" s="9">
        <f t="shared" ref="E319:K319" si="32">E16+E117+E218</f>
        <v>43</v>
      </c>
      <c r="F319" s="9">
        <f t="shared" si="32"/>
        <v>50</v>
      </c>
      <c r="G319" s="9">
        <f t="shared" si="32"/>
        <v>61</v>
      </c>
      <c r="H319" s="9">
        <f t="shared" si="32"/>
        <v>61</v>
      </c>
      <c r="I319" s="9">
        <f t="shared" si="32"/>
        <v>54</v>
      </c>
      <c r="J319" s="9">
        <f t="shared" si="32"/>
        <v>269</v>
      </c>
      <c r="K319" s="9">
        <f t="shared" si="32"/>
        <v>176</v>
      </c>
    </row>
    <row r="320" spans="1:11" x14ac:dyDescent="0.2">
      <c r="A320" s="9" t="str">
        <f t="shared" si="20"/>
        <v>I alt</v>
      </c>
      <c r="B320" s="9">
        <f t="shared" si="21"/>
        <v>2015</v>
      </c>
      <c r="C320" s="2">
        <v>173</v>
      </c>
      <c r="D320" s="15" t="s">
        <v>18</v>
      </c>
      <c r="E320" s="9">
        <f t="shared" ref="E320:K320" si="33">E17+E118+E219</f>
        <v>58</v>
      </c>
      <c r="F320" s="9">
        <f t="shared" si="33"/>
        <v>60</v>
      </c>
      <c r="G320" s="9">
        <f t="shared" si="33"/>
        <v>90</v>
      </c>
      <c r="H320" s="9">
        <f t="shared" si="33"/>
        <v>118</v>
      </c>
      <c r="I320" s="9">
        <f t="shared" si="33"/>
        <v>141</v>
      </c>
      <c r="J320" s="9">
        <f t="shared" si="33"/>
        <v>467</v>
      </c>
      <c r="K320" s="9">
        <f t="shared" si="33"/>
        <v>349</v>
      </c>
    </row>
    <row r="321" spans="1:11" x14ac:dyDescent="0.2">
      <c r="A321" s="9" t="str">
        <f t="shared" si="20"/>
        <v>I alt</v>
      </c>
      <c r="B321" s="9">
        <f t="shared" si="21"/>
        <v>2015</v>
      </c>
      <c r="C321" s="2">
        <v>175</v>
      </c>
      <c r="D321" s="15" t="s">
        <v>19</v>
      </c>
      <c r="E321" s="9">
        <f t="shared" ref="E321:K321" si="34">E18+E119+E220</f>
        <v>23</v>
      </c>
      <c r="F321" s="9">
        <f t="shared" si="34"/>
        <v>40</v>
      </c>
      <c r="G321" s="9">
        <f t="shared" si="34"/>
        <v>60</v>
      </c>
      <c r="H321" s="9">
        <f t="shared" si="34"/>
        <v>69</v>
      </c>
      <c r="I321" s="9">
        <f t="shared" si="34"/>
        <v>53</v>
      </c>
      <c r="J321" s="9">
        <f t="shared" si="34"/>
        <v>245</v>
      </c>
      <c r="K321" s="9">
        <f t="shared" si="34"/>
        <v>182</v>
      </c>
    </row>
    <row r="322" spans="1:11" x14ac:dyDescent="0.2">
      <c r="A322" s="9" t="str">
        <f t="shared" si="20"/>
        <v>I alt</v>
      </c>
      <c r="B322" s="9">
        <f t="shared" si="21"/>
        <v>2015</v>
      </c>
      <c r="C322" s="2">
        <v>183</v>
      </c>
      <c r="D322" s="15" t="s">
        <v>17</v>
      </c>
      <c r="E322" s="9">
        <f t="shared" ref="E322:K322" si="35">E19+E120+E221</f>
        <v>17</v>
      </c>
      <c r="F322" s="9">
        <f t="shared" si="35"/>
        <v>16</v>
      </c>
      <c r="G322" s="9">
        <f t="shared" si="35"/>
        <v>13</v>
      </c>
      <c r="H322" s="9">
        <f t="shared" si="35"/>
        <v>18</v>
      </c>
      <c r="I322" s="9">
        <f t="shared" si="35"/>
        <v>18</v>
      </c>
      <c r="J322" s="9">
        <f t="shared" si="35"/>
        <v>82</v>
      </c>
      <c r="K322" s="9">
        <f t="shared" si="35"/>
        <v>49</v>
      </c>
    </row>
    <row r="323" spans="1:11" x14ac:dyDescent="0.2">
      <c r="A323" s="9" t="str">
        <f t="shared" si="20"/>
        <v>I alt</v>
      </c>
      <c r="B323" s="9">
        <f t="shared" si="21"/>
        <v>2015</v>
      </c>
      <c r="C323" s="2">
        <v>185</v>
      </c>
      <c r="D323" s="15" t="s">
        <v>7</v>
      </c>
      <c r="E323" s="9">
        <f t="shared" ref="E323:K323" si="36">E20+E121+E222</f>
        <v>37</v>
      </c>
      <c r="F323" s="9">
        <f t="shared" si="36"/>
        <v>35</v>
      </c>
      <c r="G323" s="9">
        <f t="shared" si="36"/>
        <v>83</v>
      </c>
      <c r="H323" s="9">
        <f t="shared" si="36"/>
        <v>69</v>
      </c>
      <c r="I323" s="9">
        <f t="shared" si="36"/>
        <v>66</v>
      </c>
      <c r="J323" s="9">
        <f t="shared" si="36"/>
        <v>290</v>
      </c>
      <c r="K323" s="9">
        <f t="shared" si="36"/>
        <v>218</v>
      </c>
    </row>
    <row r="324" spans="1:11" x14ac:dyDescent="0.2">
      <c r="A324" s="9" t="str">
        <f t="shared" si="20"/>
        <v>I alt</v>
      </c>
      <c r="B324" s="9">
        <f t="shared" si="21"/>
        <v>2015</v>
      </c>
      <c r="C324" s="2">
        <v>187</v>
      </c>
      <c r="D324" s="15" t="s">
        <v>20</v>
      </c>
      <c r="E324" s="9">
        <f t="shared" ref="E324:K324" si="37">E21+E122+E223</f>
        <v>4</v>
      </c>
      <c r="F324" s="9">
        <f t="shared" si="37"/>
        <v>6</v>
      </c>
      <c r="G324" s="9">
        <f t="shared" si="37"/>
        <v>8</v>
      </c>
      <c r="H324" s="9">
        <f t="shared" si="37"/>
        <v>5</v>
      </c>
      <c r="I324" s="9">
        <f t="shared" si="37"/>
        <v>12</v>
      </c>
      <c r="J324" s="9">
        <f t="shared" si="37"/>
        <v>35</v>
      </c>
      <c r="K324" s="9">
        <f t="shared" si="37"/>
        <v>25</v>
      </c>
    </row>
    <row r="325" spans="1:11" x14ac:dyDescent="0.2">
      <c r="A325" s="9" t="str">
        <f t="shared" si="20"/>
        <v>I alt</v>
      </c>
      <c r="B325" s="9">
        <f t="shared" si="21"/>
        <v>2015</v>
      </c>
      <c r="C325" s="2">
        <v>190</v>
      </c>
      <c r="D325" s="15" t="s">
        <v>25</v>
      </c>
      <c r="E325" s="9">
        <f t="shared" ref="E325:K325" si="38">E22+E123+E224</f>
        <v>15</v>
      </c>
      <c r="F325" s="9">
        <f t="shared" si="38"/>
        <v>16</v>
      </c>
      <c r="G325" s="9">
        <f t="shared" si="38"/>
        <v>22</v>
      </c>
      <c r="H325" s="9">
        <f t="shared" si="38"/>
        <v>36</v>
      </c>
      <c r="I325" s="9">
        <f t="shared" si="38"/>
        <v>46</v>
      </c>
      <c r="J325" s="9">
        <f t="shared" si="38"/>
        <v>135</v>
      </c>
      <c r="K325" s="9">
        <f t="shared" si="38"/>
        <v>104</v>
      </c>
    </row>
    <row r="326" spans="1:11" x14ac:dyDescent="0.2">
      <c r="A326" s="9" t="str">
        <f t="shared" si="20"/>
        <v>I alt</v>
      </c>
      <c r="B326" s="9">
        <f t="shared" si="21"/>
        <v>2015</v>
      </c>
      <c r="C326" s="2">
        <v>201</v>
      </c>
      <c r="D326" s="15" t="s">
        <v>21</v>
      </c>
      <c r="E326" s="9">
        <f t="shared" ref="E326:K326" si="39">E23+E124+E225</f>
        <v>16</v>
      </c>
      <c r="F326" s="9">
        <f t="shared" si="39"/>
        <v>25</v>
      </c>
      <c r="G326" s="9">
        <f t="shared" si="39"/>
        <v>43</v>
      </c>
      <c r="H326" s="9">
        <f t="shared" si="39"/>
        <v>42</v>
      </c>
      <c r="I326" s="9">
        <f t="shared" si="39"/>
        <v>43</v>
      </c>
      <c r="J326" s="9">
        <f t="shared" si="39"/>
        <v>169</v>
      </c>
      <c r="K326" s="9">
        <f t="shared" si="39"/>
        <v>128</v>
      </c>
    </row>
    <row r="327" spans="1:11" x14ac:dyDescent="0.2">
      <c r="A327" s="9" t="str">
        <f t="shared" si="20"/>
        <v>I alt</v>
      </c>
      <c r="B327" s="9">
        <f t="shared" si="21"/>
        <v>2015</v>
      </c>
      <c r="C327" s="2">
        <v>210</v>
      </c>
      <c r="D327" s="15" t="s">
        <v>23</v>
      </c>
      <c r="E327" s="9">
        <f t="shared" ref="E327:K327" si="40">E24+E125+E226</f>
        <v>25</v>
      </c>
      <c r="F327" s="9">
        <f t="shared" si="40"/>
        <v>28</v>
      </c>
      <c r="G327" s="9">
        <f t="shared" si="40"/>
        <v>46</v>
      </c>
      <c r="H327" s="9">
        <f t="shared" si="40"/>
        <v>60</v>
      </c>
      <c r="I327" s="9">
        <f t="shared" si="40"/>
        <v>66</v>
      </c>
      <c r="J327" s="9">
        <f t="shared" si="40"/>
        <v>225</v>
      </c>
      <c r="K327" s="9">
        <f t="shared" si="40"/>
        <v>172</v>
      </c>
    </row>
    <row r="328" spans="1:11" x14ac:dyDescent="0.2">
      <c r="A328" s="9" t="str">
        <f t="shared" si="20"/>
        <v>I alt</v>
      </c>
      <c r="B328" s="9">
        <f t="shared" si="21"/>
        <v>2015</v>
      </c>
      <c r="C328" s="2">
        <v>217</v>
      </c>
      <c r="D328" s="15" t="s">
        <v>28</v>
      </c>
      <c r="E328" s="9">
        <f t="shared" ref="E328:K328" si="41">E25+E126+E227</f>
        <v>58</v>
      </c>
      <c r="F328" s="9">
        <f t="shared" si="41"/>
        <v>51</v>
      </c>
      <c r="G328" s="9">
        <f t="shared" si="41"/>
        <v>104</v>
      </c>
      <c r="H328" s="9">
        <f t="shared" si="41"/>
        <v>108</v>
      </c>
      <c r="I328" s="9">
        <f t="shared" si="41"/>
        <v>114</v>
      </c>
      <c r="J328" s="9">
        <f t="shared" si="41"/>
        <v>435</v>
      </c>
      <c r="K328" s="9">
        <f t="shared" si="41"/>
        <v>326</v>
      </c>
    </row>
    <row r="329" spans="1:11" x14ac:dyDescent="0.2">
      <c r="A329" s="9" t="str">
        <f t="shared" si="20"/>
        <v>I alt</v>
      </c>
      <c r="B329" s="9">
        <f t="shared" si="21"/>
        <v>2015</v>
      </c>
      <c r="C329" s="2">
        <v>219</v>
      </c>
      <c r="D329" s="15" t="s">
        <v>29</v>
      </c>
      <c r="E329" s="9">
        <f t="shared" ref="E329:K329" si="42">E26+E127+E228</f>
        <v>52</v>
      </c>
      <c r="F329" s="9">
        <f t="shared" si="42"/>
        <v>51</v>
      </c>
      <c r="G329" s="9">
        <f t="shared" si="42"/>
        <v>75</v>
      </c>
      <c r="H329" s="9">
        <f t="shared" si="42"/>
        <v>97</v>
      </c>
      <c r="I329" s="9">
        <f t="shared" si="42"/>
        <v>80</v>
      </c>
      <c r="J329" s="9">
        <f t="shared" si="42"/>
        <v>355</v>
      </c>
      <c r="K329" s="9">
        <f t="shared" si="42"/>
        <v>252</v>
      </c>
    </row>
    <row r="330" spans="1:11" x14ac:dyDescent="0.2">
      <c r="A330" s="9" t="str">
        <f t="shared" si="20"/>
        <v>I alt</v>
      </c>
      <c r="B330" s="9">
        <f t="shared" si="21"/>
        <v>2015</v>
      </c>
      <c r="C330" s="2">
        <v>223</v>
      </c>
      <c r="D330" s="15" t="s">
        <v>30</v>
      </c>
      <c r="E330" s="9">
        <f t="shared" ref="E330:K330" si="43">E27+E128+E229</f>
        <v>23</v>
      </c>
      <c r="F330" s="9">
        <f t="shared" si="43"/>
        <v>16</v>
      </c>
      <c r="G330" s="9">
        <f t="shared" si="43"/>
        <v>35</v>
      </c>
      <c r="H330" s="9">
        <f t="shared" si="43"/>
        <v>37</v>
      </c>
      <c r="I330" s="9">
        <f t="shared" si="43"/>
        <v>51</v>
      </c>
      <c r="J330" s="9">
        <f t="shared" si="43"/>
        <v>162</v>
      </c>
      <c r="K330" s="9">
        <f t="shared" si="43"/>
        <v>123</v>
      </c>
    </row>
    <row r="331" spans="1:11" x14ac:dyDescent="0.2">
      <c r="A331" s="9" t="str">
        <f t="shared" si="20"/>
        <v>I alt</v>
      </c>
      <c r="B331" s="9">
        <f t="shared" si="21"/>
        <v>2015</v>
      </c>
      <c r="C331" s="2">
        <v>230</v>
      </c>
      <c r="D331" s="15" t="s">
        <v>31</v>
      </c>
      <c r="E331" s="9">
        <f t="shared" ref="E331:K331" si="44">E28+E129+E230</f>
        <v>56</v>
      </c>
      <c r="F331" s="9">
        <f t="shared" si="44"/>
        <v>54</v>
      </c>
      <c r="G331" s="9">
        <f t="shared" si="44"/>
        <v>97</v>
      </c>
      <c r="H331" s="9">
        <f t="shared" si="44"/>
        <v>139</v>
      </c>
      <c r="I331" s="9">
        <f t="shared" si="44"/>
        <v>183</v>
      </c>
      <c r="J331" s="9">
        <f t="shared" si="44"/>
        <v>529</v>
      </c>
      <c r="K331" s="9">
        <f t="shared" si="44"/>
        <v>419</v>
      </c>
    </row>
    <row r="332" spans="1:11" x14ac:dyDescent="0.2">
      <c r="A332" s="9" t="str">
        <f t="shared" si="20"/>
        <v>I alt</v>
      </c>
      <c r="B332" s="9">
        <f t="shared" si="21"/>
        <v>2015</v>
      </c>
      <c r="C332" s="2">
        <v>240</v>
      </c>
      <c r="D332" s="15" t="s">
        <v>22</v>
      </c>
      <c r="E332" s="9">
        <f t="shared" ref="E332:K332" si="45">E29+E130+E231</f>
        <v>18</v>
      </c>
      <c r="F332" s="9">
        <f t="shared" si="45"/>
        <v>17</v>
      </c>
      <c r="G332" s="9">
        <f t="shared" si="45"/>
        <v>31</v>
      </c>
      <c r="H332" s="9">
        <f t="shared" si="45"/>
        <v>22</v>
      </c>
      <c r="I332" s="9">
        <f t="shared" si="45"/>
        <v>22</v>
      </c>
      <c r="J332" s="9">
        <f t="shared" si="45"/>
        <v>110</v>
      </c>
      <c r="K332" s="9">
        <f t="shared" si="45"/>
        <v>75</v>
      </c>
    </row>
    <row r="333" spans="1:11" x14ac:dyDescent="0.2">
      <c r="A333" s="9" t="str">
        <f t="shared" si="20"/>
        <v>I alt</v>
      </c>
      <c r="B333" s="9">
        <f t="shared" si="21"/>
        <v>2015</v>
      </c>
      <c r="C333" s="2">
        <v>250</v>
      </c>
      <c r="D333" s="15" t="s">
        <v>24</v>
      </c>
      <c r="E333" s="9">
        <f t="shared" ref="E333:K333" si="46">E30+E131+E232</f>
        <v>36</v>
      </c>
      <c r="F333" s="9">
        <f t="shared" si="46"/>
        <v>43</v>
      </c>
      <c r="G333" s="9">
        <f t="shared" si="46"/>
        <v>45</v>
      </c>
      <c r="H333" s="9">
        <f t="shared" si="46"/>
        <v>66</v>
      </c>
      <c r="I333" s="9">
        <f t="shared" si="46"/>
        <v>70</v>
      </c>
      <c r="J333" s="9">
        <f t="shared" si="46"/>
        <v>260</v>
      </c>
      <c r="K333" s="9">
        <f t="shared" si="46"/>
        <v>181</v>
      </c>
    </row>
    <row r="334" spans="1:11" x14ac:dyDescent="0.2">
      <c r="A334" s="9" t="str">
        <f t="shared" si="20"/>
        <v>I alt</v>
      </c>
      <c r="B334" s="9">
        <f t="shared" si="21"/>
        <v>2015</v>
      </c>
      <c r="C334" s="2">
        <v>253</v>
      </c>
      <c r="D334" s="15" t="s">
        <v>34</v>
      </c>
      <c r="E334" s="9">
        <f t="shared" ref="E334:K334" si="47">E31+E132+E233</f>
        <v>41</v>
      </c>
      <c r="F334" s="9">
        <f t="shared" si="47"/>
        <v>53</v>
      </c>
      <c r="G334" s="9">
        <f t="shared" si="47"/>
        <v>49</v>
      </c>
      <c r="H334" s="9">
        <f t="shared" si="47"/>
        <v>67</v>
      </c>
      <c r="I334" s="9">
        <f t="shared" si="47"/>
        <v>68</v>
      </c>
      <c r="J334" s="9">
        <f t="shared" si="47"/>
        <v>278</v>
      </c>
      <c r="K334" s="9">
        <f t="shared" si="47"/>
        <v>184</v>
      </c>
    </row>
    <row r="335" spans="1:11" x14ac:dyDescent="0.2">
      <c r="A335" s="9" t="str">
        <f t="shared" si="20"/>
        <v>I alt</v>
      </c>
      <c r="B335" s="9">
        <f t="shared" si="21"/>
        <v>2015</v>
      </c>
      <c r="C335" s="2">
        <v>259</v>
      </c>
      <c r="D335" s="15" t="s">
        <v>35</v>
      </c>
      <c r="E335" s="9">
        <f t="shared" ref="E335:K335" si="48">E32+E133+E234</f>
        <v>53</v>
      </c>
      <c r="F335" s="9">
        <f t="shared" si="48"/>
        <v>60</v>
      </c>
      <c r="G335" s="9">
        <f t="shared" si="48"/>
        <v>66</v>
      </c>
      <c r="H335" s="9">
        <f t="shared" si="48"/>
        <v>80</v>
      </c>
      <c r="I335" s="9">
        <f t="shared" si="48"/>
        <v>87</v>
      </c>
      <c r="J335" s="9">
        <f t="shared" si="48"/>
        <v>346</v>
      </c>
      <c r="K335" s="9">
        <f t="shared" si="48"/>
        <v>233</v>
      </c>
    </row>
    <row r="336" spans="1:11" x14ac:dyDescent="0.2">
      <c r="A336" s="9" t="str">
        <f t="shared" si="20"/>
        <v>I alt</v>
      </c>
      <c r="B336" s="9">
        <f t="shared" si="21"/>
        <v>2015</v>
      </c>
      <c r="C336" s="2">
        <v>260</v>
      </c>
      <c r="D336" s="15" t="s">
        <v>27</v>
      </c>
      <c r="E336" s="9">
        <f t="shared" ref="E336:K336" si="49">E33+E134+E235</f>
        <v>41</v>
      </c>
      <c r="F336" s="9">
        <f t="shared" si="49"/>
        <v>35</v>
      </c>
      <c r="G336" s="9">
        <f t="shared" si="49"/>
        <v>57</v>
      </c>
      <c r="H336" s="9">
        <f t="shared" si="49"/>
        <v>66</v>
      </c>
      <c r="I336" s="9">
        <f t="shared" si="49"/>
        <v>54</v>
      </c>
      <c r="J336" s="9">
        <f t="shared" si="49"/>
        <v>253</v>
      </c>
      <c r="K336" s="9">
        <f t="shared" si="49"/>
        <v>177</v>
      </c>
    </row>
    <row r="337" spans="1:11" x14ac:dyDescent="0.2">
      <c r="A337" s="9" t="str">
        <f t="shared" si="20"/>
        <v>I alt</v>
      </c>
      <c r="B337" s="9">
        <f t="shared" si="21"/>
        <v>2015</v>
      </c>
      <c r="C337" s="2">
        <v>265</v>
      </c>
      <c r="D337" s="15" t="s">
        <v>37</v>
      </c>
      <c r="E337" s="9">
        <f t="shared" ref="E337:K337" si="50">E34+E135+E236</f>
        <v>75</v>
      </c>
      <c r="F337" s="9">
        <f t="shared" si="50"/>
        <v>82</v>
      </c>
      <c r="G337" s="9">
        <f t="shared" si="50"/>
        <v>111</v>
      </c>
      <c r="H337" s="9">
        <f t="shared" si="50"/>
        <v>111</v>
      </c>
      <c r="I337" s="9">
        <f t="shared" si="50"/>
        <v>130</v>
      </c>
      <c r="J337" s="9">
        <f t="shared" si="50"/>
        <v>509</v>
      </c>
      <c r="K337" s="9">
        <f t="shared" si="50"/>
        <v>352</v>
      </c>
    </row>
    <row r="338" spans="1:11" x14ac:dyDescent="0.2">
      <c r="A338" s="9" t="str">
        <f t="shared" si="20"/>
        <v>I alt</v>
      </c>
      <c r="B338" s="9">
        <f t="shared" si="21"/>
        <v>2015</v>
      </c>
      <c r="C338" s="2">
        <v>269</v>
      </c>
      <c r="D338" s="15" t="s">
        <v>38</v>
      </c>
      <c r="E338" s="9">
        <f t="shared" ref="E338:K338" si="51">E35+E136+E237</f>
        <v>6</v>
      </c>
      <c r="F338" s="9">
        <f t="shared" si="51"/>
        <v>12</v>
      </c>
      <c r="G338" s="9">
        <f t="shared" si="51"/>
        <v>24</v>
      </c>
      <c r="H338" s="9">
        <f t="shared" si="51"/>
        <v>25</v>
      </c>
      <c r="I338" s="9">
        <f t="shared" si="51"/>
        <v>25</v>
      </c>
      <c r="J338" s="9">
        <f t="shared" si="51"/>
        <v>92</v>
      </c>
      <c r="K338" s="9">
        <f t="shared" si="51"/>
        <v>74</v>
      </c>
    </row>
    <row r="339" spans="1:11" x14ac:dyDescent="0.2">
      <c r="A339" s="9" t="str">
        <f t="shared" si="20"/>
        <v>I alt</v>
      </c>
      <c r="B339" s="9">
        <f t="shared" si="21"/>
        <v>2015</v>
      </c>
      <c r="C339" s="2">
        <v>270</v>
      </c>
      <c r="D339" s="15" t="s">
        <v>26</v>
      </c>
      <c r="E339" s="9">
        <f t="shared" ref="E339:K339" si="52">E36+E137+E238</f>
        <v>11</v>
      </c>
      <c r="F339" s="9">
        <f t="shared" si="52"/>
        <v>20</v>
      </c>
      <c r="G339" s="9">
        <f t="shared" si="52"/>
        <v>79</v>
      </c>
      <c r="H339" s="9">
        <f t="shared" si="52"/>
        <v>80</v>
      </c>
      <c r="I339" s="9">
        <f t="shared" si="52"/>
        <v>70</v>
      </c>
      <c r="J339" s="9">
        <f t="shared" si="52"/>
        <v>260</v>
      </c>
      <c r="K339" s="9">
        <f t="shared" si="52"/>
        <v>229</v>
      </c>
    </row>
    <row r="340" spans="1:11" x14ac:dyDescent="0.2">
      <c r="A340" s="9" t="str">
        <f t="shared" si="20"/>
        <v>I alt</v>
      </c>
      <c r="B340" s="9">
        <f t="shared" si="21"/>
        <v>2015</v>
      </c>
      <c r="C340" s="2">
        <v>306</v>
      </c>
      <c r="D340" s="15" t="s">
        <v>45</v>
      </c>
      <c r="E340" s="9">
        <f t="shared" ref="E340:K340" si="53">E37+E138+E239</f>
        <v>27</v>
      </c>
      <c r="F340" s="9">
        <f t="shared" si="53"/>
        <v>47</v>
      </c>
      <c r="G340" s="9">
        <f t="shared" si="53"/>
        <v>44</v>
      </c>
      <c r="H340" s="9">
        <f t="shared" si="53"/>
        <v>64</v>
      </c>
      <c r="I340" s="9">
        <f t="shared" si="53"/>
        <v>102</v>
      </c>
      <c r="J340" s="9">
        <f t="shared" si="53"/>
        <v>284</v>
      </c>
      <c r="K340" s="9">
        <f t="shared" si="53"/>
        <v>210</v>
      </c>
    </row>
    <row r="341" spans="1:11" x14ac:dyDescent="0.2">
      <c r="A341" s="9" t="str">
        <f t="shared" si="20"/>
        <v>I alt</v>
      </c>
      <c r="B341" s="9">
        <f t="shared" si="21"/>
        <v>2015</v>
      </c>
      <c r="C341" s="2">
        <v>316</v>
      </c>
      <c r="D341" s="15" t="s">
        <v>41</v>
      </c>
      <c r="E341" s="9">
        <f t="shared" ref="E341:K341" si="54">E38+E139+E240</f>
        <v>49</v>
      </c>
      <c r="F341" s="9">
        <f t="shared" si="54"/>
        <v>51</v>
      </c>
      <c r="G341" s="9">
        <f t="shared" si="54"/>
        <v>63</v>
      </c>
      <c r="H341" s="9">
        <f t="shared" si="54"/>
        <v>91</v>
      </c>
      <c r="I341" s="9">
        <f t="shared" si="54"/>
        <v>88</v>
      </c>
      <c r="J341" s="9">
        <f t="shared" si="54"/>
        <v>342</v>
      </c>
      <c r="K341" s="9">
        <f t="shared" si="54"/>
        <v>242</v>
      </c>
    </row>
    <row r="342" spans="1:11" x14ac:dyDescent="0.2">
      <c r="A342" s="9" t="str">
        <f t="shared" si="20"/>
        <v>I alt</v>
      </c>
      <c r="B342" s="9">
        <f t="shared" si="21"/>
        <v>2015</v>
      </c>
      <c r="C342" s="2">
        <v>320</v>
      </c>
      <c r="D342" s="15" t="s">
        <v>39</v>
      </c>
      <c r="E342" s="9">
        <f t="shared" ref="E342:K342" si="55">E39+E140+E241</f>
        <v>33</v>
      </c>
      <c r="F342" s="9">
        <f t="shared" si="55"/>
        <v>39</v>
      </c>
      <c r="G342" s="9">
        <f t="shared" si="55"/>
        <v>61</v>
      </c>
      <c r="H342" s="9">
        <f t="shared" si="55"/>
        <v>83</v>
      </c>
      <c r="I342" s="9">
        <f t="shared" si="55"/>
        <v>80</v>
      </c>
      <c r="J342" s="9">
        <f t="shared" si="55"/>
        <v>296</v>
      </c>
      <c r="K342" s="9">
        <f t="shared" si="55"/>
        <v>224</v>
      </c>
    </row>
    <row r="343" spans="1:11" x14ac:dyDescent="0.2">
      <c r="A343" s="9" t="str">
        <f t="shared" si="20"/>
        <v>I alt</v>
      </c>
      <c r="B343" s="9">
        <f t="shared" si="21"/>
        <v>2015</v>
      </c>
      <c r="C343" s="2">
        <v>326</v>
      </c>
      <c r="D343" s="15" t="s">
        <v>42</v>
      </c>
      <c r="E343" s="9">
        <f t="shared" ref="E343:K343" si="56">E40+E141+E242</f>
        <v>38</v>
      </c>
      <c r="F343" s="9">
        <f t="shared" si="56"/>
        <v>44</v>
      </c>
      <c r="G343" s="9">
        <f t="shared" si="56"/>
        <v>62</v>
      </c>
      <c r="H343" s="9">
        <f t="shared" si="56"/>
        <v>71</v>
      </c>
      <c r="I343" s="9">
        <f t="shared" si="56"/>
        <v>68</v>
      </c>
      <c r="J343" s="9">
        <f t="shared" si="56"/>
        <v>283</v>
      </c>
      <c r="K343" s="9">
        <f t="shared" si="56"/>
        <v>201</v>
      </c>
    </row>
    <row r="344" spans="1:11" x14ac:dyDescent="0.2">
      <c r="A344" s="9" t="str">
        <f t="shared" si="20"/>
        <v>I alt</v>
      </c>
      <c r="B344" s="9">
        <f t="shared" si="21"/>
        <v>2015</v>
      </c>
      <c r="C344" s="2">
        <v>329</v>
      </c>
      <c r="D344" s="15" t="s">
        <v>46</v>
      </c>
      <c r="E344" s="9">
        <f t="shared" ref="E344:K344" si="57">E41+E142+E243</f>
        <v>26</v>
      </c>
      <c r="F344" s="9">
        <f t="shared" si="57"/>
        <v>22</v>
      </c>
      <c r="G344" s="9">
        <f t="shared" si="57"/>
        <v>45</v>
      </c>
      <c r="H344" s="9">
        <f t="shared" si="57"/>
        <v>42</v>
      </c>
      <c r="I344" s="9">
        <f t="shared" si="57"/>
        <v>44</v>
      </c>
      <c r="J344" s="9">
        <f t="shared" si="57"/>
        <v>179</v>
      </c>
      <c r="K344" s="9">
        <f t="shared" si="57"/>
        <v>131</v>
      </c>
    </row>
    <row r="345" spans="1:11" x14ac:dyDescent="0.2">
      <c r="A345" s="9" t="str">
        <f t="shared" si="20"/>
        <v>I alt</v>
      </c>
      <c r="B345" s="9">
        <f t="shared" si="21"/>
        <v>2015</v>
      </c>
      <c r="C345" s="2">
        <v>330</v>
      </c>
      <c r="D345" s="15" t="s">
        <v>47</v>
      </c>
      <c r="E345" s="9">
        <f t="shared" ref="E345:K345" si="58">E42+E143+E244</f>
        <v>46</v>
      </c>
      <c r="F345" s="9">
        <f t="shared" si="58"/>
        <v>50</v>
      </c>
      <c r="G345" s="9">
        <f t="shared" si="58"/>
        <v>86</v>
      </c>
      <c r="H345" s="9">
        <f t="shared" si="58"/>
        <v>111</v>
      </c>
      <c r="I345" s="9">
        <f t="shared" si="58"/>
        <v>141</v>
      </c>
      <c r="J345" s="9">
        <f t="shared" si="58"/>
        <v>434</v>
      </c>
      <c r="K345" s="9">
        <f t="shared" si="58"/>
        <v>338</v>
      </c>
    </row>
    <row r="346" spans="1:11" x14ac:dyDescent="0.2">
      <c r="A346" s="9" t="str">
        <f t="shared" si="20"/>
        <v>I alt</v>
      </c>
      <c r="B346" s="9">
        <f t="shared" si="21"/>
        <v>2015</v>
      </c>
      <c r="C346" s="2">
        <v>336</v>
      </c>
      <c r="D346" s="15" t="s">
        <v>49</v>
      </c>
      <c r="E346" s="9">
        <f t="shared" ref="E346:K346" si="59">E43+E144+E245</f>
        <v>16</v>
      </c>
      <c r="F346" s="9">
        <f t="shared" si="59"/>
        <v>19</v>
      </c>
      <c r="G346" s="9">
        <f t="shared" si="59"/>
        <v>30</v>
      </c>
      <c r="H346" s="9">
        <f t="shared" si="59"/>
        <v>36</v>
      </c>
      <c r="I346" s="9">
        <f t="shared" si="59"/>
        <v>48</v>
      </c>
      <c r="J346" s="9">
        <f t="shared" si="59"/>
        <v>149</v>
      </c>
      <c r="K346" s="9">
        <f t="shared" si="59"/>
        <v>114</v>
      </c>
    </row>
    <row r="347" spans="1:11" x14ac:dyDescent="0.2">
      <c r="A347" s="9" t="str">
        <f t="shared" si="20"/>
        <v>I alt</v>
      </c>
      <c r="B347" s="9">
        <f t="shared" si="21"/>
        <v>2015</v>
      </c>
      <c r="C347" s="2">
        <v>340</v>
      </c>
      <c r="D347" s="15" t="s">
        <v>48</v>
      </c>
      <c r="E347" s="9">
        <f t="shared" ref="E347:K347" si="60">E44+E145+E246</f>
        <v>26</v>
      </c>
      <c r="F347" s="9">
        <f t="shared" si="60"/>
        <v>26</v>
      </c>
      <c r="G347" s="9">
        <f t="shared" si="60"/>
        <v>38</v>
      </c>
      <c r="H347" s="9">
        <f t="shared" si="60"/>
        <v>47</v>
      </c>
      <c r="I347" s="9">
        <f t="shared" si="60"/>
        <v>52</v>
      </c>
      <c r="J347" s="9">
        <f t="shared" si="60"/>
        <v>189</v>
      </c>
      <c r="K347" s="9">
        <f t="shared" si="60"/>
        <v>137</v>
      </c>
    </row>
    <row r="348" spans="1:11" x14ac:dyDescent="0.2">
      <c r="A348" s="9" t="str">
        <f t="shared" si="20"/>
        <v>I alt</v>
      </c>
      <c r="B348" s="9">
        <f t="shared" si="21"/>
        <v>2015</v>
      </c>
      <c r="C348" s="2">
        <v>350</v>
      </c>
      <c r="D348" s="15" t="s">
        <v>36</v>
      </c>
      <c r="E348" s="9">
        <f t="shared" ref="E348:K348" si="61">E45+E146+E247</f>
        <v>23</v>
      </c>
      <c r="F348" s="9">
        <f t="shared" si="61"/>
        <v>14</v>
      </c>
      <c r="G348" s="9">
        <f t="shared" si="61"/>
        <v>31</v>
      </c>
      <c r="H348" s="9">
        <f t="shared" si="61"/>
        <v>34</v>
      </c>
      <c r="I348" s="9">
        <f t="shared" si="61"/>
        <v>46</v>
      </c>
      <c r="J348" s="9">
        <f t="shared" si="61"/>
        <v>148</v>
      </c>
      <c r="K348" s="9">
        <f t="shared" si="61"/>
        <v>111</v>
      </c>
    </row>
    <row r="349" spans="1:11" x14ac:dyDescent="0.2">
      <c r="A349" s="9" t="str">
        <f t="shared" si="20"/>
        <v>I alt</v>
      </c>
      <c r="B349" s="9">
        <f t="shared" si="21"/>
        <v>2015</v>
      </c>
      <c r="C349" s="2">
        <v>360</v>
      </c>
      <c r="D349" s="15" t="s">
        <v>43</v>
      </c>
      <c r="E349" s="9">
        <f t="shared" ref="E349:K349" si="62">E46+E147+E248</f>
        <v>71</v>
      </c>
      <c r="F349" s="9">
        <f t="shared" si="62"/>
        <v>68</v>
      </c>
      <c r="G349" s="9">
        <f t="shared" si="62"/>
        <v>91</v>
      </c>
      <c r="H349" s="9">
        <f t="shared" si="62"/>
        <v>119</v>
      </c>
      <c r="I349" s="9">
        <f t="shared" si="62"/>
        <v>109</v>
      </c>
      <c r="J349" s="9">
        <f t="shared" si="62"/>
        <v>458</v>
      </c>
      <c r="K349" s="9">
        <f t="shared" si="62"/>
        <v>319</v>
      </c>
    </row>
    <row r="350" spans="1:11" x14ac:dyDescent="0.2">
      <c r="A350" s="9" t="str">
        <f t="shared" si="20"/>
        <v>I alt</v>
      </c>
      <c r="B350" s="9">
        <f t="shared" si="21"/>
        <v>2015</v>
      </c>
      <c r="C350" s="2">
        <v>370</v>
      </c>
      <c r="D350" s="15" t="s">
        <v>44</v>
      </c>
      <c r="E350" s="9">
        <f t="shared" ref="E350:K350" si="63">E47+E148+E249</f>
        <v>78</v>
      </c>
      <c r="F350" s="9">
        <f t="shared" si="63"/>
        <v>78</v>
      </c>
      <c r="G350" s="9">
        <f t="shared" si="63"/>
        <v>120</v>
      </c>
      <c r="H350" s="9">
        <f t="shared" si="63"/>
        <v>146</v>
      </c>
      <c r="I350" s="9">
        <f t="shared" si="63"/>
        <v>133</v>
      </c>
      <c r="J350" s="9">
        <f t="shared" si="63"/>
        <v>555</v>
      </c>
      <c r="K350" s="9">
        <f t="shared" si="63"/>
        <v>399</v>
      </c>
    </row>
    <row r="351" spans="1:11" x14ac:dyDescent="0.2">
      <c r="A351" s="9" t="str">
        <f t="shared" si="20"/>
        <v>I alt</v>
      </c>
      <c r="B351" s="9">
        <f t="shared" si="21"/>
        <v>2015</v>
      </c>
      <c r="C351" s="2">
        <v>376</v>
      </c>
      <c r="D351" s="15" t="s">
        <v>40</v>
      </c>
      <c r="E351" s="9">
        <f t="shared" ref="E351:K351" si="64">E48+E149+E250</f>
        <v>52</v>
      </c>
      <c r="F351" s="9">
        <f t="shared" si="64"/>
        <v>56</v>
      </c>
      <c r="G351" s="9">
        <f t="shared" si="64"/>
        <v>87</v>
      </c>
      <c r="H351" s="9">
        <f t="shared" si="64"/>
        <v>156</v>
      </c>
      <c r="I351" s="9">
        <f t="shared" si="64"/>
        <v>159</v>
      </c>
      <c r="J351" s="9">
        <f t="shared" si="64"/>
        <v>510</v>
      </c>
      <c r="K351" s="9">
        <f t="shared" si="64"/>
        <v>402</v>
      </c>
    </row>
    <row r="352" spans="1:11" x14ac:dyDescent="0.2">
      <c r="A352" s="9" t="str">
        <f t="shared" si="20"/>
        <v>I alt</v>
      </c>
      <c r="B352" s="9">
        <f t="shared" si="21"/>
        <v>2015</v>
      </c>
      <c r="C352" s="2">
        <v>390</v>
      </c>
      <c r="D352" s="15" t="s">
        <v>50</v>
      </c>
      <c r="E352" s="9">
        <f t="shared" ref="E352:K352" si="65">E49+E150+E251</f>
        <v>60</v>
      </c>
      <c r="F352" s="9">
        <f t="shared" si="65"/>
        <v>45</v>
      </c>
      <c r="G352" s="9">
        <f t="shared" si="65"/>
        <v>70</v>
      </c>
      <c r="H352" s="9">
        <f t="shared" si="65"/>
        <v>111</v>
      </c>
      <c r="I352" s="9">
        <f t="shared" si="65"/>
        <v>128</v>
      </c>
      <c r="J352" s="9">
        <f t="shared" si="65"/>
        <v>414</v>
      </c>
      <c r="K352" s="9">
        <f t="shared" si="65"/>
        <v>309</v>
      </c>
    </row>
    <row r="353" spans="1:11" x14ac:dyDescent="0.2">
      <c r="A353" s="9" t="str">
        <f t="shared" si="20"/>
        <v>I alt</v>
      </c>
      <c r="B353" s="9">
        <f t="shared" si="21"/>
        <v>2015</v>
      </c>
      <c r="C353" s="2">
        <v>400</v>
      </c>
      <c r="D353" s="15" t="s">
        <v>32</v>
      </c>
      <c r="E353" s="9">
        <f t="shared" ref="E353:K353" si="66">E50+E151+E252</f>
        <v>43</v>
      </c>
      <c r="F353" s="9">
        <f t="shared" si="66"/>
        <v>69</v>
      </c>
      <c r="G353" s="9">
        <f t="shared" si="66"/>
        <v>83</v>
      </c>
      <c r="H353" s="9">
        <f t="shared" si="66"/>
        <v>84</v>
      </c>
      <c r="I353" s="9">
        <f t="shared" si="66"/>
        <v>97</v>
      </c>
      <c r="J353" s="9">
        <f t="shared" si="66"/>
        <v>376</v>
      </c>
      <c r="K353" s="9">
        <f t="shared" si="66"/>
        <v>264</v>
      </c>
    </row>
    <row r="354" spans="1:11" x14ac:dyDescent="0.2">
      <c r="A354" s="9" t="str">
        <f t="shared" si="20"/>
        <v>I alt</v>
      </c>
      <c r="B354" s="9">
        <f t="shared" si="21"/>
        <v>2015</v>
      </c>
      <c r="C354" s="2">
        <v>410</v>
      </c>
      <c r="D354" s="15" t="s">
        <v>55</v>
      </c>
      <c r="E354" s="9">
        <f t="shared" ref="E354:K354" si="67">E51+E152+E253</f>
        <v>13</v>
      </c>
      <c r="F354" s="9">
        <f t="shared" si="67"/>
        <v>29</v>
      </c>
      <c r="G354" s="9">
        <f t="shared" si="67"/>
        <v>34</v>
      </c>
      <c r="H354" s="9">
        <f t="shared" si="67"/>
        <v>69</v>
      </c>
      <c r="I354" s="9">
        <f t="shared" si="67"/>
        <v>75</v>
      </c>
      <c r="J354" s="9">
        <f t="shared" si="67"/>
        <v>220</v>
      </c>
      <c r="K354" s="9">
        <f t="shared" si="67"/>
        <v>178</v>
      </c>
    </row>
    <row r="355" spans="1:11" x14ac:dyDescent="0.2">
      <c r="A355" s="9" t="str">
        <f t="shared" si="20"/>
        <v>I alt</v>
      </c>
      <c r="B355" s="9">
        <f t="shared" si="21"/>
        <v>2015</v>
      </c>
      <c r="C355" s="2">
        <v>420</v>
      </c>
      <c r="D355" s="15" t="s">
        <v>51</v>
      </c>
      <c r="E355" s="9">
        <f t="shared" ref="E355:K355" si="68">E52+E153+E254</f>
        <v>42</v>
      </c>
      <c r="F355" s="9">
        <f t="shared" si="68"/>
        <v>36</v>
      </c>
      <c r="G355" s="9">
        <f t="shared" si="68"/>
        <v>63</v>
      </c>
      <c r="H355" s="9">
        <f t="shared" si="68"/>
        <v>84</v>
      </c>
      <c r="I355" s="9">
        <f t="shared" si="68"/>
        <v>74</v>
      </c>
      <c r="J355" s="9">
        <f t="shared" si="68"/>
        <v>299</v>
      </c>
      <c r="K355" s="9">
        <f t="shared" si="68"/>
        <v>221</v>
      </c>
    </row>
    <row r="356" spans="1:11" x14ac:dyDescent="0.2">
      <c r="A356" s="9" t="str">
        <f t="shared" si="20"/>
        <v>I alt</v>
      </c>
      <c r="B356" s="9">
        <f t="shared" si="21"/>
        <v>2015</v>
      </c>
      <c r="C356" s="2">
        <v>430</v>
      </c>
      <c r="D356" s="15" t="s">
        <v>52</v>
      </c>
      <c r="E356" s="9">
        <f t="shared" ref="E356:K356" si="69">E53+E154+E255</f>
        <v>30</v>
      </c>
      <c r="F356" s="9">
        <f t="shared" si="69"/>
        <v>76</v>
      </c>
      <c r="G356" s="9">
        <f t="shared" si="69"/>
        <v>106</v>
      </c>
      <c r="H356" s="9">
        <f t="shared" si="69"/>
        <v>54</v>
      </c>
      <c r="I356" s="9">
        <f t="shared" si="69"/>
        <v>111</v>
      </c>
      <c r="J356" s="9">
        <f t="shared" si="69"/>
        <v>377</v>
      </c>
      <c r="K356" s="9">
        <f t="shared" si="69"/>
        <v>271</v>
      </c>
    </row>
    <row r="357" spans="1:11" x14ac:dyDescent="0.2">
      <c r="A357" s="9" t="str">
        <f t="shared" si="20"/>
        <v>I alt</v>
      </c>
      <c r="B357" s="9">
        <f t="shared" si="21"/>
        <v>2015</v>
      </c>
      <c r="C357" s="2">
        <v>440</v>
      </c>
      <c r="D357" s="15" t="s">
        <v>53</v>
      </c>
      <c r="E357" s="9">
        <f t="shared" ref="E357:K357" si="70">E54+E155+E256</f>
        <v>18</v>
      </c>
      <c r="F357" s="9">
        <f t="shared" si="70"/>
        <v>26</v>
      </c>
      <c r="G357" s="9">
        <f t="shared" si="70"/>
        <v>41</v>
      </c>
      <c r="H357" s="9">
        <f t="shared" si="70"/>
        <v>57</v>
      </c>
      <c r="I357" s="9">
        <f t="shared" si="70"/>
        <v>48</v>
      </c>
      <c r="J357" s="9">
        <f t="shared" si="70"/>
        <v>190</v>
      </c>
      <c r="K357" s="9">
        <f t="shared" si="70"/>
        <v>146</v>
      </c>
    </row>
    <row r="358" spans="1:11" x14ac:dyDescent="0.2">
      <c r="A358" s="9" t="str">
        <f t="shared" si="20"/>
        <v>I alt</v>
      </c>
      <c r="B358" s="9">
        <f t="shared" si="21"/>
        <v>2015</v>
      </c>
      <c r="C358" s="2">
        <v>450</v>
      </c>
      <c r="D358" s="15" t="s">
        <v>57</v>
      </c>
      <c r="E358" s="9">
        <f t="shared" ref="E358:K358" si="71">E55+E156+E257</f>
        <v>15</v>
      </c>
      <c r="F358" s="9">
        <f t="shared" si="71"/>
        <v>15</v>
      </c>
      <c r="G358" s="9">
        <f t="shared" si="71"/>
        <v>39</v>
      </c>
      <c r="H358" s="9">
        <f t="shared" si="71"/>
        <v>47</v>
      </c>
      <c r="I358" s="9">
        <f t="shared" si="71"/>
        <v>48</v>
      </c>
      <c r="J358" s="9">
        <f t="shared" si="71"/>
        <v>164</v>
      </c>
      <c r="K358" s="9">
        <f t="shared" si="71"/>
        <v>134</v>
      </c>
    </row>
    <row r="359" spans="1:11" x14ac:dyDescent="0.2">
      <c r="A359" s="9" t="str">
        <f t="shared" si="20"/>
        <v>I alt</v>
      </c>
      <c r="B359" s="9">
        <f t="shared" si="21"/>
        <v>2015</v>
      </c>
      <c r="C359" s="2">
        <v>461</v>
      </c>
      <c r="D359" s="15" t="s">
        <v>58</v>
      </c>
      <c r="E359" s="9">
        <f t="shared" ref="E359:K359" si="72">E56+E157+E258</f>
        <v>96</v>
      </c>
      <c r="F359" s="9">
        <f t="shared" si="72"/>
        <v>99</v>
      </c>
      <c r="G359" s="9">
        <f t="shared" si="72"/>
        <v>183</v>
      </c>
      <c r="H359" s="9">
        <f t="shared" si="72"/>
        <v>311</v>
      </c>
      <c r="I359" s="9">
        <f t="shared" si="72"/>
        <v>713</v>
      </c>
      <c r="J359" s="9">
        <f t="shared" si="72"/>
        <v>1402</v>
      </c>
      <c r="K359" s="9">
        <f t="shared" si="72"/>
        <v>1207</v>
      </c>
    </row>
    <row r="360" spans="1:11" x14ac:dyDescent="0.2">
      <c r="A360" s="9" t="str">
        <f t="shared" si="20"/>
        <v>I alt</v>
      </c>
      <c r="B360" s="9">
        <f t="shared" si="21"/>
        <v>2015</v>
      </c>
      <c r="C360" s="2">
        <v>479</v>
      </c>
      <c r="D360" s="15" t="s">
        <v>59</v>
      </c>
      <c r="E360" s="9">
        <f t="shared" ref="E360:K360" si="73">E57+E158+E259</f>
        <v>110</v>
      </c>
      <c r="F360" s="9">
        <f t="shared" si="73"/>
        <v>90</v>
      </c>
      <c r="G360" s="9">
        <f t="shared" si="73"/>
        <v>138</v>
      </c>
      <c r="H360" s="9">
        <f t="shared" si="73"/>
        <v>164</v>
      </c>
      <c r="I360" s="9">
        <f t="shared" si="73"/>
        <v>201</v>
      </c>
      <c r="J360" s="9">
        <f t="shared" si="73"/>
        <v>703</v>
      </c>
      <c r="K360" s="9">
        <f t="shared" si="73"/>
        <v>503</v>
      </c>
    </row>
    <row r="361" spans="1:11" x14ac:dyDescent="0.2">
      <c r="A361" s="9" t="str">
        <f t="shared" si="20"/>
        <v>I alt</v>
      </c>
      <c r="B361" s="9">
        <f t="shared" si="21"/>
        <v>2015</v>
      </c>
      <c r="C361" s="2">
        <v>480</v>
      </c>
      <c r="D361" s="15" t="s">
        <v>56</v>
      </c>
      <c r="E361" s="9">
        <f t="shared" ref="E361:K361" si="74">E58+E159+E260</f>
        <v>29</v>
      </c>
      <c r="F361" s="9">
        <f t="shared" si="74"/>
        <v>32</v>
      </c>
      <c r="G361" s="9">
        <f t="shared" si="74"/>
        <v>43</v>
      </c>
      <c r="H361" s="9">
        <f t="shared" si="74"/>
        <v>53</v>
      </c>
      <c r="I361" s="9">
        <f t="shared" si="74"/>
        <v>55</v>
      </c>
      <c r="J361" s="9">
        <f t="shared" si="74"/>
        <v>212</v>
      </c>
      <c r="K361" s="9">
        <f t="shared" si="74"/>
        <v>151</v>
      </c>
    </row>
    <row r="362" spans="1:11" x14ac:dyDescent="0.2">
      <c r="A362" s="9" t="str">
        <f t="shared" si="20"/>
        <v>I alt</v>
      </c>
      <c r="B362" s="9">
        <f t="shared" si="21"/>
        <v>2015</v>
      </c>
      <c r="C362" s="2">
        <v>482</v>
      </c>
      <c r="D362" s="15" t="s">
        <v>54</v>
      </c>
      <c r="E362" s="9">
        <f t="shared" ref="E362:K362" si="75">E59+E160+E261</f>
        <v>18</v>
      </c>
      <c r="F362" s="9">
        <f t="shared" si="75"/>
        <v>12</v>
      </c>
      <c r="G362" s="9">
        <f t="shared" si="75"/>
        <v>30</v>
      </c>
      <c r="H362" s="9">
        <f t="shared" si="75"/>
        <v>42</v>
      </c>
      <c r="I362" s="9">
        <f t="shared" si="75"/>
        <v>54</v>
      </c>
      <c r="J362" s="9">
        <f t="shared" si="75"/>
        <v>156</v>
      </c>
      <c r="K362" s="9">
        <f t="shared" si="75"/>
        <v>126</v>
      </c>
    </row>
    <row r="363" spans="1:11" x14ac:dyDescent="0.2">
      <c r="A363" s="9" t="str">
        <f t="shared" si="20"/>
        <v>I alt</v>
      </c>
      <c r="B363" s="9">
        <f t="shared" si="21"/>
        <v>2015</v>
      </c>
      <c r="C363" s="2">
        <v>492</v>
      </c>
      <c r="D363" s="15" t="s">
        <v>60</v>
      </c>
      <c r="E363" s="9">
        <f t="shared" ref="E363:K363" si="76">E60+E161+E262</f>
        <v>8</v>
      </c>
      <c r="F363" s="9">
        <f t="shared" si="76"/>
        <v>15</v>
      </c>
      <c r="G363" s="9">
        <f t="shared" si="76"/>
        <v>15</v>
      </c>
      <c r="H363" s="9">
        <f t="shared" si="76"/>
        <v>21</v>
      </c>
      <c r="I363" s="9">
        <f t="shared" si="76"/>
        <v>50</v>
      </c>
      <c r="J363" s="9">
        <f t="shared" si="76"/>
        <v>109</v>
      </c>
      <c r="K363" s="9">
        <f t="shared" si="76"/>
        <v>86</v>
      </c>
    </row>
    <row r="364" spans="1:11" x14ac:dyDescent="0.2">
      <c r="A364" s="9" t="str">
        <f t="shared" si="20"/>
        <v>I alt</v>
      </c>
      <c r="B364" s="9">
        <f t="shared" si="21"/>
        <v>2015</v>
      </c>
      <c r="C364" s="2">
        <v>510</v>
      </c>
      <c r="D364" s="15" t="s">
        <v>65</v>
      </c>
      <c r="E364" s="9">
        <f t="shared" ref="E364:K364" si="77">E61+E162+E263</f>
        <v>52</v>
      </c>
      <c r="F364" s="9">
        <f t="shared" si="77"/>
        <v>57</v>
      </c>
      <c r="G364" s="9">
        <f t="shared" si="77"/>
        <v>70</v>
      </c>
      <c r="H364" s="9">
        <f t="shared" si="77"/>
        <v>98</v>
      </c>
      <c r="I364" s="9">
        <f t="shared" si="77"/>
        <v>112</v>
      </c>
      <c r="J364" s="9">
        <f t="shared" si="77"/>
        <v>389</v>
      </c>
      <c r="K364" s="9">
        <f t="shared" si="77"/>
        <v>280</v>
      </c>
    </row>
    <row r="365" spans="1:11" x14ac:dyDescent="0.2">
      <c r="A365" s="9" t="str">
        <f t="shared" si="20"/>
        <v>I alt</v>
      </c>
      <c r="B365" s="9">
        <f t="shared" si="21"/>
        <v>2015</v>
      </c>
      <c r="C365" s="2">
        <v>530</v>
      </c>
      <c r="D365" s="15" t="s">
        <v>61</v>
      </c>
      <c r="E365" s="9">
        <f t="shared" ref="E365:K365" si="78">E62+E163+E264</f>
        <v>24</v>
      </c>
      <c r="F365" s="9">
        <f t="shared" si="78"/>
        <v>30</v>
      </c>
      <c r="G365" s="9">
        <f t="shared" si="78"/>
        <v>44</v>
      </c>
      <c r="H365" s="9">
        <f t="shared" si="78"/>
        <v>61</v>
      </c>
      <c r="I365" s="9">
        <f t="shared" si="78"/>
        <v>64</v>
      </c>
      <c r="J365" s="9">
        <f t="shared" si="78"/>
        <v>223</v>
      </c>
      <c r="K365" s="9">
        <f t="shared" si="78"/>
        <v>169</v>
      </c>
    </row>
    <row r="366" spans="1:11" x14ac:dyDescent="0.2">
      <c r="A366" s="9" t="str">
        <f t="shared" si="20"/>
        <v>I alt</v>
      </c>
      <c r="B366" s="9">
        <f t="shared" si="21"/>
        <v>2015</v>
      </c>
      <c r="C366" s="2">
        <v>540</v>
      </c>
      <c r="D366" s="15" t="s">
        <v>67</v>
      </c>
      <c r="E366" s="9">
        <f t="shared" ref="E366:K366" si="79">E63+E164+E265</f>
        <v>63</v>
      </c>
      <c r="F366" s="9">
        <f t="shared" si="79"/>
        <v>74</v>
      </c>
      <c r="G366" s="9">
        <f t="shared" si="79"/>
        <v>101</v>
      </c>
      <c r="H366" s="9">
        <f t="shared" si="79"/>
        <v>134</v>
      </c>
      <c r="I366" s="9">
        <f t="shared" si="79"/>
        <v>139</v>
      </c>
      <c r="J366" s="9">
        <f t="shared" si="79"/>
        <v>511</v>
      </c>
      <c r="K366" s="9">
        <f t="shared" si="79"/>
        <v>374</v>
      </c>
    </row>
    <row r="367" spans="1:11" x14ac:dyDescent="0.2">
      <c r="A367" s="9" t="str">
        <f t="shared" si="20"/>
        <v>I alt</v>
      </c>
      <c r="B367" s="9">
        <f t="shared" si="21"/>
        <v>2015</v>
      </c>
      <c r="C367" s="2">
        <v>550</v>
      </c>
      <c r="D367" s="15" t="s">
        <v>68</v>
      </c>
      <c r="E367" s="9">
        <f t="shared" ref="E367:K367" si="80">E64+E165+E266</f>
        <v>29</v>
      </c>
      <c r="F367" s="9">
        <f t="shared" si="80"/>
        <v>36</v>
      </c>
      <c r="G367" s="9">
        <f t="shared" si="80"/>
        <v>58</v>
      </c>
      <c r="H367" s="9">
        <f t="shared" si="80"/>
        <v>101</v>
      </c>
      <c r="I367" s="9">
        <f t="shared" si="80"/>
        <v>93</v>
      </c>
      <c r="J367" s="9">
        <f t="shared" si="80"/>
        <v>317</v>
      </c>
      <c r="K367" s="9">
        <f t="shared" si="80"/>
        <v>252</v>
      </c>
    </row>
    <row r="368" spans="1:11" x14ac:dyDescent="0.2">
      <c r="A368" s="9" t="str">
        <f t="shared" si="20"/>
        <v>I alt</v>
      </c>
      <c r="B368" s="9">
        <f t="shared" si="21"/>
        <v>2015</v>
      </c>
      <c r="C368" s="2">
        <v>561</v>
      </c>
      <c r="D368" s="15" t="s">
        <v>62</v>
      </c>
      <c r="E368" s="9">
        <f t="shared" ref="E368:K368" si="81">E65+E166+E267</f>
        <v>125</v>
      </c>
      <c r="F368" s="9">
        <f t="shared" si="81"/>
        <v>124</v>
      </c>
      <c r="G368" s="9">
        <f t="shared" si="81"/>
        <v>166</v>
      </c>
      <c r="H368" s="9">
        <f t="shared" si="81"/>
        <v>188</v>
      </c>
      <c r="I368" s="9">
        <f t="shared" si="81"/>
        <v>182</v>
      </c>
      <c r="J368" s="9">
        <f t="shared" si="81"/>
        <v>785</v>
      </c>
      <c r="K368" s="9">
        <f t="shared" si="81"/>
        <v>536</v>
      </c>
    </row>
    <row r="369" spans="1:11" x14ac:dyDescent="0.2">
      <c r="A369" s="9" t="str">
        <f t="shared" si="20"/>
        <v>I alt</v>
      </c>
      <c r="B369" s="9">
        <f t="shared" si="21"/>
        <v>2015</v>
      </c>
      <c r="C369" s="2">
        <v>563</v>
      </c>
      <c r="D369" s="15" t="s">
        <v>63</v>
      </c>
      <c r="E369" s="9">
        <f t="shared" ref="E369:K369" si="82">E66+E167+E268</f>
        <v>4</v>
      </c>
      <c r="F369" s="9">
        <f t="shared" si="82"/>
        <v>1</v>
      </c>
      <c r="G369" s="9">
        <f t="shared" si="82"/>
        <v>8</v>
      </c>
      <c r="H369" s="9">
        <f t="shared" si="82"/>
        <v>9</v>
      </c>
      <c r="I369" s="9">
        <f t="shared" si="82"/>
        <v>9</v>
      </c>
      <c r="J369" s="9">
        <f t="shared" si="82"/>
        <v>31</v>
      </c>
      <c r="K369" s="9">
        <f t="shared" si="82"/>
        <v>26</v>
      </c>
    </row>
    <row r="370" spans="1:11" x14ac:dyDescent="0.2">
      <c r="A370" s="9" t="str">
        <f t="shared" si="20"/>
        <v>I alt</v>
      </c>
      <c r="B370" s="9">
        <f t="shared" si="21"/>
        <v>2015</v>
      </c>
      <c r="C370" s="2">
        <v>573</v>
      </c>
      <c r="D370" s="15" t="s">
        <v>69</v>
      </c>
      <c r="E370" s="9">
        <f t="shared" ref="E370:K370" si="83">E67+E168+E269</f>
        <v>36</v>
      </c>
      <c r="F370" s="9">
        <f t="shared" si="83"/>
        <v>49</v>
      </c>
      <c r="G370" s="9">
        <f t="shared" si="83"/>
        <v>81</v>
      </c>
      <c r="H370" s="9">
        <f t="shared" si="83"/>
        <v>99</v>
      </c>
      <c r="I370" s="9">
        <f t="shared" si="83"/>
        <v>110</v>
      </c>
      <c r="J370" s="9">
        <f t="shared" si="83"/>
        <v>375</v>
      </c>
      <c r="K370" s="9">
        <f t="shared" si="83"/>
        <v>290</v>
      </c>
    </row>
    <row r="371" spans="1:11" x14ac:dyDescent="0.2">
      <c r="A371" s="9" t="str">
        <f t="shared" si="20"/>
        <v>I alt</v>
      </c>
      <c r="B371" s="9">
        <f t="shared" si="21"/>
        <v>2015</v>
      </c>
      <c r="C371" s="2">
        <v>575</v>
      </c>
      <c r="D371" s="15" t="s">
        <v>70</v>
      </c>
      <c r="E371" s="9">
        <f t="shared" ref="E371:K371" si="84">E68+E169+E270</f>
        <v>25</v>
      </c>
      <c r="F371" s="9">
        <f t="shared" si="84"/>
        <v>37</v>
      </c>
      <c r="G371" s="9">
        <f t="shared" si="84"/>
        <v>58</v>
      </c>
      <c r="H371" s="9">
        <f t="shared" si="84"/>
        <v>92</v>
      </c>
      <c r="I371" s="9">
        <f t="shared" si="84"/>
        <v>116</v>
      </c>
      <c r="J371" s="9">
        <f t="shared" si="84"/>
        <v>328</v>
      </c>
      <c r="K371" s="9">
        <f t="shared" si="84"/>
        <v>266</v>
      </c>
    </row>
    <row r="372" spans="1:11" x14ac:dyDescent="0.2">
      <c r="A372" s="9" t="str">
        <f t="shared" si="20"/>
        <v>I alt</v>
      </c>
      <c r="B372" s="9">
        <f t="shared" si="21"/>
        <v>2015</v>
      </c>
      <c r="C372" s="2">
        <v>580</v>
      </c>
      <c r="D372" s="15" t="s">
        <v>72</v>
      </c>
      <c r="E372" s="9">
        <f t="shared" ref="E372:K372" si="85">E69+E170+E271</f>
        <v>37</v>
      </c>
      <c r="F372" s="9">
        <f t="shared" si="85"/>
        <v>42</v>
      </c>
      <c r="G372" s="9">
        <f t="shared" si="85"/>
        <v>59</v>
      </c>
      <c r="H372" s="9">
        <f t="shared" si="85"/>
        <v>87</v>
      </c>
      <c r="I372" s="9">
        <f t="shared" si="85"/>
        <v>85</v>
      </c>
      <c r="J372" s="9">
        <f t="shared" si="85"/>
        <v>310</v>
      </c>
      <c r="K372" s="9">
        <f t="shared" si="85"/>
        <v>231</v>
      </c>
    </row>
    <row r="373" spans="1:11" x14ac:dyDescent="0.2">
      <c r="A373" s="9" t="str">
        <f t="shared" ref="A373:A405" si="86">A372</f>
        <v>I alt</v>
      </c>
      <c r="B373" s="9">
        <f t="shared" ref="B373:B405" si="87">B372</f>
        <v>2015</v>
      </c>
      <c r="C373" s="2">
        <v>607</v>
      </c>
      <c r="D373" s="15" t="s">
        <v>64</v>
      </c>
      <c r="E373" s="9">
        <f t="shared" ref="E373:K373" si="88">E70+E171+E272</f>
        <v>35</v>
      </c>
      <c r="F373" s="9">
        <f t="shared" si="88"/>
        <v>44</v>
      </c>
      <c r="G373" s="9">
        <f t="shared" si="88"/>
        <v>58</v>
      </c>
      <c r="H373" s="9">
        <f t="shared" si="88"/>
        <v>59</v>
      </c>
      <c r="I373" s="9">
        <f t="shared" si="88"/>
        <v>76</v>
      </c>
      <c r="J373" s="9">
        <f t="shared" si="88"/>
        <v>272</v>
      </c>
      <c r="K373" s="9">
        <f t="shared" si="88"/>
        <v>193</v>
      </c>
    </row>
    <row r="374" spans="1:11" x14ac:dyDescent="0.2">
      <c r="A374" s="9" t="str">
        <f t="shared" si="86"/>
        <v>I alt</v>
      </c>
      <c r="B374" s="9">
        <f t="shared" si="87"/>
        <v>2015</v>
      </c>
      <c r="C374" s="2">
        <v>615</v>
      </c>
      <c r="D374" s="15" t="s">
        <v>75</v>
      </c>
      <c r="E374" s="9">
        <f t="shared" ref="E374:K374" si="89">E71+E172+E273</f>
        <v>52</v>
      </c>
      <c r="F374" s="9">
        <f t="shared" si="89"/>
        <v>62</v>
      </c>
      <c r="G374" s="9">
        <f t="shared" si="89"/>
        <v>99</v>
      </c>
      <c r="H374" s="9">
        <f t="shared" si="89"/>
        <v>122</v>
      </c>
      <c r="I374" s="9">
        <f t="shared" si="89"/>
        <v>139</v>
      </c>
      <c r="J374" s="9">
        <f t="shared" si="89"/>
        <v>474</v>
      </c>
      <c r="K374" s="9">
        <f t="shared" si="89"/>
        <v>360</v>
      </c>
    </row>
    <row r="375" spans="1:11" x14ac:dyDescent="0.2">
      <c r="A375" s="9" t="str">
        <f t="shared" si="86"/>
        <v>I alt</v>
      </c>
      <c r="B375" s="9">
        <f t="shared" si="87"/>
        <v>2015</v>
      </c>
      <c r="C375" s="2">
        <v>621</v>
      </c>
      <c r="D375" s="15" t="s">
        <v>66</v>
      </c>
      <c r="E375" s="9">
        <f t="shared" ref="E375:K375" si="90">E72+E173+E274</f>
        <v>66</v>
      </c>
      <c r="F375" s="9">
        <f t="shared" si="90"/>
        <v>71</v>
      </c>
      <c r="G375" s="9">
        <f t="shared" si="90"/>
        <v>112</v>
      </c>
      <c r="H375" s="9">
        <f t="shared" si="90"/>
        <v>150</v>
      </c>
      <c r="I375" s="9">
        <f t="shared" si="90"/>
        <v>112</v>
      </c>
      <c r="J375" s="9">
        <f t="shared" si="90"/>
        <v>511</v>
      </c>
      <c r="K375" s="9">
        <f t="shared" si="90"/>
        <v>374</v>
      </c>
    </row>
    <row r="376" spans="1:11" x14ac:dyDescent="0.2">
      <c r="A376" s="9" t="str">
        <f t="shared" si="86"/>
        <v>I alt</v>
      </c>
      <c r="B376" s="9">
        <f t="shared" si="87"/>
        <v>2015</v>
      </c>
      <c r="C376" s="2">
        <v>630</v>
      </c>
      <c r="D376" s="15" t="s">
        <v>71</v>
      </c>
      <c r="E376" s="9">
        <f t="shared" ref="E376:K376" si="91">E73+E174+E275</f>
        <v>93</v>
      </c>
      <c r="F376" s="9">
        <f t="shared" si="91"/>
        <v>103</v>
      </c>
      <c r="G376" s="9">
        <f t="shared" si="91"/>
        <v>161</v>
      </c>
      <c r="H376" s="9">
        <f t="shared" si="91"/>
        <v>214</v>
      </c>
      <c r="I376" s="9">
        <f t="shared" si="91"/>
        <v>300</v>
      </c>
      <c r="J376" s="9">
        <f t="shared" si="91"/>
        <v>871</v>
      </c>
      <c r="K376" s="9">
        <f t="shared" si="91"/>
        <v>675</v>
      </c>
    </row>
    <row r="377" spans="1:11" x14ac:dyDescent="0.2">
      <c r="A377" s="9" t="str">
        <f t="shared" si="86"/>
        <v>I alt</v>
      </c>
      <c r="B377" s="9">
        <f t="shared" si="87"/>
        <v>2015</v>
      </c>
      <c r="C377" s="2">
        <v>657</v>
      </c>
      <c r="D377" s="15" t="s">
        <v>84</v>
      </c>
      <c r="E377" s="9">
        <f t="shared" ref="E377:K377" si="92">E74+E175+E276</f>
        <v>85</v>
      </c>
      <c r="F377" s="9">
        <f t="shared" si="92"/>
        <v>70</v>
      </c>
      <c r="G377" s="9">
        <f t="shared" si="92"/>
        <v>139</v>
      </c>
      <c r="H377" s="9">
        <f t="shared" si="92"/>
        <v>168</v>
      </c>
      <c r="I377" s="9">
        <f t="shared" si="92"/>
        <v>226</v>
      </c>
      <c r="J377" s="9">
        <f t="shared" si="92"/>
        <v>688</v>
      </c>
      <c r="K377" s="9">
        <f t="shared" si="92"/>
        <v>533</v>
      </c>
    </row>
    <row r="378" spans="1:11" x14ac:dyDescent="0.2">
      <c r="A378" s="9" t="str">
        <f t="shared" si="86"/>
        <v>I alt</v>
      </c>
      <c r="B378" s="9">
        <f t="shared" si="87"/>
        <v>2015</v>
      </c>
      <c r="C378" s="2">
        <v>661</v>
      </c>
      <c r="D378" s="15" t="s">
        <v>85</v>
      </c>
      <c r="E378" s="9">
        <f t="shared" ref="E378:K378" si="93">E75+E176+E277</f>
        <v>53</v>
      </c>
      <c r="F378" s="9">
        <f t="shared" si="93"/>
        <v>57</v>
      </c>
      <c r="G378" s="9">
        <f t="shared" si="93"/>
        <v>88</v>
      </c>
      <c r="H378" s="9">
        <f t="shared" si="93"/>
        <v>116</v>
      </c>
      <c r="I378" s="9">
        <f t="shared" si="93"/>
        <v>131</v>
      </c>
      <c r="J378" s="9">
        <f t="shared" si="93"/>
        <v>445</v>
      </c>
      <c r="K378" s="9">
        <f t="shared" si="93"/>
        <v>335</v>
      </c>
    </row>
    <row r="379" spans="1:11" x14ac:dyDescent="0.2">
      <c r="A379" s="9" t="str">
        <f t="shared" si="86"/>
        <v>I alt</v>
      </c>
      <c r="B379" s="9">
        <f t="shared" si="87"/>
        <v>2015</v>
      </c>
      <c r="C379" s="2">
        <v>665</v>
      </c>
      <c r="D379" s="15" t="s">
        <v>87</v>
      </c>
      <c r="E379" s="9">
        <f t="shared" ref="E379:K379" si="94">E76+E177+E278</f>
        <v>20</v>
      </c>
      <c r="F379" s="9">
        <f t="shared" si="94"/>
        <v>17</v>
      </c>
      <c r="G379" s="9">
        <f t="shared" si="94"/>
        <v>41</v>
      </c>
      <c r="H379" s="9">
        <f t="shared" si="94"/>
        <v>46</v>
      </c>
      <c r="I379" s="9">
        <f t="shared" si="94"/>
        <v>40</v>
      </c>
      <c r="J379" s="9">
        <f t="shared" si="94"/>
        <v>164</v>
      </c>
      <c r="K379" s="9">
        <f t="shared" si="94"/>
        <v>127</v>
      </c>
    </row>
    <row r="380" spans="1:11" x14ac:dyDescent="0.2">
      <c r="A380" s="9" t="str">
        <f t="shared" si="86"/>
        <v>I alt</v>
      </c>
      <c r="B380" s="9">
        <f t="shared" si="87"/>
        <v>2015</v>
      </c>
      <c r="C380" s="2">
        <v>671</v>
      </c>
      <c r="D380" s="15" t="s">
        <v>90</v>
      </c>
      <c r="E380" s="9">
        <f t="shared" ref="E380:K380" si="95">E77+E178+E279</f>
        <v>23</v>
      </c>
      <c r="F380" s="9">
        <f t="shared" si="95"/>
        <v>24</v>
      </c>
      <c r="G380" s="9">
        <f t="shared" si="95"/>
        <v>36</v>
      </c>
      <c r="H380" s="9">
        <f t="shared" si="95"/>
        <v>48</v>
      </c>
      <c r="I380" s="9">
        <f t="shared" si="95"/>
        <v>55</v>
      </c>
      <c r="J380" s="9">
        <f t="shared" si="95"/>
        <v>186</v>
      </c>
      <c r="K380" s="9">
        <f t="shared" si="95"/>
        <v>139</v>
      </c>
    </row>
    <row r="381" spans="1:11" x14ac:dyDescent="0.2">
      <c r="A381" s="9" t="str">
        <f t="shared" si="86"/>
        <v>I alt</v>
      </c>
      <c r="B381" s="9">
        <f t="shared" si="87"/>
        <v>2015</v>
      </c>
      <c r="C381" s="2">
        <v>706</v>
      </c>
      <c r="D381" s="15" t="s">
        <v>82</v>
      </c>
      <c r="E381" s="9">
        <f t="shared" ref="E381:K381" si="96">E78+E179+E280</f>
        <v>26</v>
      </c>
      <c r="F381" s="9">
        <f t="shared" si="96"/>
        <v>27</v>
      </c>
      <c r="G381" s="9">
        <f t="shared" si="96"/>
        <v>46</v>
      </c>
      <c r="H381" s="9">
        <f t="shared" si="96"/>
        <v>46</v>
      </c>
      <c r="I381" s="9">
        <f t="shared" si="96"/>
        <v>63</v>
      </c>
      <c r="J381" s="9">
        <f t="shared" si="96"/>
        <v>208</v>
      </c>
      <c r="K381" s="9">
        <f t="shared" si="96"/>
        <v>155</v>
      </c>
    </row>
    <row r="382" spans="1:11" x14ac:dyDescent="0.2">
      <c r="A382" s="9" t="str">
        <f t="shared" si="86"/>
        <v>I alt</v>
      </c>
      <c r="B382" s="9">
        <f t="shared" si="87"/>
        <v>2015</v>
      </c>
      <c r="C382" s="2">
        <v>707</v>
      </c>
      <c r="D382" s="15" t="s">
        <v>76</v>
      </c>
      <c r="E382" s="9">
        <f t="shared" ref="E382:K382" si="97">E79+E180+E281</f>
        <v>31</v>
      </c>
      <c r="F382" s="9">
        <f t="shared" si="97"/>
        <v>32</v>
      </c>
      <c r="G382" s="9">
        <f t="shared" si="97"/>
        <v>46</v>
      </c>
      <c r="H382" s="9">
        <f t="shared" si="97"/>
        <v>70</v>
      </c>
      <c r="I382" s="9">
        <f t="shared" si="97"/>
        <v>85</v>
      </c>
      <c r="J382" s="9">
        <f t="shared" si="97"/>
        <v>264</v>
      </c>
      <c r="K382" s="9">
        <f t="shared" si="97"/>
        <v>201</v>
      </c>
    </row>
    <row r="383" spans="1:11" x14ac:dyDescent="0.2">
      <c r="A383" s="9" t="str">
        <f t="shared" si="86"/>
        <v>I alt</v>
      </c>
      <c r="B383" s="9">
        <f t="shared" si="87"/>
        <v>2015</v>
      </c>
      <c r="C383" s="2">
        <v>710</v>
      </c>
      <c r="D383" s="15" t="s">
        <v>73</v>
      </c>
      <c r="E383" s="9">
        <f t="shared" ref="E383:K383" si="98">E80+E181+E282</f>
        <v>29</v>
      </c>
      <c r="F383" s="9">
        <f t="shared" si="98"/>
        <v>25</v>
      </c>
      <c r="G383" s="9">
        <f t="shared" si="98"/>
        <v>53</v>
      </c>
      <c r="H383" s="9">
        <f t="shared" si="98"/>
        <v>63</v>
      </c>
      <c r="I383" s="9">
        <f t="shared" si="98"/>
        <v>84</v>
      </c>
      <c r="J383" s="9">
        <f t="shared" si="98"/>
        <v>254</v>
      </c>
      <c r="K383" s="9">
        <f t="shared" si="98"/>
        <v>200</v>
      </c>
    </row>
    <row r="384" spans="1:11" x14ac:dyDescent="0.2">
      <c r="A384" s="9" t="str">
        <f t="shared" si="86"/>
        <v>I alt</v>
      </c>
      <c r="B384" s="9">
        <f t="shared" si="87"/>
        <v>2015</v>
      </c>
      <c r="C384" s="2">
        <v>727</v>
      </c>
      <c r="D384" s="15" t="s">
        <v>77</v>
      </c>
      <c r="E384" s="9">
        <f t="shared" ref="E384:K384" si="99">E81+E182+E283</f>
        <v>14</v>
      </c>
      <c r="F384" s="9">
        <f t="shared" si="99"/>
        <v>26</v>
      </c>
      <c r="G384" s="9">
        <f t="shared" si="99"/>
        <v>21</v>
      </c>
      <c r="H384" s="9">
        <f t="shared" si="99"/>
        <v>39</v>
      </c>
      <c r="I384" s="9">
        <f t="shared" si="99"/>
        <v>42</v>
      </c>
      <c r="J384" s="9">
        <f t="shared" si="99"/>
        <v>142</v>
      </c>
      <c r="K384" s="9">
        <f t="shared" si="99"/>
        <v>102</v>
      </c>
    </row>
    <row r="385" spans="1:11" x14ac:dyDescent="0.2">
      <c r="A385" s="9" t="str">
        <f t="shared" si="86"/>
        <v>I alt</v>
      </c>
      <c r="B385" s="9">
        <f t="shared" si="87"/>
        <v>2015</v>
      </c>
      <c r="C385" s="2">
        <v>730</v>
      </c>
      <c r="D385" s="15" t="s">
        <v>78</v>
      </c>
      <c r="E385" s="9">
        <f t="shared" ref="E385:K385" si="100">E82+E183+E284</f>
        <v>168</v>
      </c>
      <c r="F385" s="9">
        <f t="shared" si="100"/>
        <v>170</v>
      </c>
      <c r="G385" s="9">
        <f t="shared" si="100"/>
        <v>210</v>
      </c>
      <c r="H385" s="9">
        <f t="shared" si="100"/>
        <v>250</v>
      </c>
      <c r="I385" s="9">
        <f t="shared" si="100"/>
        <v>295</v>
      </c>
      <c r="J385" s="9">
        <f t="shared" si="100"/>
        <v>1093</v>
      </c>
      <c r="K385" s="9">
        <f t="shared" si="100"/>
        <v>755</v>
      </c>
    </row>
    <row r="386" spans="1:11" x14ac:dyDescent="0.2">
      <c r="A386" s="9" t="str">
        <f t="shared" si="86"/>
        <v>I alt</v>
      </c>
      <c r="B386" s="9">
        <f t="shared" si="87"/>
        <v>2015</v>
      </c>
      <c r="C386" s="2">
        <v>740</v>
      </c>
      <c r="D386" s="15" t="s">
        <v>80</v>
      </c>
      <c r="E386" s="9">
        <f t="shared" ref="E386:K386" si="101">E83+E184+E285</f>
        <v>56</v>
      </c>
      <c r="F386" s="9">
        <f t="shared" si="101"/>
        <v>77</v>
      </c>
      <c r="G386" s="9">
        <f t="shared" si="101"/>
        <v>127</v>
      </c>
      <c r="H386" s="9">
        <f t="shared" si="101"/>
        <v>139</v>
      </c>
      <c r="I386" s="9">
        <f t="shared" si="101"/>
        <v>194</v>
      </c>
      <c r="J386" s="9">
        <f t="shared" si="101"/>
        <v>593</v>
      </c>
      <c r="K386" s="9">
        <f t="shared" si="101"/>
        <v>460</v>
      </c>
    </row>
    <row r="387" spans="1:11" x14ac:dyDescent="0.2">
      <c r="A387" s="9" t="str">
        <f t="shared" si="86"/>
        <v>I alt</v>
      </c>
      <c r="B387" s="9">
        <f t="shared" si="87"/>
        <v>2015</v>
      </c>
      <c r="C387" s="2">
        <v>741</v>
      </c>
      <c r="D387" s="15" t="s">
        <v>79</v>
      </c>
      <c r="E387" s="9">
        <f t="shared" ref="E387:K387" si="102">E84+E185+E286</f>
        <v>5</v>
      </c>
      <c r="F387" s="9">
        <f t="shared" si="102"/>
        <v>6</v>
      </c>
      <c r="G387" s="9">
        <f t="shared" si="102"/>
        <v>9</v>
      </c>
      <c r="H387" s="9">
        <f t="shared" si="102"/>
        <v>12</v>
      </c>
      <c r="I387" s="9">
        <f t="shared" si="102"/>
        <v>14</v>
      </c>
      <c r="J387" s="9">
        <f t="shared" si="102"/>
        <v>46</v>
      </c>
      <c r="K387" s="9">
        <f t="shared" si="102"/>
        <v>35</v>
      </c>
    </row>
    <row r="388" spans="1:11" x14ac:dyDescent="0.2">
      <c r="A388" s="9" t="str">
        <f t="shared" si="86"/>
        <v>I alt</v>
      </c>
      <c r="B388" s="9">
        <f t="shared" si="87"/>
        <v>2015</v>
      </c>
      <c r="C388" s="2">
        <v>746</v>
      </c>
      <c r="D388" s="15" t="s">
        <v>81</v>
      </c>
      <c r="E388" s="9">
        <f t="shared" ref="E388:K388" si="103">E85+E186+E287</f>
        <v>44</v>
      </c>
      <c r="F388" s="9">
        <f t="shared" si="103"/>
        <v>54</v>
      </c>
      <c r="G388" s="9">
        <f t="shared" si="103"/>
        <v>65</v>
      </c>
      <c r="H388" s="9">
        <f t="shared" si="103"/>
        <v>74</v>
      </c>
      <c r="I388" s="9">
        <f t="shared" si="103"/>
        <v>96</v>
      </c>
      <c r="J388" s="9">
        <f t="shared" si="103"/>
        <v>333</v>
      </c>
      <c r="K388" s="9">
        <f t="shared" si="103"/>
        <v>235</v>
      </c>
    </row>
    <row r="389" spans="1:11" x14ac:dyDescent="0.2">
      <c r="A389" s="9" t="str">
        <f t="shared" si="86"/>
        <v>I alt</v>
      </c>
      <c r="B389" s="9">
        <f t="shared" si="87"/>
        <v>2015</v>
      </c>
      <c r="C389" s="2">
        <v>751</v>
      </c>
      <c r="D389" s="15" t="s">
        <v>83</v>
      </c>
      <c r="E389" s="9">
        <f t="shared" ref="E389:K389" si="104">E86+E187+E288</f>
        <v>290</v>
      </c>
      <c r="F389" s="9">
        <f t="shared" si="104"/>
        <v>252</v>
      </c>
      <c r="G389" s="9">
        <f t="shared" si="104"/>
        <v>411</v>
      </c>
      <c r="H389" s="9">
        <f t="shared" si="104"/>
        <v>522</v>
      </c>
      <c r="I389" s="9">
        <f t="shared" si="104"/>
        <v>602</v>
      </c>
      <c r="J389" s="9">
        <f t="shared" si="104"/>
        <v>2077</v>
      </c>
      <c r="K389" s="9">
        <f t="shared" si="104"/>
        <v>1535</v>
      </c>
    </row>
    <row r="390" spans="1:11" x14ac:dyDescent="0.2">
      <c r="A390" s="9" t="str">
        <f t="shared" si="86"/>
        <v>I alt</v>
      </c>
      <c r="B390" s="9">
        <f t="shared" si="87"/>
        <v>2015</v>
      </c>
      <c r="C390" s="2">
        <v>756</v>
      </c>
      <c r="D390" s="15" t="s">
        <v>86</v>
      </c>
      <c r="E390" s="9">
        <f t="shared" ref="E390:K390" si="105">E87+E188+E289</f>
        <v>37</v>
      </c>
      <c r="F390" s="9">
        <f t="shared" si="105"/>
        <v>29</v>
      </c>
      <c r="G390" s="9">
        <f t="shared" si="105"/>
        <v>50</v>
      </c>
      <c r="H390" s="9">
        <f t="shared" si="105"/>
        <v>68</v>
      </c>
      <c r="I390" s="9">
        <f t="shared" si="105"/>
        <v>80</v>
      </c>
      <c r="J390" s="9">
        <f t="shared" si="105"/>
        <v>264</v>
      </c>
      <c r="K390" s="9">
        <f t="shared" si="105"/>
        <v>198</v>
      </c>
    </row>
    <row r="391" spans="1:11" x14ac:dyDescent="0.2">
      <c r="A391" s="9" t="str">
        <f t="shared" si="86"/>
        <v>I alt</v>
      </c>
      <c r="B391" s="9">
        <f t="shared" si="87"/>
        <v>2015</v>
      </c>
      <c r="C391" s="2">
        <v>760</v>
      </c>
      <c r="D391" s="15" t="s">
        <v>88</v>
      </c>
      <c r="E391" s="9">
        <f t="shared" ref="E391:K391" si="106">E88+E189+E290</f>
        <v>57</v>
      </c>
      <c r="F391" s="9">
        <f t="shared" si="106"/>
        <v>62</v>
      </c>
      <c r="G391" s="9">
        <f t="shared" si="106"/>
        <v>96</v>
      </c>
      <c r="H391" s="9">
        <f t="shared" si="106"/>
        <v>127</v>
      </c>
      <c r="I391" s="9">
        <f t="shared" si="106"/>
        <v>149</v>
      </c>
      <c r="J391" s="9">
        <f t="shared" si="106"/>
        <v>491</v>
      </c>
      <c r="K391" s="9">
        <f t="shared" si="106"/>
        <v>372</v>
      </c>
    </row>
    <row r="392" spans="1:11" x14ac:dyDescent="0.2">
      <c r="A392" s="9" t="str">
        <f t="shared" si="86"/>
        <v>I alt</v>
      </c>
      <c r="B392" s="9">
        <f t="shared" si="87"/>
        <v>2015</v>
      </c>
      <c r="C392" s="2">
        <v>766</v>
      </c>
      <c r="D392" s="15" t="s">
        <v>74</v>
      </c>
      <c r="E392" s="9">
        <f t="shared" ref="E392:K392" si="107">E89+E190+E291</f>
        <v>20</v>
      </c>
      <c r="F392" s="9">
        <f t="shared" si="107"/>
        <v>41</v>
      </c>
      <c r="G392" s="9">
        <f t="shared" si="107"/>
        <v>46</v>
      </c>
      <c r="H392" s="9">
        <f t="shared" si="107"/>
        <v>91</v>
      </c>
      <c r="I392" s="9">
        <f t="shared" si="107"/>
        <v>81</v>
      </c>
      <c r="J392" s="9">
        <f t="shared" si="107"/>
        <v>279</v>
      </c>
      <c r="K392" s="9">
        <f t="shared" si="107"/>
        <v>218</v>
      </c>
    </row>
    <row r="393" spans="1:11" x14ac:dyDescent="0.2">
      <c r="A393" s="9" t="str">
        <f t="shared" si="86"/>
        <v>I alt</v>
      </c>
      <c r="B393" s="9">
        <f t="shared" si="87"/>
        <v>2015</v>
      </c>
      <c r="C393" s="2">
        <v>773</v>
      </c>
      <c r="D393" s="15" t="s">
        <v>98</v>
      </c>
      <c r="E393" s="9">
        <f t="shared" ref="E393:K393" si="108">E90+E191+E292</f>
        <v>23</v>
      </c>
      <c r="F393" s="9">
        <f t="shared" si="108"/>
        <v>27</v>
      </c>
      <c r="G393" s="9">
        <f t="shared" si="108"/>
        <v>56</v>
      </c>
      <c r="H393" s="9">
        <f t="shared" si="108"/>
        <v>72</v>
      </c>
      <c r="I393" s="9">
        <f t="shared" si="108"/>
        <v>72</v>
      </c>
      <c r="J393" s="9">
        <f t="shared" si="108"/>
        <v>250</v>
      </c>
      <c r="K393" s="9">
        <f t="shared" si="108"/>
        <v>200</v>
      </c>
    </row>
    <row r="394" spans="1:11" x14ac:dyDescent="0.2">
      <c r="A394" s="9" t="str">
        <f t="shared" si="86"/>
        <v>I alt</v>
      </c>
      <c r="B394" s="9">
        <f t="shared" si="87"/>
        <v>2015</v>
      </c>
      <c r="C394" s="2">
        <v>779</v>
      </c>
      <c r="D394" s="15" t="s">
        <v>89</v>
      </c>
      <c r="E394" s="9">
        <f t="shared" ref="E394:K394" si="109">E91+E192+E293</f>
        <v>54</v>
      </c>
      <c r="F394" s="9">
        <f t="shared" si="109"/>
        <v>53</v>
      </c>
      <c r="G394" s="9">
        <f t="shared" si="109"/>
        <v>89</v>
      </c>
      <c r="H394" s="9">
        <f t="shared" si="109"/>
        <v>114</v>
      </c>
      <c r="I394" s="9">
        <f t="shared" si="109"/>
        <v>144</v>
      </c>
      <c r="J394" s="9">
        <f t="shared" si="109"/>
        <v>454</v>
      </c>
      <c r="K394" s="9">
        <f t="shared" si="109"/>
        <v>347</v>
      </c>
    </row>
    <row r="395" spans="1:11" x14ac:dyDescent="0.2">
      <c r="A395" s="9" t="str">
        <f t="shared" si="86"/>
        <v>I alt</v>
      </c>
      <c r="B395" s="9">
        <f t="shared" si="87"/>
        <v>2015</v>
      </c>
      <c r="C395" s="2">
        <v>787</v>
      </c>
      <c r="D395" s="15" t="s">
        <v>100</v>
      </c>
      <c r="E395" s="9">
        <f t="shared" ref="E395:K395" si="110">E92+E193+E294</f>
        <v>54</v>
      </c>
      <c r="F395" s="9">
        <f t="shared" si="110"/>
        <v>54</v>
      </c>
      <c r="G395" s="9">
        <f t="shared" si="110"/>
        <v>78</v>
      </c>
      <c r="H395" s="9">
        <f t="shared" si="110"/>
        <v>136</v>
      </c>
      <c r="I395" s="9">
        <f t="shared" si="110"/>
        <v>129</v>
      </c>
      <c r="J395" s="9">
        <f t="shared" si="110"/>
        <v>451</v>
      </c>
      <c r="K395" s="9">
        <f t="shared" si="110"/>
        <v>343</v>
      </c>
    </row>
    <row r="396" spans="1:11" x14ac:dyDescent="0.2">
      <c r="A396" s="9" t="str">
        <f t="shared" si="86"/>
        <v>I alt</v>
      </c>
      <c r="B396" s="9">
        <f t="shared" si="87"/>
        <v>2015</v>
      </c>
      <c r="C396" s="2">
        <v>791</v>
      </c>
      <c r="D396" s="15" t="s">
        <v>91</v>
      </c>
      <c r="E396" s="9">
        <f t="shared" ref="E396:K396" si="111">E93+E194+E295</f>
        <v>66</v>
      </c>
      <c r="F396" s="9">
        <f t="shared" si="111"/>
        <v>82</v>
      </c>
      <c r="G396" s="9">
        <f t="shared" si="111"/>
        <v>120</v>
      </c>
      <c r="H396" s="9">
        <f t="shared" si="111"/>
        <v>150</v>
      </c>
      <c r="I396" s="9">
        <f t="shared" si="111"/>
        <v>157</v>
      </c>
      <c r="J396" s="9">
        <f t="shared" si="111"/>
        <v>575</v>
      </c>
      <c r="K396" s="9">
        <f t="shared" si="111"/>
        <v>427</v>
      </c>
    </row>
    <row r="397" spans="1:11" x14ac:dyDescent="0.2">
      <c r="A397" s="9" t="str">
        <f t="shared" si="86"/>
        <v>I alt</v>
      </c>
      <c r="B397" s="9">
        <f t="shared" si="87"/>
        <v>2015</v>
      </c>
      <c r="C397" s="2">
        <v>810</v>
      </c>
      <c r="D397" s="15" t="s">
        <v>92</v>
      </c>
      <c r="E397" s="9">
        <f t="shared" ref="E397:K397" si="112">E94+E195+E296</f>
        <v>37</v>
      </c>
      <c r="F397" s="9">
        <f t="shared" si="112"/>
        <v>35</v>
      </c>
      <c r="G397" s="9">
        <f t="shared" si="112"/>
        <v>86</v>
      </c>
      <c r="H397" s="9">
        <f t="shared" si="112"/>
        <v>106</v>
      </c>
      <c r="I397" s="9">
        <f t="shared" si="112"/>
        <v>110</v>
      </c>
      <c r="J397" s="9">
        <f t="shared" si="112"/>
        <v>374</v>
      </c>
      <c r="K397" s="9">
        <f t="shared" si="112"/>
        <v>302</v>
      </c>
    </row>
    <row r="398" spans="1:11" x14ac:dyDescent="0.2">
      <c r="A398" s="9" t="str">
        <f t="shared" si="86"/>
        <v>I alt</v>
      </c>
      <c r="B398" s="9">
        <f t="shared" si="87"/>
        <v>2015</v>
      </c>
      <c r="C398" s="2">
        <v>813</v>
      </c>
      <c r="D398" s="15" t="s">
        <v>93</v>
      </c>
      <c r="E398" s="9">
        <f t="shared" ref="E398:K398" si="113">E95+E196+E297</f>
        <v>72</v>
      </c>
      <c r="F398" s="9">
        <f t="shared" si="113"/>
        <v>79</v>
      </c>
      <c r="G398" s="9">
        <f t="shared" si="113"/>
        <v>152</v>
      </c>
      <c r="H398" s="9">
        <f t="shared" si="113"/>
        <v>191</v>
      </c>
      <c r="I398" s="9">
        <f t="shared" si="113"/>
        <v>177</v>
      </c>
      <c r="J398" s="9">
        <f t="shared" si="113"/>
        <v>671</v>
      </c>
      <c r="K398" s="9">
        <f t="shared" si="113"/>
        <v>520</v>
      </c>
    </row>
    <row r="399" spans="1:11" x14ac:dyDescent="0.2">
      <c r="A399" s="9" t="str">
        <f t="shared" si="86"/>
        <v>I alt</v>
      </c>
      <c r="B399" s="9">
        <f t="shared" si="87"/>
        <v>2015</v>
      </c>
      <c r="C399" s="2">
        <v>820</v>
      </c>
      <c r="D399" s="15" t="s">
        <v>101</v>
      </c>
      <c r="E399" s="9">
        <f t="shared" ref="E399:K399" si="114">E96+E197+E298</f>
        <v>34</v>
      </c>
      <c r="F399" s="9">
        <f t="shared" si="114"/>
        <v>48</v>
      </c>
      <c r="G399" s="9">
        <f t="shared" si="114"/>
        <v>83</v>
      </c>
      <c r="H399" s="9">
        <f t="shared" si="114"/>
        <v>115</v>
      </c>
      <c r="I399" s="9">
        <f t="shared" si="114"/>
        <v>143</v>
      </c>
      <c r="J399" s="9">
        <f t="shared" si="114"/>
        <v>423</v>
      </c>
      <c r="K399" s="9">
        <f t="shared" si="114"/>
        <v>341</v>
      </c>
    </row>
    <row r="400" spans="1:11" x14ac:dyDescent="0.2">
      <c r="A400" s="9" t="str">
        <f t="shared" si="86"/>
        <v>I alt</v>
      </c>
      <c r="B400" s="9">
        <f t="shared" si="87"/>
        <v>2015</v>
      </c>
      <c r="C400" s="2">
        <v>825</v>
      </c>
      <c r="D400" s="15" t="s">
        <v>96</v>
      </c>
      <c r="E400" s="9">
        <f t="shared" ref="E400:K400" si="115">E97+E198+E299</f>
        <v>4</v>
      </c>
      <c r="F400" s="9">
        <f t="shared" si="115"/>
        <v>3</v>
      </c>
      <c r="G400" s="9">
        <f t="shared" si="115"/>
        <v>7</v>
      </c>
      <c r="H400" s="9">
        <f t="shared" si="115"/>
        <v>9</v>
      </c>
      <c r="I400" s="9">
        <f t="shared" si="115"/>
        <v>6</v>
      </c>
      <c r="J400" s="9">
        <f t="shared" si="115"/>
        <v>29</v>
      </c>
      <c r="K400" s="9">
        <f t="shared" si="115"/>
        <v>22</v>
      </c>
    </row>
    <row r="401" spans="1:11" x14ac:dyDescent="0.2">
      <c r="A401" s="9" t="str">
        <f t="shared" si="86"/>
        <v>I alt</v>
      </c>
      <c r="B401" s="9">
        <f t="shared" si="87"/>
        <v>2015</v>
      </c>
      <c r="C401" s="2">
        <v>840</v>
      </c>
      <c r="D401" s="15" t="s">
        <v>99</v>
      </c>
      <c r="E401" s="9">
        <f t="shared" ref="E401:K401" si="116">E98+E199+E300</f>
        <v>26</v>
      </c>
      <c r="F401" s="9">
        <f t="shared" si="116"/>
        <v>35</v>
      </c>
      <c r="G401" s="9">
        <f t="shared" si="116"/>
        <v>44</v>
      </c>
      <c r="H401" s="9">
        <f t="shared" si="116"/>
        <v>77</v>
      </c>
      <c r="I401" s="9">
        <f t="shared" si="116"/>
        <v>68</v>
      </c>
      <c r="J401" s="9">
        <f t="shared" si="116"/>
        <v>250</v>
      </c>
      <c r="K401" s="9">
        <f t="shared" si="116"/>
        <v>189</v>
      </c>
    </row>
    <row r="402" spans="1:11" x14ac:dyDescent="0.2">
      <c r="A402" s="9" t="str">
        <f t="shared" si="86"/>
        <v>I alt</v>
      </c>
      <c r="B402" s="9">
        <f t="shared" si="87"/>
        <v>2015</v>
      </c>
      <c r="C402" s="2">
        <v>846</v>
      </c>
      <c r="D402" s="15" t="s">
        <v>97</v>
      </c>
      <c r="E402" s="9">
        <f t="shared" ref="E402:K402" si="117">E99+E200+E301</f>
        <v>46</v>
      </c>
      <c r="F402" s="9">
        <f t="shared" si="117"/>
        <v>50</v>
      </c>
      <c r="G402" s="9">
        <f t="shared" si="117"/>
        <v>78</v>
      </c>
      <c r="H402" s="9">
        <f t="shared" si="117"/>
        <v>95</v>
      </c>
      <c r="I402" s="9">
        <f t="shared" si="117"/>
        <v>106</v>
      </c>
      <c r="J402" s="9">
        <f t="shared" si="117"/>
        <v>375</v>
      </c>
      <c r="K402" s="9">
        <f t="shared" si="117"/>
        <v>279</v>
      </c>
    </row>
    <row r="403" spans="1:11" x14ac:dyDescent="0.2">
      <c r="A403" s="9" t="str">
        <f t="shared" si="86"/>
        <v>I alt</v>
      </c>
      <c r="B403" s="9">
        <f t="shared" si="87"/>
        <v>2015</v>
      </c>
      <c r="C403" s="2">
        <v>849</v>
      </c>
      <c r="D403" s="15" t="s">
        <v>95</v>
      </c>
      <c r="E403" s="9">
        <f t="shared" ref="E403:K403" si="118">E100+E201+E302</f>
        <v>27</v>
      </c>
      <c r="F403" s="9">
        <f t="shared" si="118"/>
        <v>24</v>
      </c>
      <c r="G403" s="9">
        <f t="shared" si="118"/>
        <v>49</v>
      </c>
      <c r="H403" s="9">
        <f t="shared" si="118"/>
        <v>85</v>
      </c>
      <c r="I403" s="9">
        <f t="shared" si="118"/>
        <v>73</v>
      </c>
      <c r="J403" s="9">
        <f t="shared" si="118"/>
        <v>258</v>
      </c>
      <c r="K403" s="9">
        <f t="shared" si="118"/>
        <v>207</v>
      </c>
    </row>
    <row r="404" spans="1:11" x14ac:dyDescent="0.2">
      <c r="A404" s="9" t="str">
        <f t="shared" si="86"/>
        <v>I alt</v>
      </c>
      <c r="B404" s="9">
        <f t="shared" si="87"/>
        <v>2015</v>
      </c>
      <c r="C404" s="2">
        <v>851</v>
      </c>
      <c r="D404" s="15" t="s">
        <v>102</v>
      </c>
      <c r="E404" s="9">
        <f t="shared" ref="E404:K404" si="119">E101+E202+E303</f>
        <v>173</v>
      </c>
      <c r="F404" s="9">
        <f t="shared" si="119"/>
        <v>171</v>
      </c>
      <c r="G404" s="9">
        <f t="shared" si="119"/>
        <v>272</v>
      </c>
      <c r="H404" s="9">
        <f t="shared" si="119"/>
        <v>381</v>
      </c>
      <c r="I404" s="9">
        <f t="shared" si="119"/>
        <v>448</v>
      </c>
      <c r="J404" s="9">
        <f t="shared" si="119"/>
        <v>1445</v>
      </c>
      <c r="K404" s="9">
        <f t="shared" si="119"/>
        <v>1101</v>
      </c>
    </row>
    <row r="405" spans="1:11" x14ac:dyDescent="0.2">
      <c r="A405" s="9" t="str">
        <f t="shared" si="86"/>
        <v>I alt</v>
      </c>
      <c r="B405" s="9">
        <f t="shared" si="87"/>
        <v>2015</v>
      </c>
      <c r="C405" s="2">
        <v>860</v>
      </c>
      <c r="D405" s="15" t="s">
        <v>94</v>
      </c>
      <c r="E405" s="9">
        <f t="shared" ref="E405:K405" si="120">E102+E203+E304</f>
        <v>36</v>
      </c>
      <c r="F405" s="9">
        <f t="shared" si="120"/>
        <v>67</v>
      </c>
      <c r="G405" s="9">
        <f t="shared" si="120"/>
        <v>106</v>
      </c>
      <c r="H405" s="9">
        <f t="shared" si="120"/>
        <v>149</v>
      </c>
      <c r="I405" s="9">
        <f t="shared" si="120"/>
        <v>164</v>
      </c>
      <c r="J405" s="9">
        <f t="shared" si="120"/>
        <v>522</v>
      </c>
      <c r="K405" s="9">
        <f t="shared" si="120"/>
        <v>419</v>
      </c>
    </row>
    <row r="407" spans="1:11" x14ac:dyDescent="0.2">
      <c r="A407" s="9" t="s">
        <v>177</v>
      </c>
    </row>
  </sheetData>
  <mergeCells count="1">
    <mergeCell ref="A1:K1"/>
  </mergeCells>
  <pageMargins left="0.70866141732283472" right="0.70866141732283472" top="0.74803149606299213" bottom="0.74803149606299213" header="0.31496062992125984" footer="0.31496062992125984"/>
  <pageSetup paperSize="9" scale="66" fitToHeight="5" orientation="portrait" r:id="rId1"/>
  <headerFooter>
    <oddHeader>&amp;CDataark 6</oddHead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F81981-7B64-46EB-A069-D249E385E48D}">
  <sheetPr>
    <pageSetUpPr fitToPage="1"/>
  </sheetPr>
  <dimension ref="A1:M509"/>
  <sheetViews>
    <sheetView zoomScaleNormal="100" workbookViewId="0"/>
  </sheetViews>
  <sheetFormatPr defaultColWidth="9.109375" defaultRowHeight="14.25" x14ac:dyDescent="0.2"/>
  <cols>
    <col min="1" max="1" width="20.33203125" style="9" customWidth="1"/>
    <col min="2" max="3" width="9.109375" style="9"/>
    <col min="4" max="4" width="9.109375" style="14"/>
    <col min="5" max="16384" width="9.109375" style="9"/>
  </cols>
  <sheetData>
    <row r="1" spans="1:13" ht="16.5" x14ac:dyDescent="0.25">
      <c r="A1" s="29" t="s">
        <v>191</v>
      </c>
    </row>
    <row r="2" spans="1:13" x14ac:dyDescent="0.2">
      <c r="A2" s="10" t="s">
        <v>302</v>
      </c>
    </row>
    <row r="3" spans="1:13" x14ac:dyDescent="0.2">
      <c r="A3" s="10"/>
    </row>
    <row r="4" spans="1:13" customFormat="1" ht="15" x14ac:dyDescent="0.25">
      <c r="G4" s="57" t="s">
        <v>296</v>
      </c>
      <c r="H4" s="57" t="s">
        <v>297</v>
      </c>
      <c r="I4" s="57" t="s">
        <v>182</v>
      </c>
      <c r="J4" s="57" t="s">
        <v>183</v>
      </c>
      <c r="K4" s="57" t="s">
        <v>184</v>
      </c>
      <c r="L4" s="57" t="s">
        <v>185</v>
      </c>
      <c r="M4" s="57" t="s">
        <v>1</v>
      </c>
    </row>
    <row r="5" spans="1:13" customFormat="1" ht="15" x14ac:dyDescent="0.25">
      <c r="A5" s="15" t="s">
        <v>186</v>
      </c>
      <c r="B5" s="15" t="s">
        <v>187</v>
      </c>
      <c r="C5" s="15" t="s">
        <v>188</v>
      </c>
      <c r="D5" s="15" t="s">
        <v>298</v>
      </c>
      <c r="E5" s="2">
        <v>101</v>
      </c>
      <c r="F5" s="57" t="s">
        <v>4</v>
      </c>
      <c r="G5" s="23">
        <v>1048196</v>
      </c>
      <c r="H5" s="23">
        <v>2682402</v>
      </c>
      <c r="I5" s="23">
        <v>405414</v>
      </c>
      <c r="J5" s="23">
        <v>365632</v>
      </c>
      <c r="K5" s="23">
        <v>188583</v>
      </c>
      <c r="L5" s="23">
        <v>11436</v>
      </c>
      <c r="M5">
        <f>SUM(G5:L5)</f>
        <v>4701663</v>
      </c>
    </row>
    <row r="6" spans="1:13" customFormat="1" ht="15" x14ac:dyDescent="0.25">
      <c r="A6" t="str">
        <f>A5</f>
        <v>Løbende priser (1.000 kr.)</v>
      </c>
      <c r="B6" t="str">
        <f>B5</f>
        <v>I alt (netto)</v>
      </c>
      <c r="C6" t="str">
        <f>C5</f>
        <v>1 Driftskonti</v>
      </c>
      <c r="D6" t="str">
        <f>D5</f>
        <v>2025</v>
      </c>
      <c r="E6" s="2">
        <v>147</v>
      </c>
      <c r="F6" s="57" t="s">
        <v>5</v>
      </c>
      <c r="G6" s="23">
        <v>292641</v>
      </c>
      <c r="H6" s="23">
        <v>576038</v>
      </c>
      <c r="I6" s="23">
        <v>59080</v>
      </c>
      <c r="J6" s="23">
        <v>68450</v>
      </c>
      <c r="K6" s="23">
        <v>37708</v>
      </c>
      <c r="L6" s="23">
        <v>1309</v>
      </c>
      <c r="M6">
        <f t="shared" ref="M6:M69" si="0">SUM(G6:L6)</f>
        <v>1035226</v>
      </c>
    </row>
    <row r="7" spans="1:13" customFormat="1" ht="15" x14ac:dyDescent="0.25">
      <c r="A7" t="str">
        <f t="shared" ref="A7:A70" si="1">A6</f>
        <v>Løbende priser (1.000 kr.)</v>
      </c>
      <c r="B7" t="str">
        <f t="shared" ref="B7:B70" si="2">B6</f>
        <v>I alt (netto)</v>
      </c>
      <c r="C7" t="str">
        <f t="shared" ref="C7:C70" si="3">C6</f>
        <v>1 Driftskonti</v>
      </c>
      <c r="D7" t="str">
        <f t="shared" ref="D7:D70" si="4">D6</f>
        <v>2025</v>
      </c>
      <c r="E7" s="2">
        <v>151</v>
      </c>
      <c r="F7" s="57" t="s">
        <v>9</v>
      </c>
      <c r="G7" s="23">
        <v>150459</v>
      </c>
      <c r="H7" s="23">
        <v>302024</v>
      </c>
      <c r="I7" s="23">
        <v>84405</v>
      </c>
      <c r="J7" s="23">
        <v>35296</v>
      </c>
      <c r="K7" s="23">
        <v>37334</v>
      </c>
      <c r="L7" s="23">
        <v>1546</v>
      </c>
      <c r="M7">
        <f t="shared" si="0"/>
        <v>611064</v>
      </c>
    </row>
    <row r="8" spans="1:13" customFormat="1" ht="15" x14ac:dyDescent="0.25">
      <c r="A8" t="str">
        <f t="shared" si="1"/>
        <v>Løbende priser (1.000 kr.)</v>
      </c>
      <c r="B8" t="str">
        <f t="shared" si="2"/>
        <v>I alt (netto)</v>
      </c>
      <c r="C8" t="str">
        <f t="shared" si="3"/>
        <v>1 Driftskonti</v>
      </c>
      <c r="D8" t="str">
        <f t="shared" si="4"/>
        <v>2025</v>
      </c>
      <c r="E8" s="2">
        <v>153</v>
      </c>
      <c r="F8" s="57" t="s">
        <v>10</v>
      </c>
      <c r="G8" s="23">
        <v>132538</v>
      </c>
      <c r="H8" s="23">
        <v>166583</v>
      </c>
      <c r="I8" s="23">
        <v>73148</v>
      </c>
      <c r="J8" s="23">
        <v>55281</v>
      </c>
      <c r="K8" s="23">
        <v>13737</v>
      </c>
      <c r="L8" s="23">
        <v>1664</v>
      </c>
      <c r="M8">
        <f t="shared" si="0"/>
        <v>442951</v>
      </c>
    </row>
    <row r="9" spans="1:13" customFormat="1" ht="15" x14ac:dyDescent="0.25">
      <c r="A9" t="str">
        <f t="shared" si="1"/>
        <v>Løbende priser (1.000 kr.)</v>
      </c>
      <c r="B9" t="str">
        <f t="shared" si="2"/>
        <v>I alt (netto)</v>
      </c>
      <c r="C9" t="str">
        <f t="shared" si="3"/>
        <v>1 Driftskonti</v>
      </c>
      <c r="D9" t="str">
        <f t="shared" si="4"/>
        <v>2025</v>
      </c>
      <c r="E9" s="2">
        <v>155</v>
      </c>
      <c r="F9" s="57" t="s">
        <v>6</v>
      </c>
      <c r="G9" s="23">
        <v>57627</v>
      </c>
      <c r="H9" s="23">
        <v>76956</v>
      </c>
      <c r="I9" s="23">
        <v>14871</v>
      </c>
      <c r="J9" s="23">
        <v>13019</v>
      </c>
      <c r="K9" s="23">
        <v>8730</v>
      </c>
      <c r="L9" s="23">
        <v>515</v>
      </c>
      <c r="M9">
        <f t="shared" si="0"/>
        <v>171718</v>
      </c>
    </row>
    <row r="10" spans="1:13" customFormat="1" ht="15" x14ac:dyDescent="0.25">
      <c r="A10" t="str">
        <f t="shared" si="1"/>
        <v>Løbende priser (1.000 kr.)</v>
      </c>
      <c r="B10" t="str">
        <f t="shared" si="2"/>
        <v>I alt (netto)</v>
      </c>
      <c r="C10" t="str">
        <f t="shared" si="3"/>
        <v>1 Driftskonti</v>
      </c>
      <c r="D10" t="str">
        <f t="shared" si="4"/>
        <v>2025</v>
      </c>
      <c r="E10" s="2">
        <v>157</v>
      </c>
      <c r="F10" s="57" t="s">
        <v>11</v>
      </c>
      <c r="G10" s="23">
        <v>207493</v>
      </c>
      <c r="H10" s="23">
        <v>500554</v>
      </c>
      <c r="I10" s="23">
        <v>68130</v>
      </c>
      <c r="J10" s="23">
        <v>146744</v>
      </c>
      <c r="K10" s="23">
        <v>32856</v>
      </c>
      <c r="L10" s="23">
        <v>2452</v>
      </c>
      <c r="M10">
        <f t="shared" si="0"/>
        <v>958229</v>
      </c>
    </row>
    <row r="11" spans="1:13" customFormat="1" ht="15" x14ac:dyDescent="0.25">
      <c r="A11" t="str">
        <f t="shared" si="1"/>
        <v>Løbende priser (1.000 kr.)</v>
      </c>
      <c r="B11" t="str">
        <f t="shared" si="2"/>
        <v>I alt (netto)</v>
      </c>
      <c r="C11" t="str">
        <f t="shared" si="3"/>
        <v>1 Driftskonti</v>
      </c>
      <c r="D11" t="str">
        <f t="shared" si="4"/>
        <v>2025</v>
      </c>
      <c r="E11" s="2">
        <v>159</v>
      </c>
      <c r="F11" s="57" t="s">
        <v>12</v>
      </c>
      <c r="G11" s="23">
        <v>234435</v>
      </c>
      <c r="H11" s="23">
        <v>380367</v>
      </c>
      <c r="I11" s="23">
        <v>47751</v>
      </c>
      <c r="J11" s="23">
        <v>41646</v>
      </c>
      <c r="K11" s="23">
        <v>21569</v>
      </c>
      <c r="L11" s="23">
        <v>2341</v>
      </c>
      <c r="M11">
        <f t="shared" si="0"/>
        <v>728109</v>
      </c>
    </row>
    <row r="12" spans="1:13" customFormat="1" ht="15" x14ac:dyDescent="0.25">
      <c r="A12" t="str">
        <f t="shared" si="1"/>
        <v>Løbende priser (1.000 kr.)</v>
      </c>
      <c r="B12" t="str">
        <f t="shared" si="2"/>
        <v>I alt (netto)</v>
      </c>
      <c r="C12" t="str">
        <f t="shared" si="3"/>
        <v>1 Driftskonti</v>
      </c>
      <c r="D12" t="str">
        <f t="shared" si="4"/>
        <v>2025</v>
      </c>
      <c r="E12" s="2">
        <v>161</v>
      </c>
      <c r="F12" s="57" t="s">
        <v>13</v>
      </c>
      <c r="G12" s="23">
        <v>69569</v>
      </c>
      <c r="H12" s="23">
        <v>130540</v>
      </c>
      <c r="I12" s="23">
        <v>27114</v>
      </c>
      <c r="J12" s="23">
        <v>19773</v>
      </c>
      <c r="K12" s="23">
        <v>14018</v>
      </c>
      <c r="L12" s="23">
        <v>377</v>
      </c>
      <c r="M12">
        <f t="shared" si="0"/>
        <v>261391</v>
      </c>
    </row>
    <row r="13" spans="1:13" customFormat="1" ht="15" x14ac:dyDescent="0.25">
      <c r="A13" t="str">
        <f t="shared" si="1"/>
        <v>Løbende priser (1.000 kr.)</v>
      </c>
      <c r="B13" t="str">
        <f t="shared" si="2"/>
        <v>I alt (netto)</v>
      </c>
      <c r="C13" t="str">
        <f t="shared" si="3"/>
        <v>1 Driftskonti</v>
      </c>
      <c r="D13" t="str">
        <f t="shared" si="4"/>
        <v>2025</v>
      </c>
      <c r="E13" s="2">
        <v>163</v>
      </c>
      <c r="F13" s="57" t="s">
        <v>14</v>
      </c>
      <c r="G13" s="23">
        <v>116700</v>
      </c>
      <c r="H13" s="23">
        <v>162456</v>
      </c>
      <c r="I13" s="23">
        <v>28398</v>
      </c>
      <c r="J13" s="23">
        <v>11147</v>
      </c>
      <c r="K13" s="23">
        <v>17577</v>
      </c>
      <c r="L13" s="23">
        <v>793</v>
      </c>
      <c r="M13">
        <f t="shared" si="0"/>
        <v>337071</v>
      </c>
    </row>
    <row r="14" spans="1:13" customFormat="1" ht="15" x14ac:dyDescent="0.25">
      <c r="A14" t="str">
        <f t="shared" si="1"/>
        <v>Løbende priser (1.000 kr.)</v>
      </c>
      <c r="B14" t="str">
        <f t="shared" si="2"/>
        <v>I alt (netto)</v>
      </c>
      <c r="C14" t="str">
        <f t="shared" si="3"/>
        <v>1 Driftskonti</v>
      </c>
      <c r="D14" t="str">
        <f t="shared" si="4"/>
        <v>2025</v>
      </c>
      <c r="E14" s="2">
        <v>165</v>
      </c>
      <c r="F14" s="57" t="s">
        <v>8</v>
      </c>
      <c r="G14" s="23">
        <v>123766</v>
      </c>
      <c r="H14" s="23">
        <v>142342</v>
      </c>
      <c r="I14" s="23">
        <v>38687</v>
      </c>
      <c r="J14" s="23">
        <v>21089</v>
      </c>
      <c r="K14" s="23">
        <v>14286</v>
      </c>
      <c r="L14" s="23">
        <v>1595</v>
      </c>
      <c r="M14">
        <f t="shared" si="0"/>
        <v>341765</v>
      </c>
    </row>
    <row r="15" spans="1:13" customFormat="1" ht="15" x14ac:dyDescent="0.25">
      <c r="A15" t="str">
        <f t="shared" si="1"/>
        <v>Løbende priser (1.000 kr.)</v>
      </c>
      <c r="B15" t="str">
        <f t="shared" si="2"/>
        <v>I alt (netto)</v>
      </c>
      <c r="C15" t="str">
        <f t="shared" si="3"/>
        <v>1 Driftskonti</v>
      </c>
      <c r="D15" t="str">
        <f t="shared" si="4"/>
        <v>2025</v>
      </c>
      <c r="E15" s="2">
        <v>167</v>
      </c>
      <c r="F15" s="57" t="s">
        <v>15</v>
      </c>
      <c r="G15" s="23">
        <v>151749</v>
      </c>
      <c r="H15" s="23">
        <v>332349</v>
      </c>
      <c r="I15" s="23">
        <v>84611</v>
      </c>
      <c r="J15" s="23">
        <v>17300</v>
      </c>
      <c r="K15" s="23">
        <v>12095</v>
      </c>
      <c r="L15" s="23">
        <v>1711</v>
      </c>
      <c r="M15">
        <f t="shared" si="0"/>
        <v>599815</v>
      </c>
    </row>
    <row r="16" spans="1:13" customFormat="1" ht="15" x14ac:dyDescent="0.25">
      <c r="A16" t="str">
        <f t="shared" si="1"/>
        <v>Løbende priser (1.000 kr.)</v>
      </c>
      <c r="B16" t="str">
        <f t="shared" si="2"/>
        <v>I alt (netto)</v>
      </c>
      <c r="C16" t="str">
        <f t="shared" si="3"/>
        <v>1 Driftskonti</v>
      </c>
      <c r="D16" t="str">
        <f t="shared" si="4"/>
        <v>2025</v>
      </c>
      <c r="E16" s="2">
        <v>169</v>
      </c>
      <c r="F16" s="57" t="s">
        <v>16</v>
      </c>
      <c r="G16" s="23">
        <v>182502</v>
      </c>
      <c r="H16" s="23">
        <v>173875</v>
      </c>
      <c r="I16" s="23">
        <v>96526</v>
      </c>
      <c r="J16" s="23">
        <v>26467</v>
      </c>
      <c r="K16" s="23">
        <v>33192</v>
      </c>
      <c r="L16" s="23">
        <v>282</v>
      </c>
      <c r="M16">
        <f t="shared" si="0"/>
        <v>512844</v>
      </c>
    </row>
    <row r="17" spans="1:13" customFormat="1" ht="15" x14ac:dyDescent="0.25">
      <c r="A17" t="str">
        <f t="shared" si="1"/>
        <v>Løbende priser (1.000 kr.)</v>
      </c>
      <c r="B17" t="str">
        <f t="shared" si="2"/>
        <v>I alt (netto)</v>
      </c>
      <c r="C17" t="str">
        <f t="shared" si="3"/>
        <v>1 Driftskonti</v>
      </c>
      <c r="D17" t="str">
        <f t="shared" si="4"/>
        <v>2025</v>
      </c>
      <c r="E17" s="2">
        <v>173</v>
      </c>
      <c r="F17" s="57" t="s">
        <v>18</v>
      </c>
      <c r="G17" s="23">
        <v>187502</v>
      </c>
      <c r="H17" s="23">
        <v>362961</v>
      </c>
      <c r="I17" s="23">
        <v>34085</v>
      </c>
      <c r="J17" s="23">
        <v>60905</v>
      </c>
      <c r="K17" s="23">
        <v>8983</v>
      </c>
      <c r="L17" s="23">
        <v>2118</v>
      </c>
      <c r="M17">
        <f t="shared" si="0"/>
        <v>656554</v>
      </c>
    </row>
    <row r="18" spans="1:13" customFormat="1" ht="15" x14ac:dyDescent="0.25">
      <c r="A18" t="str">
        <f t="shared" si="1"/>
        <v>Løbende priser (1.000 kr.)</v>
      </c>
      <c r="B18" t="str">
        <f t="shared" si="2"/>
        <v>I alt (netto)</v>
      </c>
      <c r="C18" t="str">
        <f t="shared" si="3"/>
        <v>1 Driftskonti</v>
      </c>
      <c r="D18" t="str">
        <f t="shared" si="4"/>
        <v>2025</v>
      </c>
      <c r="E18" s="2">
        <v>175</v>
      </c>
      <c r="F18" s="57" t="s">
        <v>19</v>
      </c>
      <c r="G18" s="23">
        <v>210136</v>
      </c>
      <c r="H18" s="23">
        <v>202481</v>
      </c>
      <c r="I18" s="23">
        <v>35633</v>
      </c>
      <c r="J18" s="23">
        <v>43513</v>
      </c>
      <c r="K18" s="23">
        <v>10601</v>
      </c>
      <c r="L18" s="23">
        <v>2340</v>
      </c>
      <c r="M18">
        <f t="shared" si="0"/>
        <v>504704</v>
      </c>
    </row>
    <row r="19" spans="1:13" customFormat="1" ht="15" x14ac:dyDescent="0.25">
      <c r="A19" t="str">
        <f t="shared" si="1"/>
        <v>Løbende priser (1.000 kr.)</v>
      </c>
      <c r="B19" t="str">
        <f t="shared" si="2"/>
        <v>I alt (netto)</v>
      </c>
      <c r="C19" t="str">
        <f t="shared" si="3"/>
        <v>1 Driftskonti</v>
      </c>
      <c r="D19" t="str">
        <f t="shared" si="4"/>
        <v>2025</v>
      </c>
      <c r="E19" s="2">
        <v>183</v>
      </c>
      <c r="F19" s="57" t="s">
        <v>17</v>
      </c>
      <c r="G19" s="23">
        <v>62454</v>
      </c>
      <c r="H19" s="23">
        <v>104425</v>
      </c>
      <c r="I19" s="23">
        <v>17152</v>
      </c>
      <c r="J19" s="23">
        <v>20915</v>
      </c>
      <c r="K19" s="23">
        <v>8385</v>
      </c>
      <c r="L19" s="23">
        <v>538</v>
      </c>
      <c r="M19">
        <f t="shared" si="0"/>
        <v>213869</v>
      </c>
    </row>
    <row r="20" spans="1:13" customFormat="1" ht="15" x14ac:dyDescent="0.25">
      <c r="A20" t="str">
        <f t="shared" si="1"/>
        <v>Løbende priser (1.000 kr.)</v>
      </c>
      <c r="B20" t="str">
        <f t="shared" si="2"/>
        <v>I alt (netto)</v>
      </c>
      <c r="C20" t="str">
        <f t="shared" si="3"/>
        <v>1 Driftskonti</v>
      </c>
      <c r="D20" t="str">
        <f t="shared" si="4"/>
        <v>2025</v>
      </c>
      <c r="E20" s="2">
        <v>185</v>
      </c>
      <c r="F20" s="57" t="s">
        <v>7</v>
      </c>
      <c r="G20" s="23">
        <v>159386</v>
      </c>
      <c r="H20" s="23">
        <v>259795</v>
      </c>
      <c r="I20" s="23">
        <v>34165</v>
      </c>
      <c r="J20" s="23">
        <v>19743</v>
      </c>
      <c r="K20" s="23">
        <v>10772</v>
      </c>
      <c r="L20" s="23">
        <v>1395</v>
      </c>
      <c r="M20">
        <f t="shared" si="0"/>
        <v>485256</v>
      </c>
    </row>
    <row r="21" spans="1:13" customFormat="1" ht="15" x14ac:dyDescent="0.25">
      <c r="A21" t="str">
        <f t="shared" si="1"/>
        <v>Løbende priser (1.000 kr.)</v>
      </c>
      <c r="B21" t="str">
        <f t="shared" si="2"/>
        <v>I alt (netto)</v>
      </c>
      <c r="C21" t="str">
        <f t="shared" si="3"/>
        <v>1 Driftskonti</v>
      </c>
      <c r="D21" t="str">
        <f t="shared" si="4"/>
        <v>2025</v>
      </c>
      <c r="E21" s="2">
        <v>187</v>
      </c>
      <c r="F21" s="57" t="s">
        <v>20</v>
      </c>
      <c r="G21" s="23">
        <v>56633</v>
      </c>
      <c r="H21" s="23">
        <v>67192</v>
      </c>
      <c r="I21" s="23">
        <v>24171</v>
      </c>
      <c r="J21" s="23">
        <v>4713</v>
      </c>
      <c r="K21" s="23">
        <v>5677</v>
      </c>
      <c r="L21" s="23">
        <v>447</v>
      </c>
      <c r="M21">
        <f t="shared" si="0"/>
        <v>158833</v>
      </c>
    </row>
    <row r="22" spans="1:13" customFormat="1" ht="15" x14ac:dyDescent="0.25">
      <c r="A22" t="str">
        <f t="shared" si="1"/>
        <v>Løbende priser (1.000 kr.)</v>
      </c>
      <c r="B22" t="str">
        <f t="shared" si="2"/>
        <v>I alt (netto)</v>
      </c>
      <c r="C22" t="str">
        <f t="shared" si="3"/>
        <v>1 Driftskonti</v>
      </c>
      <c r="D22" t="str">
        <f t="shared" si="4"/>
        <v>2025</v>
      </c>
      <c r="E22" s="2">
        <v>190</v>
      </c>
      <c r="F22" s="57" t="s">
        <v>25</v>
      </c>
      <c r="G22" s="23">
        <v>134162</v>
      </c>
      <c r="H22" s="23">
        <v>221213</v>
      </c>
      <c r="I22" s="23">
        <v>48595</v>
      </c>
      <c r="J22" s="23">
        <v>10744</v>
      </c>
      <c r="K22" s="23">
        <v>14419</v>
      </c>
      <c r="L22" s="23">
        <v>1745</v>
      </c>
      <c r="M22">
        <f t="shared" si="0"/>
        <v>430878</v>
      </c>
    </row>
    <row r="23" spans="1:13" customFormat="1" ht="15" x14ac:dyDescent="0.25">
      <c r="A23" t="str">
        <f t="shared" si="1"/>
        <v>Løbende priser (1.000 kr.)</v>
      </c>
      <c r="B23" t="str">
        <f t="shared" si="2"/>
        <v>I alt (netto)</v>
      </c>
      <c r="C23" t="str">
        <f t="shared" si="3"/>
        <v>1 Driftskonti</v>
      </c>
      <c r="D23" t="str">
        <f t="shared" si="4"/>
        <v>2025</v>
      </c>
      <c r="E23" s="2">
        <v>201</v>
      </c>
      <c r="F23" s="57" t="s">
        <v>21</v>
      </c>
      <c r="G23" s="23">
        <v>90015</v>
      </c>
      <c r="H23" s="23">
        <v>126253</v>
      </c>
      <c r="I23" s="23">
        <v>36384</v>
      </c>
      <c r="J23" s="23">
        <v>20843</v>
      </c>
      <c r="K23" s="23">
        <v>14669</v>
      </c>
      <c r="L23" s="23">
        <v>773</v>
      </c>
      <c r="M23">
        <f t="shared" si="0"/>
        <v>288937</v>
      </c>
    </row>
    <row r="24" spans="1:13" customFormat="1" ht="15" x14ac:dyDescent="0.25">
      <c r="A24" t="str">
        <f t="shared" si="1"/>
        <v>Løbende priser (1.000 kr.)</v>
      </c>
      <c r="B24" t="str">
        <f t="shared" si="2"/>
        <v>I alt (netto)</v>
      </c>
      <c r="C24" t="str">
        <f t="shared" si="3"/>
        <v>1 Driftskonti</v>
      </c>
      <c r="D24" t="str">
        <f t="shared" si="4"/>
        <v>2025</v>
      </c>
      <c r="E24" s="2">
        <v>210</v>
      </c>
      <c r="F24" s="57" t="s">
        <v>23</v>
      </c>
      <c r="G24" s="23">
        <v>172487</v>
      </c>
      <c r="H24" s="23">
        <v>252824</v>
      </c>
      <c r="I24" s="23">
        <v>26371</v>
      </c>
      <c r="J24" s="23">
        <v>11997</v>
      </c>
      <c r="K24" s="23">
        <v>13905</v>
      </c>
      <c r="L24" s="23">
        <v>1318</v>
      </c>
      <c r="M24">
        <f t="shared" si="0"/>
        <v>478902</v>
      </c>
    </row>
    <row r="25" spans="1:13" customFormat="1" ht="15" x14ac:dyDescent="0.25">
      <c r="A25" t="str">
        <f t="shared" si="1"/>
        <v>Løbende priser (1.000 kr.)</v>
      </c>
      <c r="B25" t="str">
        <f t="shared" si="2"/>
        <v>I alt (netto)</v>
      </c>
      <c r="C25" t="str">
        <f t="shared" si="3"/>
        <v>1 Driftskonti</v>
      </c>
      <c r="D25" t="str">
        <f t="shared" si="4"/>
        <v>2025</v>
      </c>
      <c r="E25" s="2">
        <v>217</v>
      </c>
      <c r="F25" s="57" t="s">
        <v>28</v>
      </c>
      <c r="G25" s="23">
        <v>249065</v>
      </c>
      <c r="H25" s="23">
        <v>392648</v>
      </c>
      <c r="I25" s="23">
        <v>137759</v>
      </c>
      <c r="J25" s="23">
        <v>30030</v>
      </c>
      <c r="K25" s="23">
        <v>35985</v>
      </c>
      <c r="L25" s="23">
        <v>2777</v>
      </c>
      <c r="M25">
        <f t="shared" si="0"/>
        <v>848264</v>
      </c>
    </row>
    <row r="26" spans="1:13" customFormat="1" ht="15" x14ac:dyDescent="0.25">
      <c r="A26" t="str">
        <f t="shared" si="1"/>
        <v>Løbende priser (1.000 kr.)</v>
      </c>
      <c r="B26" t="str">
        <f t="shared" si="2"/>
        <v>I alt (netto)</v>
      </c>
      <c r="C26" t="str">
        <f t="shared" si="3"/>
        <v>1 Driftskonti</v>
      </c>
      <c r="D26" t="str">
        <f t="shared" si="4"/>
        <v>2025</v>
      </c>
      <c r="E26" s="2">
        <v>219</v>
      </c>
      <c r="F26" s="57" t="s">
        <v>29</v>
      </c>
      <c r="G26" s="23">
        <v>81485</v>
      </c>
      <c r="H26" s="23">
        <v>269728</v>
      </c>
      <c r="I26" s="23">
        <v>85966</v>
      </c>
      <c r="J26" s="23">
        <v>55486</v>
      </c>
      <c r="K26" s="23">
        <v>18190</v>
      </c>
      <c r="L26" s="23">
        <v>2010</v>
      </c>
      <c r="M26">
        <f t="shared" si="0"/>
        <v>512865</v>
      </c>
    </row>
    <row r="27" spans="1:13" customFormat="1" ht="15" x14ac:dyDescent="0.25">
      <c r="A27" t="str">
        <f t="shared" si="1"/>
        <v>Løbende priser (1.000 kr.)</v>
      </c>
      <c r="B27" t="str">
        <f t="shared" si="2"/>
        <v>I alt (netto)</v>
      </c>
      <c r="C27" t="str">
        <f t="shared" si="3"/>
        <v>1 Driftskonti</v>
      </c>
      <c r="D27" t="str">
        <f t="shared" si="4"/>
        <v>2025</v>
      </c>
      <c r="E27" s="2">
        <v>223</v>
      </c>
      <c r="F27" s="57" t="s">
        <v>30</v>
      </c>
      <c r="G27" s="23">
        <v>116934</v>
      </c>
      <c r="H27" s="23">
        <v>202053</v>
      </c>
      <c r="I27" s="23">
        <v>21752</v>
      </c>
      <c r="J27" s="23">
        <v>20746</v>
      </c>
      <c r="K27" s="23">
        <v>14262</v>
      </c>
      <c r="L27" s="23">
        <v>1132</v>
      </c>
      <c r="M27">
        <f t="shared" si="0"/>
        <v>376879</v>
      </c>
    </row>
    <row r="28" spans="1:13" customFormat="1" ht="15" x14ac:dyDescent="0.25">
      <c r="A28" t="str">
        <f t="shared" si="1"/>
        <v>Løbende priser (1.000 kr.)</v>
      </c>
      <c r="B28" t="str">
        <f t="shared" si="2"/>
        <v>I alt (netto)</v>
      </c>
      <c r="C28" t="str">
        <f t="shared" si="3"/>
        <v>1 Driftskonti</v>
      </c>
      <c r="D28" t="str">
        <f t="shared" si="4"/>
        <v>2025</v>
      </c>
      <c r="E28" s="2">
        <v>230</v>
      </c>
      <c r="F28" s="57" t="s">
        <v>31</v>
      </c>
      <c r="G28" s="23">
        <v>213334</v>
      </c>
      <c r="H28" s="23">
        <v>386654</v>
      </c>
      <c r="I28" s="23">
        <v>60386</v>
      </c>
      <c r="J28" s="23">
        <v>79083</v>
      </c>
      <c r="K28" s="23">
        <v>23946</v>
      </c>
      <c r="L28" s="23">
        <v>1511</v>
      </c>
      <c r="M28">
        <f t="shared" si="0"/>
        <v>764914</v>
      </c>
    </row>
    <row r="29" spans="1:13" customFormat="1" ht="15" x14ac:dyDescent="0.25">
      <c r="A29" t="str">
        <f t="shared" si="1"/>
        <v>Løbende priser (1.000 kr.)</v>
      </c>
      <c r="B29" t="str">
        <f t="shared" si="2"/>
        <v>I alt (netto)</v>
      </c>
      <c r="C29" t="str">
        <f t="shared" si="3"/>
        <v>1 Driftskonti</v>
      </c>
      <c r="D29" t="str">
        <f t="shared" si="4"/>
        <v>2025</v>
      </c>
      <c r="E29" s="2">
        <v>240</v>
      </c>
      <c r="F29" s="57" t="s">
        <v>22</v>
      </c>
      <c r="G29" s="23">
        <v>126877</v>
      </c>
      <c r="H29" s="23">
        <v>166522</v>
      </c>
      <c r="I29" s="23">
        <v>37501</v>
      </c>
      <c r="J29" s="23">
        <v>40087</v>
      </c>
      <c r="K29" s="23">
        <v>22506</v>
      </c>
      <c r="L29" s="23">
        <v>1906</v>
      </c>
      <c r="M29">
        <f t="shared" si="0"/>
        <v>395399</v>
      </c>
    </row>
    <row r="30" spans="1:13" customFormat="1" ht="15" x14ac:dyDescent="0.25">
      <c r="A30" t="str">
        <f t="shared" si="1"/>
        <v>Løbende priser (1.000 kr.)</v>
      </c>
      <c r="B30" t="str">
        <f t="shared" si="2"/>
        <v>I alt (netto)</v>
      </c>
      <c r="C30" t="str">
        <f t="shared" si="3"/>
        <v>1 Driftskonti</v>
      </c>
      <c r="D30" t="str">
        <f t="shared" si="4"/>
        <v>2025</v>
      </c>
      <c r="E30" s="2">
        <v>250</v>
      </c>
      <c r="F30" s="57" t="s">
        <v>24</v>
      </c>
      <c r="G30" s="23">
        <v>123487</v>
      </c>
      <c r="H30" s="23">
        <v>290832</v>
      </c>
      <c r="I30" s="23">
        <v>75808</v>
      </c>
      <c r="J30" s="23">
        <v>18987</v>
      </c>
      <c r="K30" s="23">
        <v>20471</v>
      </c>
      <c r="L30" s="23">
        <v>2127</v>
      </c>
      <c r="M30">
        <f t="shared" si="0"/>
        <v>531712</v>
      </c>
    </row>
    <row r="31" spans="1:13" customFormat="1" ht="15" x14ac:dyDescent="0.25">
      <c r="A31" t="str">
        <f t="shared" si="1"/>
        <v>Løbende priser (1.000 kr.)</v>
      </c>
      <c r="B31" t="str">
        <f t="shared" si="2"/>
        <v>I alt (netto)</v>
      </c>
      <c r="C31" t="str">
        <f t="shared" si="3"/>
        <v>1 Driftskonti</v>
      </c>
      <c r="D31" t="str">
        <f t="shared" si="4"/>
        <v>2025</v>
      </c>
      <c r="E31" s="2">
        <v>253</v>
      </c>
      <c r="F31" s="57" t="s">
        <v>34</v>
      </c>
      <c r="G31" s="23">
        <v>206095</v>
      </c>
      <c r="H31" s="23">
        <v>200859</v>
      </c>
      <c r="I31" s="23">
        <v>34409</v>
      </c>
      <c r="J31" s="23">
        <v>53054</v>
      </c>
      <c r="K31" s="23">
        <v>28800</v>
      </c>
      <c r="L31" s="23">
        <v>1424</v>
      </c>
      <c r="M31">
        <f t="shared" si="0"/>
        <v>524641</v>
      </c>
    </row>
    <row r="32" spans="1:13" customFormat="1" ht="15" x14ac:dyDescent="0.25">
      <c r="A32" t="str">
        <f t="shared" si="1"/>
        <v>Løbende priser (1.000 kr.)</v>
      </c>
      <c r="B32" t="str">
        <f t="shared" si="2"/>
        <v>I alt (netto)</v>
      </c>
      <c r="C32" t="str">
        <f t="shared" si="3"/>
        <v>1 Driftskonti</v>
      </c>
      <c r="D32" t="str">
        <f t="shared" si="4"/>
        <v>2025</v>
      </c>
      <c r="E32" s="2">
        <v>259</v>
      </c>
      <c r="F32" s="57" t="s">
        <v>35</v>
      </c>
      <c r="G32" s="23">
        <v>181395</v>
      </c>
      <c r="H32" s="23">
        <v>284640</v>
      </c>
      <c r="I32" s="23">
        <v>112962</v>
      </c>
      <c r="J32" s="23">
        <v>45518</v>
      </c>
      <c r="K32" s="23">
        <v>29595</v>
      </c>
      <c r="L32" s="23">
        <v>1980</v>
      </c>
      <c r="M32">
        <f t="shared" si="0"/>
        <v>656090</v>
      </c>
    </row>
    <row r="33" spans="1:13" customFormat="1" ht="15" x14ac:dyDescent="0.25">
      <c r="A33" t="str">
        <f t="shared" si="1"/>
        <v>Løbende priser (1.000 kr.)</v>
      </c>
      <c r="B33" t="str">
        <f t="shared" si="2"/>
        <v>I alt (netto)</v>
      </c>
      <c r="C33" t="str">
        <f t="shared" si="3"/>
        <v>1 Driftskonti</v>
      </c>
      <c r="D33" t="str">
        <f t="shared" si="4"/>
        <v>2025</v>
      </c>
      <c r="E33" s="2">
        <v>260</v>
      </c>
      <c r="F33" s="57" t="s">
        <v>27</v>
      </c>
      <c r="G33" s="23">
        <v>93991</v>
      </c>
      <c r="H33" s="23">
        <v>209402</v>
      </c>
      <c r="I33" s="23">
        <v>39282</v>
      </c>
      <c r="J33" s="23">
        <v>31873</v>
      </c>
      <c r="K33" s="23">
        <v>20334</v>
      </c>
      <c r="L33" s="23">
        <v>1742</v>
      </c>
      <c r="M33">
        <f t="shared" si="0"/>
        <v>396624</v>
      </c>
    </row>
    <row r="34" spans="1:13" customFormat="1" ht="15" x14ac:dyDescent="0.25">
      <c r="A34" t="str">
        <f t="shared" si="1"/>
        <v>Løbende priser (1.000 kr.)</v>
      </c>
      <c r="B34" t="str">
        <f t="shared" si="2"/>
        <v>I alt (netto)</v>
      </c>
      <c r="C34" t="str">
        <f t="shared" si="3"/>
        <v>1 Driftskonti</v>
      </c>
      <c r="D34" t="str">
        <f t="shared" si="4"/>
        <v>2025</v>
      </c>
      <c r="E34" s="2">
        <v>265</v>
      </c>
      <c r="F34" s="57" t="s">
        <v>37</v>
      </c>
      <c r="G34" s="23">
        <v>261522</v>
      </c>
      <c r="H34" s="23">
        <v>408038</v>
      </c>
      <c r="I34" s="23">
        <v>70395</v>
      </c>
      <c r="J34" s="23">
        <v>23362</v>
      </c>
      <c r="K34" s="23">
        <v>17915</v>
      </c>
      <c r="L34" s="23">
        <v>2731</v>
      </c>
      <c r="M34">
        <f t="shared" si="0"/>
        <v>783963</v>
      </c>
    </row>
    <row r="35" spans="1:13" customFormat="1" ht="15" x14ac:dyDescent="0.25">
      <c r="A35" t="str">
        <f t="shared" si="1"/>
        <v>Løbende priser (1.000 kr.)</v>
      </c>
      <c r="B35" t="str">
        <f t="shared" si="2"/>
        <v>I alt (netto)</v>
      </c>
      <c r="C35" t="str">
        <f t="shared" si="3"/>
        <v>1 Driftskonti</v>
      </c>
      <c r="D35" t="str">
        <f t="shared" si="4"/>
        <v>2025</v>
      </c>
      <c r="E35" s="2">
        <v>269</v>
      </c>
      <c r="F35" s="57" t="s">
        <v>38</v>
      </c>
      <c r="G35" s="23">
        <v>87064</v>
      </c>
      <c r="H35" s="23">
        <v>114858</v>
      </c>
      <c r="I35" s="23">
        <v>18468</v>
      </c>
      <c r="J35" s="23">
        <v>10296</v>
      </c>
      <c r="K35" s="23">
        <v>9455</v>
      </c>
      <c r="L35" s="23">
        <v>1641</v>
      </c>
      <c r="M35">
        <f t="shared" si="0"/>
        <v>241782</v>
      </c>
    </row>
    <row r="36" spans="1:13" customFormat="1" ht="15" x14ac:dyDescent="0.25">
      <c r="A36" t="str">
        <f t="shared" si="1"/>
        <v>Løbende priser (1.000 kr.)</v>
      </c>
      <c r="B36" t="str">
        <f t="shared" si="2"/>
        <v>I alt (netto)</v>
      </c>
      <c r="C36" t="str">
        <f t="shared" si="3"/>
        <v>1 Driftskonti</v>
      </c>
      <c r="D36" t="str">
        <f t="shared" si="4"/>
        <v>2025</v>
      </c>
      <c r="E36" s="2">
        <v>270</v>
      </c>
      <c r="F36" s="57" t="s">
        <v>26</v>
      </c>
      <c r="G36" s="23">
        <v>108907</v>
      </c>
      <c r="H36" s="23">
        <v>249179</v>
      </c>
      <c r="I36" s="23">
        <v>121610</v>
      </c>
      <c r="J36" s="23">
        <v>45165</v>
      </c>
      <c r="K36" s="23">
        <v>23889</v>
      </c>
      <c r="L36" s="23">
        <v>2203</v>
      </c>
      <c r="M36">
        <f t="shared" si="0"/>
        <v>550953</v>
      </c>
    </row>
    <row r="37" spans="1:13" customFormat="1" ht="15" x14ac:dyDescent="0.25">
      <c r="A37" t="str">
        <f t="shared" si="1"/>
        <v>Løbende priser (1.000 kr.)</v>
      </c>
      <c r="B37" t="str">
        <f t="shared" si="2"/>
        <v>I alt (netto)</v>
      </c>
      <c r="C37" t="str">
        <f t="shared" si="3"/>
        <v>1 Driftskonti</v>
      </c>
      <c r="D37" t="str">
        <f t="shared" si="4"/>
        <v>2025</v>
      </c>
      <c r="E37" s="2">
        <v>306</v>
      </c>
      <c r="F37" s="57" t="s">
        <v>45</v>
      </c>
      <c r="G37" s="23">
        <v>166897</v>
      </c>
      <c r="H37" s="23">
        <v>249856</v>
      </c>
      <c r="I37" s="23">
        <v>36711</v>
      </c>
      <c r="J37" s="23">
        <v>11898</v>
      </c>
      <c r="K37" s="23">
        <v>23239</v>
      </c>
      <c r="L37" s="23">
        <v>4601</v>
      </c>
      <c r="M37">
        <f t="shared" si="0"/>
        <v>493202</v>
      </c>
    </row>
    <row r="38" spans="1:13" customFormat="1" ht="15" x14ac:dyDescent="0.25">
      <c r="A38" t="str">
        <f t="shared" si="1"/>
        <v>Løbende priser (1.000 kr.)</v>
      </c>
      <c r="B38" t="str">
        <f t="shared" si="2"/>
        <v>I alt (netto)</v>
      </c>
      <c r="C38" t="str">
        <f t="shared" si="3"/>
        <v>1 Driftskonti</v>
      </c>
      <c r="D38" t="str">
        <f t="shared" si="4"/>
        <v>2025</v>
      </c>
      <c r="E38" s="2">
        <v>316</v>
      </c>
      <c r="F38" s="57" t="s">
        <v>41</v>
      </c>
      <c r="G38" s="23">
        <v>227013</v>
      </c>
      <c r="H38" s="23">
        <v>267273</v>
      </c>
      <c r="I38" s="23">
        <v>128660</v>
      </c>
      <c r="J38" s="23">
        <v>26920</v>
      </c>
      <c r="K38" s="23">
        <v>26749</v>
      </c>
      <c r="L38" s="23">
        <v>2831</v>
      </c>
      <c r="M38">
        <f t="shared" si="0"/>
        <v>679446</v>
      </c>
    </row>
    <row r="39" spans="1:13" customFormat="1" ht="15" x14ac:dyDescent="0.25">
      <c r="A39" t="str">
        <f t="shared" si="1"/>
        <v>Løbende priser (1.000 kr.)</v>
      </c>
      <c r="B39" t="str">
        <f t="shared" si="2"/>
        <v>I alt (netto)</v>
      </c>
      <c r="C39" t="str">
        <f t="shared" si="3"/>
        <v>1 Driftskonti</v>
      </c>
      <c r="D39" t="str">
        <f t="shared" si="4"/>
        <v>2025</v>
      </c>
      <c r="E39" s="2">
        <v>320</v>
      </c>
      <c r="F39" s="57" t="s">
        <v>39</v>
      </c>
      <c r="G39" s="23">
        <v>128877</v>
      </c>
      <c r="H39" s="23">
        <v>183677</v>
      </c>
      <c r="I39" s="23">
        <v>21122</v>
      </c>
      <c r="J39" s="23">
        <v>19989</v>
      </c>
      <c r="K39" s="23">
        <v>17018</v>
      </c>
      <c r="L39" s="23">
        <v>590</v>
      </c>
      <c r="M39">
        <f t="shared" si="0"/>
        <v>371273</v>
      </c>
    </row>
    <row r="40" spans="1:13" customFormat="1" ht="15" x14ac:dyDescent="0.25">
      <c r="A40" t="str">
        <f t="shared" si="1"/>
        <v>Løbende priser (1.000 kr.)</v>
      </c>
      <c r="B40" t="str">
        <f t="shared" si="2"/>
        <v>I alt (netto)</v>
      </c>
      <c r="C40" t="str">
        <f t="shared" si="3"/>
        <v>1 Driftskonti</v>
      </c>
      <c r="D40" t="str">
        <f t="shared" si="4"/>
        <v>2025</v>
      </c>
      <c r="E40" s="2">
        <v>326</v>
      </c>
      <c r="F40" s="57" t="s">
        <v>42</v>
      </c>
      <c r="G40" s="23">
        <v>232953</v>
      </c>
      <c r="H40" s="23">
        <v>237484</v>
      </c>
      <c r="I40" s="23">
        <v>58224</v>
      </c>
      <c r="J40" s="23">
        <v>10498</v>
      </c>
      <c r="K40" s="23">
        <v>11107</v>
      </c>
      <c r="L40" s="23">
        <v>1877</v>
      </c>
      <c r="M40">
        <f t="shared" si="0"/>
        <v>552143</v>
      </c>
    </row>
    <row r="41" spans="1:13" customFormat="1" ht="15" x14ac:dyDescent="0.25">
      <c r="A41" t="str">
        <f t="shared" si="1"/>
        <v>Løbende priser (1.000 kr.)</v>
      </c>
      <c r="B41" t="str">
        <f t="shared" si="2"/>
        <v>I alt (netto)</v>
      </c>
      <c r="C41" t="str">
        <f t="shared" si="3"/>
        <v>1 Driftskonti</v>
      </c>
      <c r="D41" t="str">
        <f t="shared" si="4"/>
        <v>2025</v>
      </c>
      <c r="E41" s="2">
        <v>329</v>
      </c>
      <c r="F41" s="57" t="s">
        <v>46</v>
      </c>
      <c r="G41" s="23">
        <v>114153</v>
      </c>
      <c r="H41" s="23">
        <v>175578</v>
      </c>
      <c r="I41" s="23">
        <v>20226</v>
      </c>
      <c r="J41" s="23">
        <v>4067</v>
      </c>
      <c r="K41" s="23">
        <v>13033</v>
      </c>
      <c r="L41" s="23">
        <v>1469</v>
      </c>
      <c r="M41">
        <f t="shared" si="0"/>
        <v>328526</v>
      </c>
    </row>
    <row r="42" spans="1:13" customFormat="1" ht="15" x14ac:dyDescent="0.25">
      <c r="A42" t="str">
        <f t="shared" si="1"/>
        <v>Løbende priser (1.000 kr.)</v>
      </c>
      <c r="B42" t="str">
        <f t="shared" si="2"/>
        <v>I alt (netto)</v>
      </c>
      <c r="C42" t="str">
        <f t="shared" si="3"/>
        <v>1 Driftskonti</v>
      </c>
      <c r="D42" t="str">
        <f t="shared" si="4"/>
        <v>2025</v>
      </c>
      <c r="E42" s="2">
        <v>330</v>
      </c>
      <c r="F42" s="57" t="s">
        <v>47</v>
      </c>
      <c r="G42" s="23">
        <v>308881</v>
      </c>
      <c r="H42" s="23">
        <v>362060</v>
      </c>
      <c r="I42" s="23">
        <v>109471</v>
      </c>
      <c r="J42" s="23">
        <v>95656</v>
      </c>
      <c r="K42" s="23">
        <v>50622</v>
      </c>
      <c r="L42" s="23">
        <v>3490</v>
      </c>
      <c r="M42">
        <f t="shared" si="0"/>
        <v>930180</v>
      </c>
    </row>
    <row r="43" spans="1:13" customFormat="1" ht="15" x14ac:dyDescent="0.25">
      <c r="A43" t="str">
        <f t="shared" si="1"/>
        <v>Løbende priser (1.000 kr.)</v>
      </c>
      <c r="B43" t="str">
        <f t="shared" si="2"/>
        <v>I alt (netto)</v>
      </c>
      <c r="C43" t="str">
        <f t="shared" si="3"/>
        <v>1 Driftskonti</v>
      </c>
      <c r="D43" t="str">
        <f t="shared" si="4"/>
        <v>2025</v>
      </c>
      <c r="E43" s="2">
        <v>336</v>
      </c>
      <c r="F43" s="57" t="s">
        <v>49</v>
      </c>
      <c r="G43" s="23">
        <v>110369</v>
      </c>
      <c r="H43" s="23">
        <v>98104</v>
      </c>
      <c r="I43" s="23">
        <v>22102</v>
      </c>
      <c r="J43" s="23">
        <v>23631</v>
      </c>
      <c r="K43" s="23">
        <v>12261</v>
      </c>
      <c r="L43" s="23">
        <v>1828</v>
      </c>
      <c r="M43">
        <f t="shared" si="0"/>
        <v>268295</v>
      </c>
    </row>
    <row r="44" spans="1:13" customFormat="1" ht="15" x14ac:dyDescent="0.25">
      <c r="A44" t="str">
        <f t="shared" si="1"/>
        <v>Løbende priser (1.000 kr.)</v>
      </c>
      <c r="B44" t="str">
        <f t="shared" si="2"/>
        <v>I alt (netto)</v>
      </c>
      <c r="C44" t="str">
        <f t="shared" si="3"/>
        <v>1 Driftskonti</v>
      </c>
      <c r="D44" t="str">
        <f t="shared" si="4"/>
        <v>2025</v>
      </c>
      <c r="E44" s="2">
        <v>340</v>
      </c>
      <c r="F44" s="57" t="s">
        <v>48</v>
      </c>
      <c r="G44" s="23">
        <v>94722</v>
      </c>
      <c r="H44" s="23">
        <v>156781</v>
      </c>
      <c r="I44" s="23">
        <v>46038</v>
      </c>
      <c r="J44" s="23">
        <v>15367</v>
      </c>
      <c r="K44" s="23">
        <v>9974</v>
      </c>
      <c r="L44" s="23">
        <v>1645</v>
      </c>
      <c r="M44">
        <f t="shared" si="0"/>
        <v>324527</v>
      </c>
    </row>
    <row r="45" spans="1:13" customFormat="1" ht="15" x14ac:dyDescent="0.25">
      <c r="A45" t="str">
        <f t="shared" si="1"/>
        <v>Løbende priser (1.000 kr.)</v>
      </c>
      <c r="B45" t="str">
        <f t="shared" si="2"/>
        <v>I alt (netto)</v>
      </c>
      <c r="C45" t="str">
        <f t="shared" si="3"/>
        <v>1 Driftskonti</v>
      </c>
      <c r="D45" t="str">
        <f t="shared" si="4"/>
        <v>2025</v>
      </c>
      <c r="E45" s="2">
        <v>350</v>
      </c>
      <c r="F45" s="57" t="s">
        <v>36</v>
      </c>
      <c r="G45" s="23">
        <v>64487</v>
      </c>
      <c r="H45" s="23">
        <v>139792</v>
      </c>
      <c r="I45" s="23">
        <v>38201</v>
      </c>
      <c r="J45" s="23">
        <v>6687</v>
      </c>
      <c r="K45" s="23">
        <v>10934</v>
      </c>
      <c r="L45" s="23">
        <v>1240</v>
      </c>
      <c r="M45">
        <f t="shared" si="0"/>
        <v>261341</v>
      </c>
    </row>
    <row r="46" spans="1:13" customFormat="1" ht="15" x14ac:dyDescent="0.25">
      <c r="A46" t="str">
        <f t="shared" si="1"/>
        <v>Løbende priser (1.000 kr.)</v>
      </c>
      <c r="B46" t="str">
        <f t="shared" si="2"/>
        <v>I alt (netto)</v>
      </c>
      <c r="C46" t="str">
        <f t="shared" si="3"/>
        <v>1 Driftskonti</v>
      </c>
      <c r="D46" t="str">
        <f t="shared" si="4"/>
        <v>2025</v>
      </c>
      <c r="E46" s="2">
        <v>360</v>
      </c>
      <c r="F46" s="57" t="s">
        <v>43</v>
      </c>
      <c r="G46" s="23">
        <v>156717</v>
      </c>
      <c r="H46" s="23">
        <v>284409</v>
      </c>
      <c r="I46" s="23">
        <v>97199</v>
      </c>
      <c r="J46" s="23">
        <v>19195</v>
      </c>
      <c r="K46" s="23">
        <v>24131</v>
      </c>
      <c r="L46" s="23">
        <v>2136</v>
      </c>
      <c r="M46">
        <f t="shared" si="0"/>
        <v>583787</v>
      </c>
    </row>
    <row r="47" spans="1:13" customFormat="1" ht="15" x14ac:dyDescent="0.25">
      <c r="A47" t="str">
        <f t="shared" si="1"/>
        <v>Løbende priser (1.000 kr.)</v>
      </c>
      <c r="B47" t="str">
        <f t="shared" si="2"/>
        <v>I alt (netto)</v>
      </c>
      <c r="C47" t="str">
        <f t="shared" si="3"/>
        <v>1 Driftskonti</v>
      </c>
      <c r="D47" t="str">
        <f t="shared" si="4"/>
        <v>2025</v>
      </c>
      <c r="E47" s="2">
        <v>370</v>
      </c>
      <c r="F47" s="57" t="s">
        <v>44</v>
      </c>
      <c r="G47" s="23">
        <v>333976</v>
      </c>
      <c r="H47" s="23">
        <v>423757</v>
      </c>
      <c r="I47" s="23">
        <v>113464</v>
      </c>
      <c r="J47" s="23">
        <v>3441</v>
      </c>
      <c r="K47" s="23">
        <v>31435</v>
      </c>
      <c r="L47" s="23">
        <v>2515</v>
      </c>
      <c r="M47">
        <f t="shared" si="0"/>
        <v>908588</v>
      </c>
    </row>
    <row r="48" spans="1:13" customFormat="1" ht="15" x14ac:dyDescent="0.25">
      <c r="A48" t="str">
        <f t="shared" si="1"/>
        <v>Løbende priser (1.000 kr.)</v>
      </c>
      <c r="B48" t="str">
        <f t="shared" si="2"/>
        <v>I alt (netto)</v>
      </c>
      <c r="C48" t="str">
        <f t="shared" si="3"/>
        <v>1 Driftskonti</v>
      </c>
      <c r="D48" t="str">
        <f t="shared" si="4"/>
        <v>2025</v>
      </c>
      <c r="E48" s="2">
        <v>376</v>
      </c>
      <c r="F48" s="57" t="s">
        <v>40</v>
      </c>
      <c r="G48" s="23">
        <v>181822</v>
      </c>
      <c r="H48" s="23">
        <v>283464</v>
      </c>
      <c r="I48" s="23">
        <v>171269</v>
      </c>
      <c r="J48" s="23">
        <v>45191</v>
      </c>
      <c r="K48" s="23">
        <v>33211</v>
      </c>
      <c r="L48" s="23">
        <v>4172</v>
      </c>
      <c r="M48">
        <f t="shared" si="0"/>
        <v>719129</v>
      </c>
    </row>
    <row r="49" spans="1:13" customFormat="1" ht="15" x14ac:dyDescent="0.25">
      <c r="A49" t="str">
        <f t="shared" si="1"/>
        <v>Løbende priser (1.000 kr.)</v>
      </c>
      <c r="B49" t="str">
        <f t="shared" si="2"/>
        <v>I alt (netto)</v>
      </c>
      <c r="C49" t="str">
        <f t="shared" si="3"/>
        <v>1 Driftskonti</v>
      </c>
      <c r="D49" t="str">
        <f t="shared" si="4"/>
        <v>2025</v>
      </c>
      <c r="E49" s="2">
        <v>390</v>
      </c>
      <c r="F49" s="57" t="s">
        <v>50</v>
      </c>
      <c r="G49" s="23">
        <v>221203</v>
      </c>
      <c r="H49" s="23">
        <v>266544</v>
      </c>
      <c r="I49" s="23">
        <v>56150</v>
      </c>
      <c r="J49" s="23">
        <v>16096</v>
      </c>
      <c r="K49" s="23">
        <v>25504</v>
      </c>
      <c r="L49" s="23">
        <v>2548</v>
      </c>
      <c r="M49">
        <f t="shared" si="0"/>
        <v>588045</v>
      </c>
    </row>
    <row r="50" spans="1:13" customFormat="1" ht="15" x14ac:dyDescent="0.25">
      <c r="A50" t="str">
        <f t="shared" si="1"/>
        <v>Løbende priser (1.000 kr.)</v>
      </c>
      <c r="B50" t="str">
        <f t="shared" si="2"/>
        <v>I alt (netto)</v>
      </c>
      <c r="C50" t="str">
        <f t="shared" si="3"/>
        <v>1 Driftskonti</v>
      </c>
      <c r="D50" t="str">
        <f t="shared" si="4"/>
        <v>2025</v>
      </c>
      <c r="E50" s="2">
        <v>400</v>
      </c>
      <c r="F50" s="57" t="s">
        <v>32</v>
      </c>
      <c r="G50" s="23">
        <v>123942</v>
      </c>
      <c r="H50" s="23">
        <v>276067</v>
      </c>
      <c r="I50" s="23">
        <v>100927</v>
      </c>
      <c r="J50" s="23">
        <v>49880</v>
      </c>
      <c r="K50" s="23">
        <v>19166</v>
      </c>
      <c r="L50" s="23">
        <v>2330</v>
      </c>
      <c r="M50">
        <f t="shared" si="0"/>
        <v>572312</v>
      </c>
    </row>
    <row r="51" spans="1:13" customFormat="1" ht="15" x14ac:dyDescent="0.25">
      <c r="A51" t="str">
        <f t="shared" si="1"/>
        <v>Løbende priser (1.000 kr.)</v>
      </c>
      <c r="B51" t="str">
        <f t="shared" si="2"/>
        <v>I alt (netto)</v>
      </c>
      <c r="C51" t="str">
        <f t="shared" si="3"/>
        <v>1 Driftskonti</v>
      </c>
      <c r="D51" t="str">
        <f t="shared" si="4"/>
        <v>2025</v>
      </c>
      <c r="E51" s="2">
        <v>410</v>
      </c>
      <c r="F51" s="57" t="s">
        <v>55</v>
      </c>
      <c r="G51" s="23">
        <v>163578</v>
      </c>
      <c r="H51" s="23">
        <v>189669</v>
      </c>
      <c r="I51" s="23">
        <v>27701</v>
      </c>
      <c r="J51" s="23">
        <v>12212</v>
      </c>
      <c r="K51" s="23">
        <v>8170</v>
      </c>
      <c r="L51" s="23">
        <v>2776</v>
      </c>
      <c r="M51">
        <f t="shared" si="0"/>
        <v>404106</v>
      </c>
    </row>
    <row r="52" spans="1:13" customFormat="1" ht="15" x14ac:dyDescent="0.25">
      <c r="A52" t="str">
        <f t="shared" si="1"/>
        <v>Løbende priser (1.000 kr.)</v>
      </c>
      <c r="B52" t="str">
        <f t="shared" si="2"/>
        <v>I alt (netto)</v>
      </c>
      <c r="C52" t="str">
        <f t="shared" si="3"/>
        <v>1 Driftskonti</v>
      </c>
      <c r="D52" t="str">
        <f t="shared" si="4"/>
        <v>2025</v>
      </c>
      <c r="E52" s="2">
        <v>420</v>
      </c>
      <c r="F52" s="57" t="s">
        <v>51</v>
      </c>
      <c r="G52" s="23">
        <v>121983</v>
      </c>
      <c r="H52" s="23">
        <v>193265</v>
      </c>
      <c r="I52" s="23">
        <v>28425</v>
      </c>
      <c r="J52" s="23">
        <v>38263</v>
      </c>
      <c r="K52" s="23">
        <v>16631</v>
      </c>
      <c r="L52" s="23">
        <v>1781</v>
      </c>
      <c r="M52">
        <f t="shared" si="0"/>
        <v>400348</v>
      </c>
    </row>
    <row r="53" spans="1:13" customFormat="1" ht="15" x14ac:dyDescent="0.25">
      <c r="A53" t="str">
        <f t="shared" si="1"/>
        <v>Løbende priser (1.000 kr.)</v>
      </c>
      <c r="B53" t="str">
        <f t="shared" si="2"/>
        <v>I alt (netto)</v>
      </c>
      <c r="C53" t="str">
        <f t="shared" si="3"/>
        <v>1 Driftskonti</v>
      </c>
      <c r="D53" t="str">
        <f t="shared" si="4"/>
        <v>2025</v>
      </c>
      <c r="E53" s="2">
        <v>430</v>
      </c>
      <c r="F53" s="57" t="s">
        <v>52</v>
      </c>
      <c r="G53" s="23">
        <v>162873</v>
      </c>
      <c r="H53" s="23">
        <v>234708</v>
      </c>
      <c r="I53" s="23">
        <v>89309</v>
      </c>
      <c r="J53" s="23">
        <v>21598</v>
      </c>
      <c r="K53" s="23">
        <v>36131</v>
      </c>
      <c r="L53" s="23">
        <v>3612</v>
      </c>
      <c r="M53">
        <f t="shared" si="0"/>
        <v>548231</v>
      </c>
    </row>
    <row r="54" spans="1:13" customFormat="1" ht="15" x14ac:dyDescent="0.25">
      <c r="A54" t="str">
        <f t="shared" si="1"/>
        <v>Løbende priser (1.000 kr.)</v>
      </c>
      <c r="B54" t="str">
        <f t="shared" si="2"/>
        <v>I alt (netto)</v>
      </c>
      <c r="C54" t="str">
        <f t="shared" si="3"/>
        <v>1 Driftskonti</v>
      </c>
      <c r="D54" t="str">
        <f t="shared" si="4"/>
        <v>2025</v>
      </c>
      <c r="E54" s="2">
        <v>440</v>
      </c>
      <c r="F54" s="57" t="s">
        <v>53</v>
      </c>
      <c r="G54" s="23">
        <v>58308</v>
      </c>
      <c r="H54" s="23">
        <v>140859</v>
      </c>
      <c r="I54" s="23">
        <v>54429</v>
      </c>
      <c r="J54" s="23">
        <v>8872</v>
      </c>
      <c r="K54" s="23">
        <v>16199</v>
      </c>
      <c r="L54" s="23">
        <v>982</v>
      </c>
      <c r="M54">
        <f t="shared" si="0"/>
        <v>279649</v>
      </c>
    </row>
    <row r="55" spans="1:13" customFormat="1" ht="15" x14ac:dyDescent="0.25">
      <c r="A55" t="str">
        <f t="shared" si="1"/>
        <v>Løbende priser (1.000 kr.)</v>
      </c>
      <c r="B55" t="str">
        <f t="shared" si="2"/>
        <v>I alt (netto)</v>
      </c>
      <c r="C55" t="str">
        <f t="shared" si="3"/>
        <v>1 Driftskonti</v>
      </c>
      <c r="D55" t="str">
        <f t="shared" si="4"/>
        <v>2025</v>
      </c>
      <c r="E55" s="2">
        <v>450</v>
      </c>
      <c r="F55" s="57" t="s">
        <v>57</v>
      </c>
      <c r="G55" s="23">
        <v>123013</v>
      </c>
      <c r="H55" s="23">
        <v>165811</v>
      </c>
      <c r="I55" s="23">
        <v>83225</v>
      </c>
      <c r="J55" s="23">
        <v>31354</v>
      </c>
      <c r="K55" s="23">
        <v>17571</v>
      </c>
      <c r="L55" s="23">
        <v>2334</v>
      </c>
      <c r="M55">
        <f t="shared" si="0"/>
        <v>423308</v>
      </c>
    </row>
    <row r="56" spans="1:13" customFormat="1" ht="15" x14ac:dyDescent="0.25">
      <c r="A56" t="str">
        <f t="shared" si="1"/>
        <v>Løbende priser (1.000 kr.)</v>
      </c>
      <c r="B56" t="str">
        <f t="shared" si="2"/>
        <v>I alt (netto)</v>
      </c>
      <c r="C56" t="str">
        <f t="shared" si="3"/>
        <v>1 Driftskonti</v>
      </c>
      <c r="D56" t="str">
        <f t="shared" si="4"/>
        <v>2025</v>
      </c>
      <c r="E56" s="2">
        <v>461</v>
      </c>
      <c r="F56" s="57" t="s">
        <v>58</v>
      </c>
      <c r="G56" s="23">
        <v>526188</v>
      </c>
      <c r="H56" s="23">
        <v>750434</v>
      </c>
      <c r="I56" s="23">
        <v>309064</v>
      </c>
      <c r="J56" s="23">
        <v>87507</v>
      </c>
      <c r="K56" s="23">
        <v>79423</v>
      </c>
      <c r="L56" s="23">
        <v>8969</v>
      </c>
      <c r="M56">
        <f t="shared" si="0"/>
        <v>1761585</v>
      </c>
    </row>
    <row r="57" spans="1:13" customFormat="1" ht="15" x14ac:dyDescent="0.25">
      <c r="A57" t="str">
        <f t="shared" si="1"/>
        <v>Løbende priser (1.000 kr.)</v>
      </c>
      <c r="B57" t="str">
        <f t="shared" si="2"/>
        <v>I alt (netto)</v>
      </c>
      <c r="C57" t="str">
        <f t="shared" si="3"/>
        <v>1 Driftskonti</v>
      </c>
      <c r="D57" t="str">
        <f t="shared" si="4"/>
        <v>2025</v>
      </c>
      <c r="E57" s="2">
        <v>479</v>
      </c>
      <c r="F57" s="57" t="s">
        <v>59</v>
      </c>
      <c r="G57" s="23">
        <v>145827</v>
      </c>
      <c r="H57" s="23">
        <v>366557</v>
      </c>
      <c r="I57" s="23">
        <v>112718</v>
      </c>
      <c r="J57" s="23">
        <v>27009</v>
      </c>
      <c r="K57" s="23">
        <v>21269</v>
      </c>
      <c r="L57" s="23">
        <v>3763</v>
      </c>
      <c r="M57">
        <f t="shared" si="0"/>
        <v>677143</v>
      </c>
    </row>
    <row r="58" spans="1:13" customFormat="1" ht="15" x14ac:dyDescent="0.25">
      <c r="A58" t="str">
        <f t="shared" si="1"/>
        <v>Løbende priser (1.000 kr.)</v>
      </c>
      <c r="B58" t="str">
        <f t="shared" si="2"/>
        <v>I alt (netto)</v>
      </c>
      <c r="C58" t="str">
        <f t="shared" si="3"/>
        <v>1 Driftskonti</v>
      </c>
      <c r="D58" t="str">
        <f t="shared" si="4"/>
        <v>2025</v>
      </c>
      <c r="E58" s="2">
        <v>480</v>
      </c>
      <c r="F58" s="57" t="s">
        <v>56</v>
      </c>
      <c r="G58" s="23">
        <v>107749</v>
      </c>
      <c r="H58" s="23">
        <v>124917</v>
      </c>
      <c r="I58" s="23">
        <v>23719</v>
      </c>
      <c r="J58" s="23">
        <v>31197</v>
      </c>
      <c r="K58" s="23">
        <v>8738</v>
      </c>
      <c r="L58" s="23">
        <v>3470</v>
      </c>
      <c r="M58">
        <f t="shared" si="0"/>
        <v>299790</v>
      </c>
    </row>
    <row r="59" spans="1:13" customFormat="1" ht="15" x14ac:dyDescent="0.25">
      <c r="A59" t="str">
        <f t="shared" si="1"/>
        <v>Løbende priser (1.000 kr.)</v>
      </c>
      <c r="B59" t="str">
        <f t="shared" si="2"/>
        <v>I alt (netto)</v>
      </c>
      <c r="C59" t="str">
        <f t="shared" si="3"/>
        <v>1 Driftskonti</v>
      </c>
      <c r="D59" t="str">
        <f t="shared" si="4"/>
        <v>2025</v>
      </c>
      <c r="E59" s="2">
        <v>482</v>
      </c>
      <c r="F59" s="57" t="s">
        <v>54</v>
      </c>
      <c r="G59" s="23">
        <v>58381</v>
      </c>
      <c r="H59" s="23">
        <v>112967</v>
      </c>
      <c r="I59" s="23">
        <v>39615</v>
      </c>
      <c r="J59" s="23">
        <v>9060</v>
      </c>
      <c r="K59" s="23">
        <v>6799</v>
      </c>
      <c r="L59" s="23">
        <v>480</v>
      </c>
      <c r="M59">
        <f t="shared" si="0"/>
        <v>227302</v>
      </c>
    </row>
    <row r="60" spans="1:13" customFormat="1" ht="15" x14ac:dyDescent="0.25">
      <c r="A60" t="str">
        <f t="shared" si="1"/>
        <v>Løbende priser (1.000 kr.)</v>
      </c>
      <c r="B60" t="str">
        <f t="shared" si="2"/>
        <v>I alt (netto)</v>
      </c>
      <c r="C60" t="str">
        <f t="shared" si="3"/>
        <v>1 Driftskonti</v>
      </c>
      <c r="D60" t="str">
        <f t="shared" si="4"/>
        <v>2025</v>
      </c>
      <c r="E60" s="2">
        <v>492</v>
      </c>
      <c r="F60" s="57" t="s">
        <v>60</v>
      </c>
      <c r="G60" s="23">
        <v>22475</v>
      </c>
      <c r="H60" s="23">
        <v>75792</v>
      </c>
      <c r="I60" s="23">
        <v>19170</v>
      </c>
      <c r="J60" s="23">
        <v>4028</v>
      </c>
      <c r="K60" s="23">
        <v>4402</v>
      </c>
      <c r="L60" s="23">
        <v>200</v>
      </c>
      <c r="M60">
        <f t="shared" si="0"/>
        <v>126067</v>
      </c>
    </row>
    <row r="61" spans="1:13" customFormat="1" ht="15" x14ac:dyDescent="0.25">
      <c r="A61" t="str">
        <f t="shared" si="1"/>
        <v>Løbende priser (1.000 kr.)</v>
      </c>
      <c r="B61" t="str">
        <f t="shared" si="2"/>
        <v>I alt (netto)</v>
      </c>
      <c r="C61" t="str">
        <f t="shared" si="3"/>
        <v>1 Driftskonti</v>
      </c>
      <c r="D61" t="str">
        <f t="shared" si="4"/>
        <v>2025</v>
      </c>
      <c r="E61" s="2">
        <v>510</v>
      </c>
      <c r="F61" s="57" t="s">
        <v>65</v>
      </c>
      <c r="G61" s="23">
        <v>198200</v>
      </c>
      <c r="H61" s="23">
        <v>276979</v>
      </c>
      <c r="I61" s="23">
        <v>109268</v>
      </c>
      <c r="J61" s="23">
        <v>15005</v>
      </c>
      <c r="K61" s="23">
        <v>22410</v>
      </c>
      <c r="L61" s="23">
        <v>3247</v>
      </c>
      <c r="M61">
        <f t="shared" si="0"/>
        <v>625109</v>
      </c>
    </row>
    <row r="62" spans="1:13" customFormat="1" ht="15" x14ac:dyDescent="0.25">
      <c r="A62" t="str">
        <f t="shared" si="1"/>
        <v>Løbende priser (1.000 kr.)</v>
      </c>
      <c r="B62" t="str">
        <f t="shared" si="2"/>
        <v>I alt (netto)</v>
      </c>
      <c r="C62" t="str">
        <f t="shared" si="3"/>
        <v>1 Driftskonti</v>
      </c>
      <c r="D62" t="str">
        <f t="shared" si="4"/>
        <v>2025</v>
      </c>
      <c r="E62" s="2">
        <v>530</v>
      </c>
      <c r="F62" s="57" t="s">
        <v>61</v>
      </c>
      <c r="G62" s="23">
        <v>69544</v>
      </c>
      <c r="H62" s="23">
        <v>178868</v>
      </c>
      <c r="I62" s="23">
        <v>25712</v>
      </c>
      <c r="J62" s="23">
        <v>10350</v>
      </c>
      <c r="K62" s="23">
        <v>16962</v>
      </c>
      <c r="L62" s="23">
        <v>2145</v>
      </c>
      <c r="M62">
        <f t="shared" si="0"/>
        <v>303581</v>
      </c>
    </row>
    <row r="63" spans="1:13" customFormat="1" ht="15" x14ac:dyDescent="0.25">
      <c r="A63" t="str">
        <f t="shared" si="1"/>
        <v>Løbende priser (1.000 kr.)</v>
      </c>
      <c r="B63" t="str">
        <f t="shared" si="2"/>
        <v>I alt (netto)</v>
      </c>
      <c r="C63" t="str">
        <f t="shared" si="3"/>
        <v>1 Driftskonti</v>
      </c>
      <c r="D63" t="str">
        <f t="shared" si="4"/>
        <v>2025</v>
      </c>
      <c r="E63" s="2">
        <v>540</v>
      </c>
      <c r="F63" s="57" t="s">
        <v>67</v>
      </c>
      <c r="G63" s="23">
        <v>326071</v>
      </c>
      <c r="H63" s="23">
        <v>394674</v>
      </c>
      <c r="I63" s="23">
        <v>84866</v>
      </c>
      <c r="J63" s="23">
        <v>58686</v>
      </c>
      <c r="K63" s="23">
        <v>37449</v>
      </c>
      <c r="L63" s="23">
        <v>3890</v>
      </c>
      <c r="M63">
        <f t="shared" si="0"/>
        <v>905636</v>
      </c>
    </row>
    <row r="64" spans="1:13" customFormat="1" ht="15" x14ac:dyDescent="0.25">
      <c r="A64" t="str">
        <f t="shared" si="1"/>
        <v>Løbende priser (1.000 kr.)</v>
      </c>
      <c r="B64" t="str">
        <f t="shared" si="2"/>
        <v>I alt (netto)</v>
      </c>
      <c r="C64" t="str">
        <f t="shared" si="3"/>
        <v>1 Driftskonti</v>
      </c>
      <c r="D64" t="str">
        <f t="shared" si="4"/>
        <v>2025</v>
      </c>
      <c r="E64" s="2">
        <v>550</v>
      </c>
      <c r="F64" s="57" t="s">
        <v>68</v>
      </c>
      <c r="G64" s="23">
        <v>125983</v>
      </c>
      <c r="H64" s="23">
        <v>195415</v>
      </c>
      <c r="I64" s="23">
        <v>52751</v>
      </c>
      <c r="J64" s="23">
        <v>28864</v>
      </c>
      <c r="K64" s="23">
        <v>20472</v>
      </c>
      <c r="L64" s="23">
        <v>2041</v>
      </c>
      <c r="M64">
        <f t="shared" si="0"/>
        <v>425526</v>
      </c>
    </row>
    <row r="65" spans="1:13" customFormat="1" ht="15" x14ac:dyDescent="0.25">
      <c r="A65" t="str">
        <f t="shared" si="1"/>
        <v>Løbende priser (1.000 kr.)</v>
      </c>
      <c r="B65" t="str">
        <f t="shared" si="2"/>
        <v>I alt (netto)</v>
      </c>
      <c r="C65" t="str">
        <f t="shared" si="3"/>
        <v>1 Driftskonti</v>
      </c>
      <c r="D65" t="str">
        <f t="shared" si="4"/>
        <v>2025</v>
      </c>
      <c r="E65" s="2">
        <v>561</v>
      </c>
      <c r="F65" s="57" t="s">
        <v>62</v>
      </c>
      <c r="G65" s="23">
        <v>284579</v>
      </c>
      <c r="H65" s="23">
        <v>643044</v>
      </c>
      <c r="I65" s="23">
        <v>200097</v>
      </c>
      <c r="J65" s="23">
        <v>15572</v>
      </c>
      <c r="K65" s="23">
        <v>68192</v>
      </c>
      <c r="L65" s="23">
        <v>8463</v>
      </c>
      <c r="M65">
        <f t="shared" si="0"/>
        <v>1219947</v>
      </c>
    </row>
    <row r="66" spans="1:13" customFormat="1" ht="15" x14ac:dyDescent="0.25">
      <c r="A66" t="str">
        <f t="shared" si="1"/>
        <v>Løbende priser (1.000 kr.)</v>
      </c>
      <c r="B66" t="str">
        <f t="shared" si="2"/>
        <v>I alt (netto)</v>
      </c>
      <c r="C66" t="str">
        <f t="shared" si="3"/>
        <v>1 Driftskonti</v>
      </c>
      <c r="D66" t="str">
        <f t="shared" si="4"/>
        <v>2025</v>
      </c>
      <c r="E66" s="2">
        <v>563</v>
      </c>
      <c r="F66" s="57" t="s">
        <v>63</v>
      </c>
      <c r="G66" s="23">
        <v>14701</v>
      </c>
      <c r="H66" s="23">
        <v>28249</v>
      </c>
      <c r="I66" s="23">
        <v>6775</v>
      </c>
      <c r="J66" s="23">
        <v>5186</v>
      </c>
      <c r="K66" s="23">
        <v>2900</v>
      </c>
      <c r="L66" s="23">
        <v>150</v>
      </c>
      <c r="M66">
        <f t="shared" si="0"/>
        <v>57961</v>
      </c>
    </row>
    <row r="67" spans="1:13" customFormat="1" ht="15" x14ac:dyDescent="0.25">
      <c r="A67" t="str">
        <f t="shared" si="1"/>
        <v>Løbende priser (1.000 kr.)</v>
      </c>
      <c r="B67" t="str">
        <f t="shared" si="2"/>
        <v>I alt (netto)</v>
      </c>
      <c r="C67" t="str">
        <f t="shared" si="3"/>
        <v>1 Driftskonti</v>
      </c>
      <c r="D67" t="str">
        <f t="shared" si="4"/>
        <v>2025</v>
      </c>
      <c r="E67" s="2">
        <v>573</v>
      </c>
      <c r="F67" s="57" t="s">
        <v>69</v>
      </c>
      <c r="G67" s="23">
        <v>96672</v>
      </c>
      <c r="H67" s="23">
        <v>300455</v>
      </c>
      <c r="I67" s="23">
        <v>99807</v>
      </c>
      <c r="J67" s="23">
        <v>23592</v>
      </c>
      <c r="K67" s="23">
        <v>31030</v>
      </c>
      <c r="L67" s="23">
        <v>2835</v>
      </c>
      <c r="M67">
        <f t="shared" si="0"/>
        <v>554391</v>
      </c>
    </row>
    <row r="68" spans="1:13" customFormat="1" ht="15" x14ac:dyDescent="0.25">
      <c r="A68" t="str">
        <f t="shared" si="1"/>
        <v>Løbende priser (1.000 kr.)</v>
      </c>
      <c r="B68" t="str">
        <f t="shared" si="2"/>
        <v>I alt (netto)</v>
      </c>
      <c r="C68" t="str">
        <f t="shared" si="3"/>
        <v>1 Driftskonti</v>
      </c>
      <c r="D68" t="str">
        <f t="shared" si="4"/>
        <v>2025</v>
      </c>
      <c r="E68" s="2">
        <v>575</v>
      </c>
      <c r="F68" s="57" t="s">
        <v>70</v>
      </c>
      <c r="G68" s="23">
        <v>122000</v>
      </c>
      <c r="H68" s="23">
        <v>189917</v>
      </c>
      <c r="I68" s="23">
        <v>75649</v>
      </c>
      <c r="J68" s="23">
        <v>40525</v>
      </c>
      <c r="K68" s="23">
        <v>23743</v>
      </c>
      <c r="L68" s="23">
        <v>1728</v>
      </c>
      <c r="M68">
        <f t="shared" si="0"/>
        <v>453562</v>
      </c>
    </row>
    <row r="69" spans="1:13" customFormat="1" ht="15" x14ac:dyDescent="0.25">
      <c r="A69" t="str">
        <f t="shared" si="1"/>
        <v>Løbende priser (1.000 kr.)</v>
      </c>
      <c r="B69" t="str">
        <f t="shared" si="2"/>
        <v>I alt (netto)</v>
      </c>
      <c r="C69" t="str">
        <f t="shared" si="3"/>
        <v>1 Driftskonti</v>
      </c>
      <c r="D69" t="str">
        <f t="shared" si="4"/>
        <v>2025</v>
      </c>
      <c r="E69" s="2">
        <v>580</v>
      </c>
      <c r="F69" s="57" t="s">
        <v>72</v>
      </c>
      <c r="G69" s="23">
        <v>218409</v>
      </c>
      <c r="H69" s="23">
        <v>316272</v>
      </c>
      <c r="I69" s="23">
        <v>109500</v>
      </c>
      <c r="J69" s="23">
        <v>6317</v>
      </c>
      <c r="K69" s="23">
        <v>53499</v>
      </c>
      <c r="L69" s="23">
        <v>4431</v>
      </c>
      <c r="M69">
        <f t="shared" si="0"/>
        <v>708428</v>
      </c>
    </row>
    <row r="70" spans="1:13" customFormat="1" ht="15" x14ac:dyDescent="0.25">
      <c r="A70" t="str">
        <f t="shared" si="1"/>
        <v>Løbende priser (1.000 kr.)</v>
      </c>
      <c r="B70" t="str">
        <f t="shared" si="2"/>
        <v>I alt (netto)</v>
      </c>
      <c r="C70" t="str">
        <f t="shared" si="3"/>
        <v>1 Driftskonti</v>
      </c>
      <c r="D70" t="str">
        <f t="shared" si="4"/>
        <v>2025</v>
      </c>
      <c r="E70" s="2">
        <v>607</v>
      </c>
      <c r="F70" s="57" t="s">
        <v>64</v>
      </c>
      <c r="G70" s="23">
        <v>143746</v>
      </c>
      <c r="H70" s="23">
        <v>265391</v>
      </c>
      <c r="I70" s="23">
        <v>92602</v>
      </c>
      <c r="J70" s="23">
        <v>34127</v>
      </c>
      <c r="K70" s="23">
        <v>17940</v>
      </c>
      <c r="L70" s="23">
        <v>3857</v>
      </c>
      <c r="M70">
        <f t="shared" ref="M70:M103" si="5">SUM(G70:L70)</f>
        <v>557663</v>
      </c>
    </row>
    <row r="71" spans="1:13" customFormat="1" ht="15" x14ac:dyDescent="0.25">
      <c r="A71" t="str">
        <f t="shared" ref="A71:A102" si="6">A70</f>
        <v>Løbende priser (1.000 kr.)</v>
      </c>
      <c r="B71" t="str">
        <f t="shared" ref="B71:B102" si="7">B70</f>
        <v>I alt (netto)</v>
      </c>
      <c r="C71" t="str">
        <f t="shared" ref="C71:C102" si="8">C70</f>
        <v>1 Driftskonti</v>
      </c>
      <c r="D71" t="str">
        <f t="shared" ref="D71:D102" si="9">D70</f>
        <v>2025</v>
      </c>
      <c r="E71" s="2">
        <v>615</v>
      </c>
      <c r="F71" s="57" t="s">
        <v>75</v>
      </c>
      <c r="G71" s="23">
        <v>237540</v>
      </c>
      <c r="H71" s="23">
        <v>452914</v>
      </c>
      <c r="I71" s="23">
        <v>141086</v>
      </c>
      <c r="J71" s="23">
        <v>16196</v>
      </c>
      <c r="K71" s="23">
        <v>45359</v>
      </c>
      <c r="L71" s="23">
        <v>2985</v>
      </c>
      <c r="M71">
        <f t="shared" si="5"/>
        <v>896080</v>
      </c>
    </row>
    <row r="72" spans="1:13" customFormat="1" ht="15" x14ac:dyDescent="0.25">
      <c r="A72" t="str">
        <f t="shared" si="6"/>
        <v>Løbende priser (1.000 kr.)</v>
      </c>
      <c r="B72" t="str">
        <f t="shared" si="7"/>
        <v>I alt (netto)</v>
      </c>
      <c r="C72" t="str">
        <f t="shared" si="8"/>
        <v>1 Driftskonti</v>
      </c>
      <c r="D72" t="str">
        <f t="shared" si="9"/>
        <v>2025</v>
      </c>
      <c r="E72" s="2">
        <v>621</v>
      </c>
      <c r="F72" s="57" t="s">
        <v>66</v>
      </c>
      <c r="G72" s="23">
        <v>230571</v>
      </c>
      <c r="H72" s="23">
        <v>395912</v>
      </c>
      <c r="I72" s="23">
        <v>184908</v>
      </c>
      <c r="J72" s="23">
        <v>51595</v>
      </c>
      <c r="K72" s="23">
        <v>33432</v>
      </c>
      <c r="L72" s="23">
        <v>3932</v>
      </c>
      <c r="M72">
        <f t="shared" si="5"/>
        <v>900350</v>
      </c>
    </row>
    <row r="73" spans="1:13" customFormat="1" ht="15" x14ac:dyDescent="0.25">
      <c r="A73" t="str">
        <f t="shared" si="6"/>
        <v>Løbende priser (1.000 kr.)</v>
      </c>
      <c r="B73" t="str">
        <f t="shared" si="7"/>
        <v>I alt (netto)</v>
      </c>
      <c r="C73" t="str">
        <f t="shared" si="8"/>
        <v>1 Driftskonti</v>
      </c>
      <c r="D73" t="str">
        <f t="shared" si="9"/>
        <v>2025</v>
      </c>
      <c r="E73" s="2">
        <v>630</v>
      </c>
      <c r="F73" s="57" t="s">
        <v>71</v>
      </c>
      <c r="G73" s="23">
        <v>279574</v>
      </c>
      <c r="H73" s="23">
        <v>459663</v>
      </c>
      <c r="I73" s="23">
        <v>166834</v>
      </c>
      <c r="J73" s="23">
        <v>49317</v>
      </c>
      <c r="K73" s="23">
        <v>39922</v>
      </c>
      <c r="L73" s="23">
        <v>6110</v>
      </c>
      <c r="M73">
        <f t="shared" si="5"/>
        <v>1001420</v>
      </c>
    </row>
    <row r="74" spans="1:13" customFormat="1" ht="15" x14ac:dyDescent="0.25">
      <c r="A74" t="str">
        <f t="shared" si="6"/>
        <v>Løbende priser (1.000 kr.)</v>
      </c>
      <c r="B74" t="str">
        <f t="shared" si="7"/>
        <v>I alt (netto)</v>
      </c>
      <c r="C74" t="str">
        <f t="shared" si="8"/>
        <v>1 Driftskonti</v>
      </c>
      <c r="D74" t="str">
        <f t="shared" si="9"/>
        <v>2025</v>
      </c>
      <c r="E74" s="2">
        <v>657</v>
      </c>
      <c r="F74" s="57" t="s">
        <v>84</v>
      </c>
      <c r="G74" s="23">
        <v>174915</v>
      </c>
      <c r="H74" s="23">
        <v>395470</v>
      </c>
      <c r="I74" s="23">
        <v>105029</v>
      </c>
      <c r="J74" s="23">
        <v>113107</v>
      </c>
      <c r="K74" s="23">
        <v>28214</v>
      </c>
      <c r="L74" s="23">
        <v>4573</v>
      </c>
      <c r="M74">
        <f t="shared" si="5"/>
        <v>821308</v>
      </c>
    </row>
    <row r="75" spans="1:13" customFormat="1" ht="15" x14ac:dyDescent="0.25">
      <c r="A75" t="str">
        <f t="shared" si="6"/>
        <v>Løbende priser (1.000 kr.)</v>
      </c>
      <c r="B75" t="str">
        <f t="shared" si="7"/>
        <v>I alt (netto)</v>
      </c>
      <c r="C75" t="str">
        <f t="shared" si="8"/>
        <v>1 Driftskonti</v>
      </c>
      <c r="D75" t="str">
        <f t="shared" si="9"/>
        <v>2025</v>
      </c>
      <c r="E75" s="2">
        <v>661</v>
      </c>
      <c r="F75" s="57" t="s">
        <v>85</v>
      </c>
      <c r="G75" s="23">
        <v>128498</v>
      </c>
      <c r="H75" s="23">
        <v>306080</v>
      </c>
      <c r="I75" s="23">
        <v>62300</v>
      </c>
      <c r="J75" s="23">
        <v>22700</v>
      </c>
      <c r="K75" s="23">
        <v>21948</v>
      </c>
      <c r="L75" s="23">
        <v>2982</v>
      </c>
      <c r="M75">
        <f t="shared" si="5"/>
        <v>544508</v>
      </c>
    </row>
    <row r="76" spans="1:13" customFormat="1" ht="15" x14ac:dyDescent="0.25">
      <c r="A76" t="str">
        <f t="shared" si="6"/>
        <v>Løbende priser (1.000 kr.)</v>
      </c>
      <c r="B76" t="str">
        <f t="shared" si="7"/>
        <v>I alt (netto)</v>
      </c>
      <c r="C76" t="str">
        <f t="shared" si="8"/>
        <v>1 Driftskonti</v>
      </c>
      <c r="D76" t="str">
        <f t="shared" si="9"/>
        <v>2025</v>
      </c>
      <c r="E76" s="2">
        <v>665</v>
      </c>
      <c r="F76" s="57" t="s">
        <v>87</v>
      </c>
      <c r="G76" s="23">
        <v>52810</v>
      </c>
      <c r="H76" s="23">
        <v>118469</v>
      </c>
      <c r="I76" s="23">
        <v>28603</v>
      </c>
      <c r="J76" s="23">
        <v>11066</v>
      </c>
      <c r="K76" s="23">
        <v>8074</v>
      </c>
      <c r="L76" s="23">
        <v>1465</v>
      </c>
      <c r="M76">
        <f t="shared" si="5"/>
        <v>220487</v>
      </c>
    </row>
    <row r="77" spans="1:13" customFormat="1" ht="15" x14ac:dyDescent="0.25">
      <c r="A77" t="str">
        <f t="shared" si="6"/>
        <v>Løbende priser (1.000 kr.)</v>
      </c>
      <c r="B77" t="str">
        <f t="shared" si="7"/>
        <v>I alt (netto)</v>
      </c>
      <c r="C77" t="str">
        <f t="shared" si="8"/>
        <v>1 Driftskonti</v>
      </c>
      <c r="D77" t="str">
        <f t="shared" si="9"/>
        <v>2025</v>
      </c>
      <c r="E77" s="2">
        <v>671</v>
      </c>
      <c r="F77" s="57" t="s">
        <v>90</v>
      </c>
      <c r="G77" s="23">
        <v>87523</v>
      </c>
      <c r="H77" s="23">
        <v>104742</v>
      </c>
      <c r="I77" s="23">
        <v>24946</v>
      </c>
      <c r="J77" s="23">
        <v>9281</v>
      </c>
      <c r="K77" s="23">
        <v>7062</v>
      </c>
      <c r="L77" s="23">
        <v>1146</v>
      </c>
      <c r="M77">
        <f t="shared" si="5"/>
        <v>234700</v>
      </c>
    </row>
    <row r="78" spans="1:13" customFormat="1" ht="15" x14ac:dyDescent="0.25">
      <c r="A78" t="str">
        <f t="shared" si="6"/>
        <v>Løbende priser (1.000 kr.)</v>
      </c>
      <c r="B78" t="str">
        <f t="shared" si="7"/>
        <v>I alt (netto)</v>
      </c>
      <c r="C78" t="str">
        <f t="shared" si="8"/>
        <v>1 Driftskonti</v>
      </c>
      <c r="D78" t="str">
        <f t="shared" si="9"/>
        <v>2025</v>
      </c>
      <c r="E78" s="2">
        <v>706</v>
      </c>
      <c r="F78" s="57" t="s">
        <v>82</v>
      </c>
      <c r="G78" s="23">
        <v>189181</v>
      </c>
      <c r="H78" s="23">
        <v>190130</v>
      </c>
      <c r="I78" s="23">
        <v>58208</v>
      </c>
      <c r="J78" s="23">
        <v>10177</v>
      </c>
      <c r="K78" s="23">
        <v>17745</v>
      </c>
      <c r="L78" s="23">
        <v>1526</v>
      </c>
      <c r="M78">
        <f t="shared" si="5"/>
        <v>466967</v>
      </c>
    </row>
    <row r="79" spans="1:13" customFormat="1" ht="15" x14ac:dyDescent="0.25">
      <c r="A79" t="str">
        <f t="shared" si="6"/>
        <v>Løbende priser (1.000 kr.)</v>
      </c>
      <c r="B79" t="str">
        <f t="shared" si="7"/>
        <v>I alt (netto)</v>
      </c>
      <c r="C79" t="str">
        <f t="shared" si="8"/>
        <v>1 Driftskonti</v>
      </c>
      <c r="D79" t="str">
        <f t="shared" si="9"/>
        <v>2025</v>
      </c>
      <c r="E79" s="2">
        <v>707</v>
      </c>
      <c r="F79" s="57" t="s">
        <v>76</v>
      </c>
      <c r="G79" s="23">
        <v>129506</v>
      </c>
      <c r="H79" s="23">
        <v>245340</v>
      </c>
      <c r="I79" s="23">
        <v>49767</v>
      </c>
      <c r="J79" s="23">
        <v>16880</v>
      </c>
      <c r="K79" s="23">
        <v>19429</v>
      </c>
      <c r="L79" s="23">
        <v>2385</v>
      </c>
      <c r="M79">
        <f t="shared" si="5"/>
        <v>463307</v>
      </c>
    </row>
    <row r="80" spans="1:13" customFormat="1" ht="15" x14ac:dyDescent="0.25">
      <c r="A80" t="str">
        <f t="shared" si="6"/>
        <v>Løbende priser (1.000 kr.)</v>
      </c>
      <c r="B80" t="str">
        <f t="shared" si="7"/>
        <v>I alt (netto)</v>
      </c>
      <c r="C80" t="str">
        <f t="shared" si="8"/>
        <v>1 Driftskonti</v>
      </c>
      <c r="D80" t="str">
        <f t="shared" si="9"/>
        <v>2025</v>
      </c>
      <c r="E80" s="2">
        <v>710</v>
      </c>
      <c r="F80" s="57" t="s">
        <v>73</v>
      </c>
      <c r="G80" s="23">
        <v>75917</v>
      </c>
      <c r="H80" s="23">
        <v>191080</v>
      </c>
      <c r="I80" s="23">
        <v>81954</v>
      </c>
      <c r="J80" s="23">
        <v>30338</v>
      </c>
      <c r="K80" s="23">
        <v>14556</v>
      </c>
      <c r="L80" s="23">
        <v>2057</v>
      </c>
      <c r="M80">
        <f t="shared" si="5"/>
        <v>395902</v>
      </c>
    </row>
    <row r="81" spans="1:13" customFormat="1" ht="15" x14ac:dyDescent="0.25">
      <c r="A81" t="str">
        <f t="shared" si="6"/>
        <v>Løbende priser (1.000 kr.)</v>
      </c>
      <c r="B81" t="str">
        <f t="shared" si="7"/>
        <v>I alt (netto)</v>
      </c>
      <c r="C81" t="str">
        <f t="shared" si="8"/>
        <v>1 Driftskonti</v>
      </c>
      <c r="D81" t="str">
        <f t="shared" si="9"/>
        <v>2025</v>
      </c>
      <c r="E81" s="2">
        <v>727</v>
      </c>
      <c r="F81" s="57" t="s">
        <v>77</v>
      </c>
      <c r="G81" s="23">
        <v>85420</v>
      </c>
      <c r="H81" s="23">
        <v>124701</v>
      </c>
      <c r="I81" s="23">
        <v>24658</v>
      </c>
      <c r="J81" s="23">
        <v>17999</v>
      </c>
      <c r="K81" s="23">
        <v>11714</v>
      </c>
      <c r="L81" s="23">
        <v>1161</v>
      </c>
      <c r="M81">
        <f t="shared" si="5"/>
        <v>265653</v>
      </c>
    </row>
    <row r="82" spans="1:13" customFormat="1" ht="15" x14ac:dyDescent="0.25">
      <c r="A82" t="str">
        <f t="shared" si="6"/>
        <v>Løbende priser (1.000 kr.)</v>
      </c>
      <c r="B82" t="str">
        <f t="shared" si="7"/>
        <v>I alt (netto)</v>
      </c>
      <c r="C82" t="str">
        <f t="shared" si="8"/>
        <v>1 Driftskonti</v>
      </c>
      <c r="D82" t="str">
        <f t="shared" si="9"/>
        <v>2025</v>
      </c>
      <c r="E82" s="2">
        <v>730</v>
      </c>
      <c r="F82" s="57" t="s">
        <v>78</v>
      </c>
      <c r="G82" s="23">
        <v>225205</v>
      </c>
      <c r="H82" s="23">
        <v>627135</v>
      </c>
      <c r="I82" s="23">
        <v>164985</v>
      </c>
      <c r="J82" s="23">
        <v>15884</v>
      </c>
      <c r="K82" s="23">
        <v>52571</v>
      </c>
      <c r="L82" s="23">
        <v>5872</v>
      </c>
      <c r="M82">
        <f t="shared" si="5"/>
        <v>1091652</v>
      </c>
    </row>
    <row r="83" spans="1:13" customFormat="1" ht="15" x14ac:dyDescent="0.25">
      <c r="A83" t="str">
        <f t="shared" si="6"/>
        <v>Løbende priser (1.000 kr.)</v>
      </c>
      <c r="B83" t="str">
        <f t="shared" si="7"/>
        <v>I alt (netto)</v>
      </c>
      <c r="C83" t="str">
        <f t="shared" si="8"/>
        <v>1 Driftskonti</v>
      </c>
      <c r="D83" t="str">
        <f t="shared" si="9"/>
        <v>2025</v>
      </c>
      <c r="E83" s="2">
        <v>740</v>
      </c>
      <c r="F83" s="57" t="s">
        <v>80</v>
      </c>
      <c r="G83" s="23">
        <v>209248</v>
      </c>
      <c r="H83" s="23">
        <v>391874</v>
      </c>
      <c r="I83" s="23">
        <v>154772</v>
      </c>
      <c r="J83" s="23">
        <v>92474</v>
      </c>
      <c r="K83" s="23">
        <v>34734</v>
      </c>
      <c r="L83" s="23">
        <v>5027</v>
      </c>
      <c r="M83">
        <f t="shared" si="5"/>
        <v>888129</v>
      </c>
    </row>
    <row r="84" spans="1:13" customFormat="1" ht="15" x14ac:dyDescent="0.25">
      <c r="A84" t="str">
        <f t="shared" si="6"/>
        <v>Løbende priser (1.000 kr.)</v>
      </c>
      <c r="B84" t="str">
        <f t="shared" si="7"/>
        <v>I alt (netto)</v>
      </c>
      <c r="C84" t="str">
        <f t="shared" si="8"/>
        <v>1 Driftskonti</v>
      </c>
      <c r="D84" t="str">
        <f t="shared" si="9"/>
        <v>2025</v>
      </c>
      <c r="E84" s="2">
        <v>741</v>
      </c>
      <c r="F84" s="57" t="s">
        <v>79</v>
      </c>
      <c r="G84" s="23">
        <v>19013</v>
      </c>
      <c r="H84" s="23">
        <v>35988</v>
      </c>
      <c r="I84" s="23">
        <v>9054</v>
      </c>
      <c r="J84" s="23">
        <v>237</v>
      </c>
      <c r="K84" s="23">
        <v>3610</v>
      </c>
      <c r="L84" s="23">
        <v>218</v>
      </c>
      <c r="M84">
        <f t="shared" si="5"/>
        <v>68120</v>
      </c>
    </row>
    <row r="85" spans="1:13" customFormat="1" ht="15" x14ac:dyDescent="0.25">
      <c r="A85" t="str">
        <f t="shared" si="6"/>
        <v>Løbende priser (1.000 kr.)</v>
      </c>
      <c r="B85" t="str">
        <f t="shared" si="7"/>
        <v>I alt (netto)</v>
      </c>
      <c r="C85" t="str">
        <f t="shared" si="8"/>
        <v>1 Driftskonti</v>
      </c>
      <c r="D85" t="str">
        <f t="shared" si="9"/>
        <v>2025</v>
      </c>
      <c r="E85" s="2">
        <v>746</v>
      </c>
      <c r="F85" s="57" t="s">
        <v>81</v>
      </c>
      <c r="G85" s="23">
        <v>99058</v>
      </c>
      <c r="H85" s="23">
        <v>308682</v>
      </c>
      <c r="I85" s="23">
        <v>79826</v>
      </c>
      <c r="J85" s="23">
        <v>13558</v>
      </c>
      <c r="K85" s="23">
        <v>16684</v>
      </c>
      <c r="L85" s="23">
        <v>3024</v>
      </c>
      <c r="M85">
        <f t="shared" si="5"/>
        <v>520832</v>
      </c>
    </row>
    <row r="86" spans="1:13" customFormat="1" ht="15" x14ac:dyDescent="0.25">
      <c r="A86" t="str">
        <f t="shared" si="6"/>
        <v>Løbende priser (1.000 kr.)</v>
      </c>
      <c r="B86" t="str">
        <f t="shared" si="7"/>
        <v>I alt (netto)</v>
      </c>
      <c r="C86" t="str">
        <f t="shared" si="8"/>
        <v>1 Driftskonti</v>
      </c>
      <c r="D86" t="str">
        <f t="shared" si="9"/>
        <v>2025</v>
      </c>
      <c r="E86" s="2">
        <v>751</v>
      </c>
      <c r="F86" s="57" t="s">
        <v>83</v>
      </c>
      <c r="G86" s="23">
        <v>677822</v>
      </c>
      <c r="H86" s="23">
        <v>1439696</v>
      </c>
      <c r="I86" s="23">
        <v>298746</v>
      </c>
      <c r="J86" s="23">
        <v>178274</v>
      </c>
      <c r="K86" s="23">
        <v>105552</v>
      </c>
      <c r="L86" s="23">
        <v>8796</v>
      </c>
      <c r="M86">
        <f t="shared" si="5"/>
        <v>2708886</v>
      </c>
    </row>
    <row r="87" spans="1:13" customFormat="1" ht="15" x14ac:dyDescent="0.25">
      <c r="A87" t="str">
        <f t="shared" si="6"/>
        <v>Løbende priser (1.000 kr.)</v>
      </c>
      <c r="B87" t="str">
        <f t="shared" si="7"/>
        <v>I alt (netto)</v>
      </c>
      <c r="C87" t="str">
        <f t="shared" si="8"/>
        <v>1 Driftskonti</v>
      </c>
      <c r="D87" t="str">
        <f t="shared" si="9"/>
        <v>2025</v>
      </c>
      <c r="E87" s="2">
        <v>756</v>
      </c>
      <c r="F87" s="57" t="s">
        <v>86</v>
      </c>
      <c r="G87" s="23">
        <v>95818</v>
      </c>
      <c r="H87" s="23">
        <v>206855</v>
      </c>
      <c r="I87" s="23">
        <v>39826</v>
      </c>
      <c r="J87" s="23">
        <v>37664</v>
      </c>
      <c r="K87" s="23">
        <v>22981</v>
      </c>
      <c r="L87" s="23">
        <v>2342</v>
      </c>
      <c r="M87">
        <f t="shared" si="5"/>
        <v>405486</v>
      </c>
    </row>
    <row r="88" spans="1:13" customFormat="1" ht="15" x14ac:dyDescent="0.25">
      <c r="A88" t="str">
        <f t="shared" si="6"/>
        <v>Løbende priser (1.000 kr.)</v>
      </c>
      <c r="B88" t="str">
        <f t="shared" si="7"/>
        <v>I alt (netto)</v>
      </c>
      <c r="C88" t="str">
        <f t="shared" si="8"/>
        <v>1 Driftskonti</v>
      </c>
      <c r="D88" t="str">
        <f t="shared" si="9"/>
        <v>2025</v>
      </c>
      <c r="E88" s="2">
        <v>760</v>
      </c>
      <c r="F88" s="57" t="s">
        <v>88</v>
      </c>
      <c r="G88" s="23">
        <v>186387</v>
      </c>
      <c r="H88" s="23">
        <v>301141</v>
      </c>
      <c r="I88" s="23">
        <v>76501</v>
      </c>
      <c r="J88" s="23">
        <v>24129</v>
      </c>
      <c r="K88" s="23">
        <v>25692</v>
      </c>
      <c r="L88" s="23">
        <v>2171</v>
      </c>
      <c r="M88">
        <f t="shared" si="5"/>
        <v>616021</v>
      </c>
    </row>
    <row r="89" spans="1:13" customFormat="1" ht="15" x14ac:dyDescent="0.25">
      <c r="A89" t="str">
        <f t="shared" si="6"/>
        <v>Løbende priser (1.000 kr.)</v>
      </c>
      <c r="B89" t="str">
        <f t="shared" si="7"/>
        <v>I alt (netto)</v>
      </c>
      <c r="C89" t="str">
        <f t="shared" si="8"/>
        <v>1 Driftskonti</v>
      </c>
      <c r="D89" t="str">
        <f t="shared" si="9"/>
        <v>2025</v>
      </c>
      <c r="E89" s="2">
        <v>766</v>
      </c>
      <c r="F89" s="57" t="s">
        <v>74</v>
      </c>
      <c r="G89" s="23">
        <v>89826</v>
      </c>
      <c r="H89" s="23">
        <v>207301</v>
      </c>
      <c r="I89" s="23">
        <v>98708</v>
      </c>
      <c r="J89" s="23">
        <v>31691</v>
      </c>
      <c r="K89" s="23">
        <v>20265</v>
      </c>
      <c r="L89" s="23">
        <v>1664</v>
      </c>
      <c r="M89">
        <f t="shared" si="5"/>
        <v>449455</v>
      </c>
    </row>
    <row r="90" spans="1:13" customFormat="1" ht="15" x14ac:dyDescent="0.25">
      <c r="A90" t="str">
        <f t="shared" si="6"/>
        <v>Løbende priser (1.000 kr.)</v>
      </c>
      <c r="B90" t="str">
        <f t="shared" si="7"/>
        <v>I alt (netto)</v>
      </c>
      <c r="C90" t="str">
        <f t="shared" si="8"/>
        <v>1 Driftskonti</v>
      </c>
      <c r="D90" t="str">
        <f t="shared" si="9"/>
        <v>2025</v>
      </c>
      <c r="E90" s="2">
        <v>773</v>
      </c>
      <c r="F90" s="57" t="s">
        <v>98</v>
      </c>
      <c r="G90" s="23">
        <v>49828</v>
      </c>
      <c r="H90" s="23">
        <v>161908</v>
      </c>
      <c r="I90" s="23">
        <v>44817</v>
      </c>
      <c r="J90" s="23">
        <v>18844</v>
      </c>
      <c r="K90" s="23">
        <v>13104</v>
      </c>
      <c r="L90" s="23">
        <v>1493</v>
      </c>
      <c r="M90">
        <f t="shared" si="5"/>
        <v>289994</v>
      </c>
    </row>
    <row r="91" spans="1:13" customFormat="1" ht="15" x14ac:dyDescent="0.25">
      <c r="A91" t="str">
        <f t="shared" si="6"/>
        <v>Løbende priser (1.000 kr.)</v>
      </c>
      <c r="B91" t="str">
        <f t="shared" si="7"/>
        <v>I alt (netto)</v>
      </c>
      <c r="C91" t="str">
        <f t="shared" si="8"/>
        <v>1 Driftskonti</v>
      </c>
      <c r="D91" t="str">
        <f t="shared" si="9"/>
        <v>2025</v>
      </c>
      <c r="E91" s="2">
        <v>779</v>
      </c>
      <c r="F91" s="57" t="s">
        <v>89</v>
      </c>
      <c r="G91" s="23">
        <v>110462</v>
      </c>
      <c r="H91" s="23">
        <v>285340</v>
      </c>
      <c r="I91" s="23">
        <v>78631</v>
      </c>
      <c r="J91" s="23">
        <v>7549</v>
      </c>
      <c r="K91" s="23">
        <v>23940</v>
      </c>
      <c r="L91" s="23">
        <v>1486</v>
      </c>
      <c r="M91">
        <f t="shared" si="5"/>
        <v>507408</v>
      </c>
    </row>
    <row r="92" spans="1:13" customFormat="1" ht="15" x14ac:dyDescent="0.25">
      <c r="A92" t="str">
        <f t="shared" si="6"/>
        <v>Løbende priser (1.000 kr.)</v>
      </c>
      <c r="B92" t="str">
        <f t="shared" si="7"/>
        <v>I alt (netto)</v>
      </c>
      <c r="C92" t="str">
        <f t="shared" si="8"/>
        <v>1 Driftskonti</v>
      </c>
      <c r="D92" t="str">
        <f t="shared" si="9"/>
        <v>2025</v>
      </c>
      <c r="E92" s="2">
        <v>787</v>
      </c>
      <c r="F92" s="57" t="s">
        <v>100</v>
      </c>
      <c r="G92" s="23">
        <v>117876</v>
      </c>
      <c r="H92" s="23">
        <v>272830</v>
      </c>
      <c r="I92" s="23">
        <v>67731</v>
      </c>
      <c r="J92" s="23">
        <v>48974</v>
      </c>
      <c r="K92" s="23">
        <v>22289</v>
      </c>
      <c r="L92" s="23">
        <v>2720</v>
      </c>
      <c r="M92">
        <f t="shared" si="5"/>
        <v>532420</v>
      </c>
    </row>
    <row r="93" spans="1:13" customFormat="1" ht="15" x14ac:dyDescent="0.25">
      <c r="A93" t="str">
        <f t="shared" si="6"/>
        <v>Løbende priser (1.000 kr.)</v>
      </c>
      <c r="B93" t="str">
        <f t="shared" si="7"/>
        <v>I alt (netto)</v>
      </c>
      <c r="C93" t="str">
        <f t="shared" si="8"/>
        <v>1 Driftskonti</v>
      </c>
      <c r="D93" t="str">
        <f t="shared" si="9"/>
        <v>2025</v>
      </c>
      <c r="E93" s="2">
        <v>791</v>
      </c>
      <c r="F93" s="57" t="s">
        <v>91</v>
      </c>
      <c r="G93" s="23">
        <v>223371</v>
      </c>
      <c r="H93" s="23">
        <v>434484</v>
      </c>
      <c r="I93" s="23">
        <v>159709</v>
      </c>
      <c r="J93" s="23">
        <v>90801</v>
      </c>
      <c r="K93" s="23">
        <v>39198</v>
      </c>
      <c r="L93" s="23">
        <v>6233</v>
      </c>
      <c r="M93">
        <f t="shared" si="5"/>
        <v>953796</v>
      </c>
    </row>
    <row r="94" spans="1:13" customFormat="1" ht="15" x14ac:dyDescent="0.25">
      <c r="A94" t="str">
        <f t="shared" si="6"/>
        <v>Løbende priser (1.000 kr.)</v>
      </c>
      <c r="B94" t="str">
        <f t="shared" si="7"/>
        <v>I alt (netto)</v>
      </c>
      <c r="C94" t="str">
        <f t="shared" si="8"/>
        <v>1 Driftskonti</v>
      </c>
      <c r="D94" t="str">
        <f t="shared" si="9"/>
        <v>2025</v>
      </c>
      <c r="E94" s="2">
        <v>810</v>
      </c>
      <c r="F94" s="57" t="s">
        <v>92</v>
      </c>
      <c r="G94" s="23">
        <v>101571</v>
      </c>
      <c r="H94" s="23">
        <v>234280</v>
      </c>
      <c r="I94" s="23">
        <v>51819</v>
      </c>
      <c r="J94" s="23">
        <v>12887</v>
      </c>
      <c r="K94" s="23">
        <v>16435</v>
      </c>
      <c r="L94" s="23">
        <v>2028</v>
      </c>
      <c r="M94">
        <f t="shared" si="5"/>
        <v>419020</v>
      </c>
    </row>
    <row r="95" spans="1:13" customFormat="1" ht="15" x14ac:dyDescent="0.25">
      <c r="A95" t="str">
        <f t="shared" si="6"/>
        <v>Løbende priser (1.000 kr.)</v>
      </c>
      <c r="B95" t="str">
        <f t="shared" si="7"/>
        <v>I alt (netto)</v>
      </c>
      <c r="C95" t="str">
        <f t="shared" si="8"/>
        <v>1 Driftskonti</v>
      </c>
      <c r="D95" t="str">
        <f t="shared" si="9"/>
        <v>2025</v>
      </c>
      <c r="E95" s="2">
        <v>813</v>
      </c>
      <c r="F95" s="57" t="s">
        <v>93</v>
      </c>
      <c r="G95" s="23">
        <v>176460</v>
      </c>
      <c r="H95" s="23">
        <v>377593</v>
      </c>
      <c r="I95" s="23">
        <v>96527</v>
      </c>
      <c r="J95" s="23">
        <v>45379</v>
      </c>
      <c r="K95" s="23">
        <v>39316</v>
      </c>
      <c r="L95" s="23">
        <v>3257</v>
      </c>
      <c r="M95">
        <f t="shared" si="5"/>
        <v>738532</v>
      </c>
    </row>
    <row r="96" spans="1:13" customFormat="1" ht="15" x14ac:dyDescent="0.25">
      <c r="A96" t="str">
        <f t="shared" si="6"/>
        <v>Løbende priser (1.000 kr.)</v>
      </c>
      <c r="B96" t="str">
        <f t="shared" si="7"/>
        <v>I alt (netto)</v>
      </c>
      <c r="C96" t="str">
        <f t="shared" si="8"/>
        <v>1 Driftskonti</v>
      </c>
      <c r="D96" t="str">
        <f t="shared" si="9"/>
        <v>2025</v>
      </c>
      <c r="E96" s="2">
        <v>820</v>
      </c>
      <c r="F96" s="57" t="s">
        <v>101</v>
      </c>
      <c r="G96" s="23">
        <v>85987</v>
      </c>
      <c r="H96" s="23">
        <v>220110</v>
      </c>
      <c r="I96" s="23">
        <v>88791</v>
      </c>
      <c r="J96" s="23">
        <v>8957</v>
      </c>
      <c r="K96" s="23">
        <v>16067</v>
      </c>
      <c r="L96" s="23">
        <v>1728</v>
      </c>
      <c r="M96">
        <f t="shared" si="5"/>
        <v>421640</v>
      </c>
    </row>
    <row r="97" spans="1:13" customFormat="1" ht="15" x14ac:dyDescent="0.25">
      <c r="A97" t="str">
        <f t="shared" si="6"/>
        <v>Løbende priser (1.000 kr.)</v>
      </c>
      <c r="B97" t="str">
        <f t="shared" si="7"/>
        <v>I alt (netto)</v>
      </c>
      <c r="C97" t="str">
        <f t="shared" si="8"/>
        <v>1 Driftskonti</v>
      </c>
      <c r="D97" t="str">
        <f t="shared" si="9"/>
        <v>2025</v>
      </c>
      <c r="E97" s="2">
        <v>825</v>
      </c>
      <c r="F97" s="57" t="s">
        <v>96</v>
      </c>
      <c r="G97" s="23">
        <v>9389</v>
      </c>
      <c r="H97" s="23">
        <v>22768</v>
      </c>
      <c r="I97" s="23">
        <v>11006</v>
      </c>
      <c r="J97" s="23">
        <v>303</v>
      </c>
      <c r="K97" s="23">
        <v>1078</v>
      </c>
      <c r="L97" s="23">
        <v>0</v>
      </c>
      <c r="M97">
        <f t="shared" si="5"/>
        <v>44544</v>
      </c>
    </row>
    <row r="98" spans="1:13" customFormat="1" ht="15" x14ac:dyDescent="0.25">
      <c r="A98" t="str">
        <f t="shared" si="6"/>
        <v>Løbende priser (1.000 kr.)</v>
      </c>
      <c r="B98" t="str">
        <f t="shared" si="7"/>
        <v>I alt (netto)</v>
      </c>
      <c r="C98" t="str">
        <f t="shared" si="8"/>
        <v>1 Driftskonti</v>
      </c>
      <c r="D98" t="str">
        <f t="shared" si="9"/>
        <v>2025</v>
      </c>
      <c r="E98" s="2">
        <v>840</v>
      </c>
      <c r="F98" s="57" t="s">
        <v>99</v>
      </c>
      <c r="G98" s="23">
        <v>89738</v>
      </c>
      <c r="H98" s="23">
        <v>138908</v>
      </c>
      <c r="I98" s="23">
        <v>27644</v>
      </c>
      <c r="J98" s="23">
        <v>24186</v>
      </c>
      <c r="K98" s="23">
        <v>11751</v>
      </c>
      <c r="L98" s="23">
        <v>1290</v>
      </c>
      <c r="M98">
        <f t="shared" si="5"/>
        <v>293517</v>
      </c>
    </row>
    <row r="99" spans="1:13" customFormat="1" ht="15" x14ac:dyDescent="0.25">
      <c r="A99" t="str">
        <f t="shared" si="6"/>
        <v>Løbende priser (1.000 kr.)</v>
      </c>
      <c r="B99" t="str">
        <f t="shared" si="7"/>
        <v>I alt (netto)</v>
      </c>
      <c r="C99" t="str">
        <f t="shared" si="8"/>
        <v>1 Driftskonti</v>
      </c>
      <c r="D99" t="str">
        <f t="shared" si="9"/>
        <v>2025</v>
      </c>
      <c r="E99" s="2">
        <v>846</v>
      </c>
      <c r="F99" s="57" t="s">
        <v>97</v>
      </c>
      <c r="G99" s="23">
        <v>146960</v>
      </c>
      <c r="H99" s="23">
        <v>263780</v>
      </c>
      <c r="I99" s="23">
        <v>38130</v>
      </c>
      <c r="J99" s="23">
        <v>7433</v>
      </c>
      <c r="K99" s="23">
        <v>15346</v>
      </c>
      <c r="L99" s="23">
        <v>2058</v>
      </c>
      <c r="M99">
        <f t="shared" si="5"/>
        <v>473707</v>
      </c>
    </row>
    <row r="100" spans="1:13" customFormat="1" ht="15" x14ac:dyDescent="0.25">
      <c r="A100" t="str">
        <f t="shared" si="6"/>
        <v>Løbende priser (1.000 kr.)</v>
      </c>
      <c r="B100" t="str">
        <f t="shared" si="7"/>
        <v>I alt (netto)</v>
      </c>
      <c r="C100" t="str">
        <f t="shared" si="8"/>
        <v>1 Driftskonti</v>
      </c>
      <c r="D100" t="str">
        <f t="shared" si="9"/>
        <v>2025</v>
      </c>
      <c r="E100" s="2">
        <v>849</v>
      </c>
      <c r="F100" s="57" t="s">
        <v>95</v>
      </c>
      <c r="G100" s="23">
        <v>194861</v>
      </c>
      <c r="H100" s="23">
        <v>142147</v>
      </c>
      <c r="I100" s="23">
        <v>38736</v>
      </c>
      <c r="J100" s="23">
        <v>30482</v>
      </c>
      <c r="K100" s="23">
        <v>13131</v>
      </c>
      <c r="L100" s="23">
        <v>2767</v>
      </c>
      <c r="M100">
        <f t="shared" si="5"/>
        <v>422124</v>
      </c>
    </row>
    <row r="101" spans="1:13" customFormat="1" ht="15" x14ac:dyDescent="0.25">
      <c r="A101" t="str">
        <f t="shared" si="6"/>
        <v>Løbende priser (1.000 kr.)</v>
      </c>
      <c r="B101" t="str">
        <f t="shared" si="7"/>
        <v>I alt (netto)</v>
      </c>
      <c r="C101" t="str">
        <f t="shared" si="8"/>
        <v>1 Driftskonti</v>
      </c>
      <c r="D101" t="str">
        <f t="shared" si="9"/>
        <v>2025</v>
      </c>
      <c r="E101" s="2">
        <v>851</v>
      </c>
      <c r="F101" s="57" t="s">
        <v>102</v>
      </c>
      <c r="G101" s="23">
        <v>480491</v>
      </c>
      <c r="H101" s="23">
        <v>1132456</v>
      </c>
      <c r="I101" s="23">
        <v>359956</v>
      </c>
      <c r="J101" s="23">
        <v>155554</v>
      </c>
      <c r="K101" s="23">
        <v>94270</v>
      </c>
      <c r="L101" s="23">
        <v>10720</v>
      </c>
      <c r="M101">
        <f t="shared" si="5"/>
        <v>2233447</v>
      </c>
    </row>
    <row r="102" spans="1:13" customFormat="1" ht="15" x14ac:dyDescent="0.25">
      <c r="A102" t="str">
        <f t="shared" si="6"/>
        <v>Løbende priser (1.000 kr.)</v>
      </c>
      <c r="B102" t="str">
        <f t="shared" si="7"/>
        <v>I alt (netto)</v>
      </c>
      <c r="C102" t="str">
        <f t="shared" si="8"/>
        <v>1 Driftskonti</v>
      </c>
      <c r="D102" t="str">
        <f t="shared" si="9"/>
        <v>2025</v>
      </c>
      <c r="E102" s="2">
        <v>860</v>
      </c>
      <c r="F102" s="57" t="s">
        <v>94</v>
      </c>
      <c r="G102" s="23">
        <v>185954</v>
      </c>
      <c r="H102" s="23">
        <v>417968</v>
      </c>
      <c r="I102" s="23">
        <v>114758</v>
      </c>
      <c r="J102" s="23">
        <v>23540</v>
      </c>
      <c r="K102" s="23">
        <v>25273</v>
      </c>
      <c r="L102" s="23">
        <v>3712</v>
      </c>
      <c r="M102">
        <f t="shared" si="5"/>
        <v>771205</v>
      </c>
    </row>
    <row r="103" spans="1:13" customFormat="1" ht="15" x14ac:dyDescent="0.25">
      <c r="E103" s="2"/>
      <c r="F103" s="57" t="s">
        <v>119</v>
      </c>
      <c r="G103" s="23">
        <f>SUM(G5:G102)</f>
        <v>16493678</v>
      </c>
      <c r="H103" s="23">
        <f t="shared" ref="H103:L103" si="10">SUM(H5:H102)</f>
        <v>29555877</v>
      </c>
      <c r="I103" s="23">
        <f t="shared" si="10"/>
        <v>7794121</v>
      </c>
      <c r="J103" s="23">
        <f t="shared" si="10"/>
        <v>3544200</v>
      </c>
      <c r="K103" s="23">
        <f t="shared" si="10"/>
        <v>2463500</v>
      </c>
      <c r="L103" s="23">
        <f t="shared" si="10"/>
        <v>253233</v>
      </c>
      <c r="M103">
        <f t="shared" si="5"/>
        <v>60104609</v>
      </c>
    </row>
    <row r="104" spans="1:13" x14ac:dyDescent="0.2">
      <c r="A104" s="10"/>
    </row>
    <row r="105" spans="1:13" customFormat="1" ht="15" x14ac:dyDescent="0.25">
      <c r="G105" s="57" t="s">
        <v>296</v>
      </c>
      <c r="H105" s="57" t="s">
        <v>297</v>
      </c>
      <c r="I105" s="57" t="s">
        <v>182</v>
      </c>
      <c r="J105" s="57" t="s">
        <v>183</v>
      </c>
      <c r="K105" s="57" t="s">
        <v>184</v>
      </c>
      <c r="L105" s="57" t="s">
        <v>185</v>
      </c>
      <c r="M105" s="57" t="s">
        <v>1</v>
      </c>
    </row>
    <row r="106" spans="1:13" customFormat="1" ht="15" x14ac:dyDescent="0.25">
      <c r="A106" s="40" t="s">
        <v>186</v>
      </c>
      <c r="B106" s="40" t="s">
        <v>187</v>
      </c>
      <c r="C106" s="40" t="s">
        <v>188</v>
      </c>
      <c r="D106" s="40" t="s">
        <v>190</v>
      </c>
      <c r="E106" s="2">
        <v>101</v>
      </c>
      <c r="F106" s="57" t="s">
        <v>4</v>
      </c>
      <c r="G106" s="23">
        <v>938627</v>
      </c>
      <c r="H106" s="23">
        <v>2590175</v>
      </c>
      <c r="I106" s="23">
        <v>433201</v>
      </c>
      <c r="J106" s="23">
        <v>308057</v>
      </c>
      <c r="K106" s="23">
        <v>188824</v>
      </c>
      <c r="L106" s="23">
        <v>10301</v>
      </c>
      <c r="M106">
        <f>SUM(G106:L106)</f>
        <v>4469185</v>
      </c>
    </row>
    <row r="107" spans="1:13" customFormat="1" ht="15" x14ac:dyDescent="0.25">
      <c r="A107" t="str">
        <f>A106</f>
        <v>Løbende priser (1.000 kr.)</v>
      </c>
      <c r="B107" t="str">
        <f t="shared" ref="B107:D122" si="11">B106</f>
        <v>I alt (netto)</v>
      </c>
      <c r="C107" t="str">
        <f t="shared" si="11"/>
        <v>1 Driftskonti</v>
      </c>
      <c r="D107" t="str">
        <f t="shared" si="11"/>
        <v>2024</v>
      </c>
      <c r="E107" s="2">
        <v>147</v>
      </c>
      <c r="F107" s="57" t="s">
        <v>5</v>
      </c>
      <c r="G107" s="23">
        <v>260893</v>
      </c>
      <c r="H107" s="23">
        <v>547979</v>
      </c>
      <c r="I107" s="23">
        <v>56227</v>
      </c>
      <c r="J107" s="23">
        <v>61515</v>
      </c>
      <c r="K107" s="23">
        <v>35694</v>
      </c>
      <c r="L107" s="23">
        <v>1471</v>
      </c>
      <c r="M107">
        <f t="shared" ref="M107:M170" si="12">SUM(G107:L107)</f>
        <v>963779</v>
      </c>
    </row>
    <row r="108" spans="1:13" customFormat="1" ht="15" x14ac:dyDescent="0.25">
      <c r="A108" t="str">
        <f t="shared" ref="A108:D171" si="13">A107</f>
        <v>Løbende priser (1.000 kr.)</v>
      </c>
      <c r="B108" t="str">
        <f t="shared" si="11"/>
        <v>I alt (netto)</v>
      </c>
      <c r="C108" t="str">
        <f t="shared" si="11"/>
        <v>1 Driftskonti</v>
      </c>
      <c r="D108" t="str">
        <f t="shared" si="11"/>
        <v>2024</v>
      </c>
      <c r="E108" s="2">
        <v>151</v>
      </c>
      <c r="F108" s="57" t="s">
        <v>9</v>
      </c>
      <c r="G108" s="23">
        <v>134336</v>
      </c>
      <c r="H108" s="23">
        <v>271745</v>
      </c>
      <c r="I108" s="23">
        <v>79412</v>
      </c>
      <c r="J108" s="23">
        <v>29152</v>
      </c>
      <c r="K108" s="23">
        <v>24735</v>
      </c>
      <c r="L108" s="23">
        <v>841</v>
      </c>
      <c r="M108">
        <f t="shared" si="12"/>
        <v>540221</v>
      </c>
    </row>
    <row r="109" spans="1:13" customFormat="1" ht="15" x14ac:dyDescent="0.25">
      <c r="A109" t="str">
        <f t="shared" si="13"/>
        <v>Løbende priser (1.000 kr.)</v>
      </c>
      <c r="B109" t="str">
        <f t="shared" si="11"/>
        <v>I alt (netto)</v>
      </c>
      <c r="C109" t="str">
        <f t="shared" si="11"/>
        <v>1 Driftskonti</v>
      </c>
      <c r="D109" t="str">
        <f t="shared" si="11"/>
        <v>2024</v>
      </c>
      <c r="E109" s="2">
        <v>153</v>
      </c>
      <c r="F109" s="57" t="s">
        <v>10</v>
      </c>
      <c r="G109" s="23">
        <v>112961</v>
      </c>
      <c r="H109" s="23">
        <v>155961</v>
      </c>
      <c r="I109" s="23">
        <v>66280</v>
      </c>
      <c r="J109" s="23">
        <v>51192</v>
      </c>
      <c r="K109" s="23">
        <v>13735</v>
      </c>
      <c r="L109" s="23">
        <v>2080</v>
      </c>
      <c r="M109">
        <f t="shared" si="12"/>
        <v>402209</v>
      </c>
    </row>
    <row r="110" spans="1:13" customFormat="1" ht="15" x14ac:dyDescent="0.25">
      <c r="A110" t="str">
        <f t="shared" si="13"/>
        <v>Løbende priser (1.000 kr.)</v>
      </c>
      <c r="B110" t="str">
        <f t="shared" si="11"/>
        <v>I alt (netto)</v>
      </c>
      <c r="C110" t="str">
        <f t="shared" si="11"/>
        <v>1 Driftskonti</v>
      </c>
      <c r="D110" t="str">
        <f t="shared" si="11"/>
        <v>2024</v>
      </c>
      <c r="E110" s="2">
        <v>155</v>
      </c>
      <c r="F110" s="57" t="s">
        <v>6</v>
      </c>
      <c r="G110" s="23">
        <v>62023</v>
      </c>
      <c r="H110" s="23">
        <v>67043</v>
      </c>
      <c r="I110" s="23">
        <v>13747</v>
      </c>
      <c r="J110" s="23">
        <v>14359</v>
      </c>
      <c r="K110" s="23">
        <v>8965</v>
      </c>
      <c r="L110" s="23">
        <v>409</v>
      </c>
      <c r="M110">
        <f t="shared" si="12"/>
        <v>166546</v>
      </c>
    </row>
    <row r="111" spans="1:13" customFormat="1" ht="15" x14ac:dyDescent="0.25">
      <c r="A111" t="str">
        <f t="shared" si="13"/>
        <v>Løbende priser (1.000 kr.)</v>
      </c>
      <c r="B111" t="str">
        <f t="shared" si="11"/>
        <v>I alt (netto)</v>
      </c>
      <c r="C111" t="str">
        <f t="shared" si="11"/>
        <v>1 Driftskonti</v>
      </c>
      <c r="D111" t="str">
        <f t="shared" si="11"/>
        <v>2024</v>
      </c>
      <c r="E111" s="2">
        <v>157</v>
      </c>
      <c r="F111" s="57" t="s">
        <v>11</v>
      </c>
      <c r="G111" s="23">
        <v>187561</v>
      </c>
      <c r="H111" s="23">
        <v>486160</v>
      </c>
      <c r="I111" s="23">
        <v>63863</v>
      </c>
      <c r="J111" s="23">
        <v>143039</v>
      </c>
      <c r="K111" s="23">
        <v>32667</v>
      </c>
      <c r="L111" s="23">
        <v>2004</v>
      </c>
      <c r="M111">
        <f t="shared" si="12"/>
        <v>915294</v>
      </c>
    </row>
    <row r="112" spans="1:13" customFormat="1" ht="15" x14ac:dyDescent="0.25">
      <c r="A112" t="str">
        <f t="shared" si="13"/>
        <v>Løbende priser (1.000 kr.)</v>
      </c>
      <c r="B112" t="str">
        <f t="shared" si="11"/>
        <v>I alt (netto)</v>
      </c>
      <c r="C112" t="str">
        <f t="shared" si="11"/>
        <v>1 Driftskonti</v>
      </c>
      <c r="D112" t="str">
        <f t="shared" si="11"/>
        <v>2024</v>
      </c>
      <c r="E112" s="2">
        <v>159</v>
      </c>
      <c r="F112" s="57" t="s">
        <v>12</v>
      </c>
      <c r="G112" s="23">
        <v>217532</v>
      </c>
      <c r="H112" s="23">
        <v>353173</v>
      </c>
      <c r="I112" s="23">
        <v>51449</v>
      </c>
      <c r="J112" s="23">
        <v>39588</v>
      </c>
      <c r="K112" s="23">
        <v>21836</v>
      </c>
      <c r="L112" s="23">
        <v>2982</v>
      </c>
      <c r="M112">
        <f t="shared" si="12"/>
        <v>686560</v>
      </c>
    </row>
    <row r="113" spans="1:13" customFormat="1" ht="15" x14ac:dyDescent="0.25">
      <c r="A113" t="str">
        <f t="shared" si="13"/>
        <v>Løbende priser (1.000 kr.)</v>
      </c>
      <c r="B113" t="str">
        <f t="shared" si="11"/>
        <v>I alt (netto)</v>
      </c>
      <c r="C113" t="str">
        <f t="shared" si="11"/>
        <v>1 Driftskonti</v>
      </c>
      <c r="D113" t="str">
        <f t="shared" si="11"/>
        <v>2024</v>
      </c>
      <c r="E113" s="2">
        <v>161</v>
      </c>
      <c r="F113" s="57" t="s">
        <v>13</v>
      </c>
      <c r="G113" s="23">
        <v>56451</v>
      </c>
      <c r="H113" s="23">
        <v>124644</v>
      </c>
      <c r="I113" s="23">
        <v>28453</v>
      </c>
      <c r="J113" s="23">
        <v>18481</v>
      </c>
      <c r="K113" s="23">
        <v>13440</v>
      </c>
      <c r="L113" s="23">
        <v>277</v>
      </c>
      <c r="M113">
        <f t="shared" si="12"/>
        <v>241746</v>
      </c>
    </row>
    <row r="114" spans="1:13" customFormat="1" ht="15" x14ac:dyDescent="0.25">
      <c r="A114" t="str">
        <f t="shared" si="13"/>
        <v>Løbende priser (1.000 kr.)</v>
      </c>
      <c r="B114" t="str">
        <f t="shared" si="11"/>
        <v>I alt (netto)</v>
      </c>
      <c r="C114" t="str">
        <f t="shared" si="11"/>
        <v>1 Driftskonti</v>
      </c>
      <c r="D114" t="str">
        <f t="shared" si="11"/>
        <v>2024</v>
      </c>
      <c r="E114" s="2">
        <v>163</v>
      </c>
      <c r="F114" s="57" t="s">
        <v>14</v>
      </c>
      <c r="G114" s="23">
        <v>92657</v>
      </c>
      <c r="H114" s="23">
        <v>145655</v>
      </c>
      <c r="I114" s="23">
        <v>38914</v>
      </c>
      <c r="J114" s="23">
        <v>11370</v>
      </c>
      <c r="K114" s="23">
        <v>18278</v>
      </c>
      <c r="L114" s="23">
        <v>954</v>
      </c>
      <c r="M114">
        <f t="shared" si="12"/>
        <v>307828</v>
      </c>
    </row>
    <row r="115" spans="1:13" customFormat="1" ht="15" x14ac:dyDescent="0.25">
      <c r="A115" t="str">
        <f t="shared" si="13"/>
        <v>Løbende priser (1.000 kr.)</v>
      </c>
      <c r="B115" t="str">
        <f t="shared" si="11"/>
        <v>I alt (netto)</v>
      </c>
      <c r="C115" t="str">
        <f t="shared" si="11"/>
        <v>1 Driftskonti</v>
      </c>
      <c r="D115" t="str">
        <f t="shared" si="11"/>
        <v>2024</v>
      </c>
      <c r="E115" s="2">
        <v>165</v>
      </c>
      <c r="F115" s="57" t="s">
        <v>8</v>
      </c>
      <c r="G115" s="23">
        <v>90001</v>
      </c>
      <c r="H115" s="23">
        <v>137224</v>
      </c>
      <c r="I115" s="23">
        <v>48836</v>
      </c>
      <c r="J115" s="23">
        <v>20781</v>
      </c>
      <c r="K115" s="23">
        <v>14883</v>
      </c>
      <c r="L115" s="23">
        <v>648</v>
      </c>
      <c r="M115">
        <f t="shared" si="12"/>
        <v>312373</v>
      </c>
    </row>
    <row r="116" spans="1:13" customFormat="1" ht="15" x14ac:dyDescent="0.25">
      <c r="A116" t="str">
        <f t="shared" si="13"/>
        <v>Løbende priser (1.000 kr.)</v>
      </c>
      <c r="B116" t="str">
        <f t="shared" si="11"/>
        <v>I alt (netto)</v>
      </c>
      <c r="C116" t="str">
        <f t="shared" si="11"/>
        <v>1 Driftskonti</v>
      </c>
      <c r="D116" t="str">
        <f t="shared" si="11"/>
        <v>2024</v>
      </c>
      <c r="E116" s="2">
        <v>167</v>
      </c>
      <c r="F116" s="57" t="s">
        <v>15</v>
      </c>
      <c r="G116" s="23">
        <v>189218</v>
      </c>
      <c r="H116" s="23">
        <v>265406</v>
      </c>
      <c r="I116" s="23">
        <v>74572</v>
      </c>
      <c r="J116" s="23">
        <v>9257</v>
      </c>
      <c r="K116" s="23">
        <v>15603</v>
      </c>
      <c r="L116" s="23">
        <v>1218</v>
      </c>
      <c r="M116">
        <f t="shared" si="12"/>
        <v>555274</v>
      </c>
    </row>
    <row r="117" spans="1:13" customFormat="1" ht="15" x14ac:dyDescent="0.25">
      <c r="A117" t="str">
        <f t="shared" si="13"/>
        <v>Løbende priser (1.000 kr.)</v>
      </c>
      <c r="B117" t="str">
        <f t="shared" si="11"/>
        <v>I alt (netto)</v>
      </c>
      <c r="C117" t="str">
        <f t="shared" si="11"/>
        <v>1 Driftskonti</v>
      </c>
      <c r="D117" t="str">
        <f t="shared" si="11"/>
        <v>2024</v>
      </c>
      <c r="E117" s="2">
        <v>169</v>
      </c>
      <c r="F117" s="57" t="s">
        <v>16</v>
      </c>
      <c r="G117" s="23">
        <v>163297</v>
      </c>
      <c r="H117" s="23">
        <v>154310</v>
      </c>
      <c r="I117" s="23">
        <v>83948</v>
      </c>
      <c r="J117" s="23">
        <v>26618</v>
      </c>
      <c r="K117" s="23">
        <v>27648</v>
      </c>
      <c r="L117" s="23">
        <v>1397</v>
      </c>
      <c r="M117">
        <f t="shared" si="12"/>
        <v>457218</v>
      </c>
    </row>
    <row r="118" spans="1:13" customFormat="1" ht="15" x14ac:dyDescent="0.25">
      <c r="A118" t="str">
        <f t="shared" si="13"/>
        <v>Løbende priser (1.000 kr.)</v>
      </c>
      <c r="B118" t="str">
        <f t="shared" si="11"/>
        <v>I alt (netto)</v>
      </c>
      <c r="C118" t="str">
        <f t="shared" si="11"/>
        <v>1 Driftskonti</v>
      </c>
      <c r="D118" t="str">
        <f t="shared" si="11"/>
        <v>2024</v>
      </c>
      <c r="E118" s="2">
        <v>173</v>
      </c>
      <c r="F118" s="57" t="s">
        <v>18</v>
      </c>
      <c r="G118" s="23">
        <v>136723</v>
      </c>
      <c r="H118" s="23">
        <v>349574</v>
      </c>
      <c r="I118" s="23">
        <v>68330</v>
      </c>
      <c r="J118" s="23">
        <v>58275</v>
      </c>
      <c r="K118" s="23">
        <v>3734</v>
      </c>
      <c r="L118" s="23">
        <v>2188</v>
      </c>
      <c r="M118">
        <f t="shared" si="12"/>
        <v>618824</v>
      </c>
    </row>
    <row r="119" spans="1:13" customFormat="1" ht="15" x14ac:dyDescent="0.25">
      <c r="A119" t="str">
        <f t="shared" si="13"/>
        <v>Løbende priser (1.000 kr.)</v>
      </c>
      <c r="B119" t="str">
        <f t="shared" si="11"/>
        <v>I alt (netto)</v>
      </c>
      <c r="C119" t="str">
        <f t="shared" si="11"/>
        <v>1 Driftskonti</v>
      </c>
      <c r="D119" t="str">
        <f t="shared" si="11"/>
        <v>2024</v>
      </c>
      <c r="E119" s="2">
        <v>175</v>
      </c>
      <c r="F119" s="57" t="s">
        <v>19</v>
      </c>
      <c r="G119" s="23">
        <v>173134</v>
      </c>
      <c r="H119" s="23">
        <v>224984</v>
      </c>
      <c r="I119" s="23">
        <v>33491</v>
      </c>
      <c r="J119" s="23">
        <v>42922</v>
      </c>
      <c r="K119" s="23">
        <v>12540</v>
      </c>
      <c r="L119" s="23">
        <v>2440</v>
      </c>
      <c r="M119">
        <f t="shared" si="12"/>
        <v>489511</v>
      </c>
    </row>
    <row r="120" spans="1:13" customFormat="1" ht="15" x14ac:dyDescent="0.25">
      <c r="A120" t="str">
        <f t="shared" si="13"/>
        <v>Løbende priser (1.000 kr.)</v>
      </c>
      <c r="B120" t="str">
        <f t="shared" si="11"/>
        <v>I alt (netto)</v>
      </c>
      <c r="C120" t="str">
        <f t="shared" si="11"/>
        <v>1 Driftskonti</v>
      </c>
      <c r="D120" t="str">
        <f t="shared" si="11"/>
        <v>2024</v>
      </c>
      <c r="E120" s="2">
        <v>183</v>
      </c>
      <c r="F120" s="57" t="s">
        <v>17</v>
      </c>
      <c r="G120" s="23">
        <v>53373</v>
      </c>
      <c r="H120" s="23">
        <v>102907</v>
      </c>
      <c r="I120" s="23">
        <v>16362</v>
      </c>
      <c r="J120" s="23">
        <v>23851</v>
      </c>
      <c r="K120" s="23">
        <v>7665</v>
      </c>
      <c r="L120" s="23">
        <v>358</v>
      </c>
      <c r="M120">
        <f t="shared" si="12"/>
        <v>204516</v>
      </c>
    </row>
    <row r="121" spans="1:13" customFormat="1" ht="15" x14ac:dyDescent="0.25">
      <c r="A121" t="str">
        <f t="shared" si="13"/>
        <v>Løbende priser (1.000 kr.)</v>
      </c>
      <c r="B121" t="str">
        <f t="shared" si="11"/>
        <v>I alt (netto)</v>
      </c>
      <c r="C121" t="str">
        <f t="shared" si="11"/>
        <v>1 Driftskonti</v>
      </c>
      <c r="D121" t="str">
        <f t="shared" si="11"/>
        <v>2024</v>
      </c>
      <c r="E121" s="2">
        <v>185</v>
      </c>
      <c r="F121" s="57" t="s">
        <v>7</v>
      </c>
      <c r="G121" s="23">
        <v>128438</v>
      </c>
      <c r="H121" s="23">
        <v>252829</v>
      </c>
      <c r="I121" s="23">
        <v>48897</v>
      </c>
      <c r="J121" s="23">
        <v>17185</v>
      </c>
      <c r="K121" s="23">
        <v>10171</v>
      </c>
      <c r="L121" s="23">
        <v>1012</v>
      </c>
      <c r="M121">
        <f t="shared" si="12"/>
        <v>458532</v>
      </c>
    </row>
    <row r="122" spans="1:13" customFormat="1" ht="15" x14ac:dyDescent="0.25">
      <c r="A122" t="str">
        <f t="shared" si="13"/>
        <v>Løbende priser (1.000 kr.)</v>
      </c>
      <c r="B122" t="str">
        <f t="shared" si="11"/>
        <v>I alt (netto)</v>
      </c>
      <c r="C122" t="str">
        <f t="shared" si="11"/>
        <v>1 Driftskonti</v>
      </c>
      <c r="D122" t="str">
        <f t="shared" si="11"/>
        <v>2024</v>
      </c>
      <c r="E122" s="2">
        <v>187</v>
      </c>
      <c r="F122" s="57" t="s">
        <v>20</v>
      </c>
      <c r="G122" s="23">
        <v>50210</v>
      </c>
      <c r="H122" s="23">
        <v>63934</v>
      </c>
      <c r="I122" s="23">
        <v>23631</v>
      </c>
      <c r="J122" s="23">
        <v>4180</v>
      </c>
      <c r="K122" s="23">
        <v>6441</v>
      </c>
      <c r="L122" s="23">
        <v>538</v>
      </c>
      <c r="M122">
        <f t="shared" si="12"/>
        <v>148934</v>
      </c>
    </row>
    <row r="123" spans="1:13" customFormat="1" ht="15" x14ac:dyDescent="0.25">
      <c r="A123" t="str">
        <f t="shared" si="13"/>
        <v>Løbende priser (1.000 kr.)</v>
      </c>
      <c r="B123" t="str">
        <f t="shared" si="13"/>
        <v>I alt (netto)</v>
      </c>
      <c r="C123" t="str">
        <f t="shared" si="13"/>
        <v>1 Driftskonti</v>
      </c>
      <c r="D123" t="str">
        <f t="shared" si="13"/>
        <v>2024</v>
      </c>
      <c r="E123" s="2">
        <v>190</v>
      </c>
      <c r="F123" s="57" t="s">
        <v>25</v>
      </c>
      <c r="G123" s="23">
        <v>122841</v>
      </c>
      <c r="H123" s="23">
        <v>207846</v>
      </c>
      <c r="I123" s="23">
        <v>40352</v>
      </c>
      <c r="J123" s="23">
        <v>10929</v>
      </c>
      <c r="K123" s="23">
        <v>13825</v>
      </c>
      <c r="L123" s="23">
        <v>1997</v>
      </c>
      <c r="M123">
        <f t="shared" si="12"/>
        <v>397790</v>
      </c>
    </row>
    <row r="124" spans="1:13" customFormat="1" ht="15" x14ac:dyDescent="0.25">
      <c r="A124" t="str">
        <f t="shared" si="13"/>
        <v>Løbende priser (1.000 kr.)</v>
      </c>
      <c r="B124" t="str">
        <f t="shared" si="13"/>
        <v>I alt (netto)</v>
      </c>
      <c r="C124" t="str">
        <f t="shared" si="13"/>
        <v>1 Driftskonti</v>
      </c>
      <c r="D124" t="str">
        <f t="shared" si="13"/>
        <v>2024</v>
      </c>
      <c r="E124" s="2">
        <v>201</v>
      </c>
      <c r="F124" s="57" t="s">
        <v>21</v>
      </c>
      <c r="G124" s="23">
        <v>66569</v>
      </c>
      <c r="H124" s="23">
        <v>121505</v>
      </c>
      <c r="I124" s="23">
        <v>25051</v>
      </c>
      <c r="J124" s="23">
        <v>22971</v>
      </c>
      <c r="K124" s="23">
        <v>8776</v>
      </c>
      <c r="L124" s="23">
        <v>421</v>
      </c>
      <c r="M124">
        <f t="shared" si="12"/>
        <v>245293</v>
      </c>
    </row>
    <row r="125" spans="1:13" customFormat="1" ht="15" x14ac:dyDescent="0.25">
      <c r="A125" t="str">
        <f t="shared" si="13"/>
        <v>Løbende priser (1.000 kr.)</v>
      </c>
      <c r="B125" t="str">
        <f t="shared" si="13"/>
        <v>I alt (netto)</v>
      </c>
      <c r="C125" t="str">
        <f t="shared" si="13"/>
        <v>1 Driftskonti</v>
      </c>
      <c r="D125" t="str">
        <f t="shared" si="13"/>
        <v>2024</v>
      </c>
      <c r="E125" s="2">
        <v>210</v>
      </c>
      <c r="F125" s="57" t="s">
        <v>23</v>
      </c>
      <c r="G125" s="23">
        <v>165543</v>
      </c>
      <c r="H125" s="23">
        <v>233955</v>
      </c>
      <c r="I125" s="23">
        <v>25565</v>
      </c>
      <c r="J125" s="23">
        <v>9280</v>
      </c>
      <c r="K125" s="23">
        <v>14496</v>
      </c>
      <c r="L125" s="23">
        <v>1801</v>
      </c>
      <c r="M125">
        <f t="shared" si="12"/>
        <v>450640</v>
      </c>
    </row>
    <row r="126" spans="1:13" customFormat="1" ht="15" x14ac:dyDescent="0.25">
      <c r="A126" t="str">
        <f t="shared" si="13"/>
        <v>Løbende priser (1.000 kr.)</v>
      </c>
      <c r="B126" t="str">
        <f t="shared" si="13"/>
        <v>I alt (netto)</v>
      </c>
      <c r="C126" t="str">
        <f t="shared" si="13"/>
        <v>1 Driftskonti</v>
      </c>
      <c r="D126" t="str">
        <f t="shared" si="13"/>
        <v>2024</v>
      </c>
      <c r="E126" s="2">
        <v>217</v>
      </c>
      <c r="F126" s="57" t="s">
        <v>28</v>
      </c>
      <c r="G126" s="23">
        <v>243908</v>
      </c>
      <c r="H126" s="23">
        <v>350128</v>
      </c>
      <c r="I126" s="23">
        <v>123392</v>
      </c>
      <c r="J126" s="23">
        <v>28454</v>
      </c>
      <c r="K126" s="23">
        <v>31595</v>
      </c>
      <c r="L126" s="23">
        <v>2406</v>
      </c>
      <c r="M126">
        <f t="shared" si="12"/>
        <v>779883</v>
      </c>
    </row>
    <row r="127" spans="1:13" customFormat="1" ht="15" x14ac:dyDescent="0.25">
      <c r="A127" t="str">
        <f t="shared" si="13"/>
        <v>Løbende priser (1.000 kr.)</v>
      </c>
      <c r="B127" t="str">
        <f t="shared" si="13"/>
        <v>I alt (netto)</v>
      </c>
      <c r="C127" t="str">
        <f t="shared" si="13"/>
        <v>1 Driftskonti</v>
      </c>
      <c r="D127" t="str">
        <f t="shared" si="13"/>
        <v>2024</v>
      </c>
      <c r="E127" s="2">
        <v>219</v>
      </c>
      <c r="F127" s="57" t="s">
        <v>29</v>
      </c>
      <c r="G127" s="23">
        <v>68305</v>
      </c>
      <c r="H127" s="23">
        <v>257393</v>
      </c>
      <c r="I127" s="23">
        <v>80995</v>
      </c>
      <c r="J127" s="23">
        <v>53634</v>
      </c>
      <c r="K127" s="23">
        <v>16844</v>
      </c>
      <c r="L127" s="23">
        <v>1262</v>
      </c>
      <c r="M127">
        <f t="shared" si="12"/>
        <v>478433</v>
      </c>
    </row>
    <row r="128" spans="1:13" customFormat="1" ht="15" x14ac:dyDescent="0.25">
      <c r="A128" t="str">
        <f t="shared" si="13"/>
        <v>Løbende priser (1.000 kr.)</v>
      </c>
      <c r="B128" t="str">
        <f t="shared" si="13"/>
        <v>I alt (netto)</v>
      </c>
      <c r="C128" t="str">
        <f t="shared" si="13"/>
        <v>1 Driftskonti</v>
      </c>
      <c r="D128" t="str">
        <f t="shared" si="13"/>
        <v>2024</v>
      </c>
      <c r="E128" s="2">
        <v>223</v>
      </c>
      <c r="F128" s="57" t="s">
        <v>30</v>
      </c>
      <c r="G128" s="23">
        <v>100203</v>
      </c>
      <c r="H128" s="23">
        <v>177685</v>
      </c>
      <c r="I128" s="23">
        <v>21136</v>
      </c>
      <c r="J128" s="23">
        <v>16658</v>
      </c>
      <c r="K128" s="23">
        <v>15218</v>
      </c>
      <c r="L128" s="23">
        <v>1005</v>
      </c>
      <c r="M128">
        <f t="shared" si="12"/>
        <v>331905</v>
      </c>
    </row>
    <row r="129" spans="1:13" customFormat="1" ht="15" x14ac:dyDescent="0.25">
      <c r="A129" t="str">
        <f t="shared" si="13"/>
        <v>Løbende priser (1.000 kr.)</v>
      </c>
      <c r="B129" t="str">
        <f t="shared" si="13"/>
        <v>I alt (netto)</v>
      </c>
      <c r="C129" t="str">
        <f t="shared" si="13"/>
        <v>1 Driftskonti</v>
      </c>
      <c r="D129" t="str">
        <f t="shared" si="13"/>
        <v>2024</v>
      </c>
      <c r="E129" s="2">
        <v>230</v>
      </c>
      <c r="F129" s="57" t="s">
        <v>31</v>
      </c>
      <c r="G129" s="23">
        <v>184496</v>
      </c>
      <c r="H129" s="23">
        <v>376232</v>
      </c>
      <c r="I129" s="23">
        <v>65535</v>
      </c>
      <c r="J129" s="23">
        <v>75318</v>
      </c>
      <c r="K129" s="23">
        <v>22002</v>
      </c>
      <c r="L129" s="23">
        <v>2058</v>
      </c>
      <c r="M129">
        <f t="shared" si="12"/>
        <v>725641</v>
      </c>
    </row>
    <row r="130" spans="1:13" customFormat="1" ht="15" x14ac:dyDescent="0.25">
      <c r="A130" t="str">
        <f t="shared" si="13"/>
        <v>Løbende priser (1.000 kr.)</v>
      </c>
      <c r="B130" t="str">
        <f t="shared" si="13"/>
        <v>I alt (netto)</v>
      </c>
      <c r="C130" t="str">
        <f t="shared" si="13"/>
        <v>1 Driftskonti</v>
      </c>
      <c r="D130" t="str">
        <f t="shared" si="13"/>
        <v>2024</v>
      </c>
      <c r="E130" s="2">
        <v>240</v>
      </c>
      <c r="F130" s="57" t="s">
        <v>22</v>
      </c>
      <c r="G130" s="23">
        <v>118568</v>
      </c>
      <c r="H130" s="23">
        <v>150717</v>
      </c>
      <c r="I130" s="23">
        <v>41187</v>
      </c>
      <c r="J130" s="23">
        <v>37118</v>
      </c>
      <c r="K130" s="23">
        <v>20069</v>
      </c>
      <c r="L130" s="23">
        <v>1364</v>
      </c>
      <c r="M130">
        <f t="shared" si="12"/>
        <v>369023</v>
      </c>
    </row>
    <row r="131" spans="1:13" customFormat="1" ht="15" x14ac:dyDescent="0.25">
      <c r="A131" t="str">
        <f t="shared" si="13"/>
        <v>Løbende priser (1.000 kr.)</v>
      </c>
      <c r="B131" t="str">
        <f t="shared" si="13"/>
        <v>I alt (netto)</v>
      </c>
      <c r="C131" t="str">
        <f t="shared" si="13"/>
        <v>1 Driftskonti</v>
      </c>
      <c r="D131" t="str">
        <f t="shared" si="13"/>
        <v>2024</v>
      </c>
      <c r="E131" s="2">
        <v>250</v>
      </c>
      <c r="F131" s="57" t="s">
        <v>24</v>
      </c>
      <c r="G131" s="23">
        <v>120966</v>
      </c>
      <c r="H131" s="23">
        <v>276662</v>
      </c>
      <c r="I131" s="23">
        <v>62475</v>
      </c>
      <c r="J131" s="23">
        <v>17245</v>
      </c>
      <c r="K131" s="23">
        <v>19419</v>
      </c>
      <c r="L131" s="23">
        <v>3058</v>
      </c>
      <c r="M131">
        <f t="shared" si="12"/>
        <v>499825</v>
      </c>
    </row>
    <row r="132" spans="1:13" customFormat="1" ht="15" x14ac:dyDescent="0.25">
      <c r="A132" t="str">
        <f t="shared" si="13"/>
        <v>Løbende priser (1.000 kr.)</v>
      </c>
      <c r="B132" t="str">
        <f t="shared" si="13"/>
        <v>I alt (netto)</v>
      </c>
      <c r="C132" t="str">
        <f t="shared" si="13"/>
        <v>1 Driftskonti</v>
      </c>
      <c r="D132" t="str">
        <f t="shared" si="13"/>
        <v>2024</v>
      </c>
      <c r="E132" s="2">
        <v>253</v>
      </c>
      <c r="F132" s="57" t="s">
        <v>34</v>
      </c>
      <c r="G132" s="23">
        <v>196252</v>
      </c>
      <c r="H132" s="23">
        <v>182004</v>
      </c>
      <c r="I132" s="23">
        <v>33077</v>
      </c>
      <c r="J132" s="23">
        <v>54029</v>
      </c>
      <c r="K132" s="23">
        <v>23904</v>
      </c>
      <c r="L132" s="23">
        <v>1745</v>
      </c>
      <c r="M132">
        <f t="shared" si="12"/>
        <v>491011</v>
      </c>
    </row>
    <row r="133" spans="1:13" customFormat="1" ht="15" x14ac:dyDescent="0.25">
      <c r="A133" t="str">
        <f t="shared" si="13"/>
        <v>Løbende priser (1.000 kr.)</v>
      </c>
      <c r="B133" t="str">
        <f t="shared" si="13"/>
        <v>I alt (netto)</v>
      </c>
      <c r="C133" t="str">
        <f t="shared" si="13"/>
        <v>1 Driftskonti</v>
      </c>
      <c r="D133" t="str">
        <f t="shared" si="13"/>
        <v>2024</v>
      </c>
      <c r="E133" s="2">
        <v>259</v>
      </c>
      <c r="F133" s="57" t="s">
        <v>35</v>
      </c>
      <c r="G133" s="23">
        <v>245942</v>
      </c>
      <c r="H133" s="23">
        <v>286716</v>
      </c>
      <c r="I133" s="23">
        <v>47594</v>
      </c>
      <c r="J133" s="23">
        <v>44743</v>
      </c>
      <c r="K133" s="23">
        <v>32888</v>
      </c>
      <c r="L133" s="23">
        <v>1485</v>
      </c>
      <c r="M133">
        <f t="shared" si="12"/>
        <v>659368</v>
      </c>
    </row>
    <row r="134" spans="1:13" customFormat="1" ht="15" x14ac:dyDescent="0.25">
      <c r="A134" t="str">
        <f t="shared" si="13"/>
        <v>Løbende priser (1.000 kr.)</v>
      </c>
      <c r="B134" t="str">
        <f t="shared" si="13"/>
        <v>I alt (netto)</v>
      </c>
      <c r="C134" t="str">
        <f t="shared" si="13"/>
        <v>1 Driftskonti</v>
      </c>
      <c r="D134" t="str">
        <f t="shared" si="13"/>
        <v>2024</v>
      </c>
      <c r="E134" s="2">
        <v>260</v>
      </c>
      <c r="F134" s="57" t="s">
        <v>27</v>
      </c>
      <c r="G134" s="23">
        <v>75724</v>
      </c>
      <c r="H134" s="23">
        <v>188898</v>
      </c>
      <c r="I134" s="23">
        <v>40241</v>
      </c>
      <c r="J134" s="23">
        <v>32054</v>
      </c>
      <c r="K134" s="23">
        <v>17658</v>
      </c>
      <c r="L134" s="23">
        <v>830</v>
      </c>
      <c r="M134">
        <f t="shared" si="12"/>
        <v>355405</v>
      </c>
    </row>
    <row r="135" spans="1:13" customFormat="1" ht="15" x14ac:dyDescent="0.25">
      <c r="A135" t="str">
        <f t="shared" si="13"/>
        <v>Løbende priser (1.000 kr.)</v>
      </c>
      <c r="B135" t="str">
        <f t="shared" si="13"/>
        <v>I alt (netto)</v>
      </c>
      <c r="C135" t="str">
        <f t="shared" si="13"/>
        <v>1 Driftskonti</v>
      </c>
      <c r="D135" t="str">
        <f t="shared" si="13"/>
        <v>2024</v>
      </c>
      <c r="E135" s="2">
        <v>265</v>
      </c>
      <c r="F135" s="57" t="s">
        <v>37</v>
      </c>
      <c r="G135" s="23">
        <v>303112</v>
      </c>
      <c r="H135" s="23">
        <v>377346</v>
      </c>
      <c r="I135" s="23">
        <v>65152</v>
      </c>
      <c r="J135" s="23">
        <v>24910</v>
      </c>
      <c r="K135" s="23">
        <v>34706</v>
      </c>
      <c r="L135" s="23">
        <v>3520</v>
      </c>
      <c r="M135">
        <f t="shared" si="12"/>
        <v>808746</v>
      </c>
    </row>
    <row r="136" spans="1:13" customFormat="1" ht="15" x14ac:dyDescent="0.25">
      <c r="A136" t="str">
        <f t="shared" si="13"/>
        <v>Løbende priser (1.000 kr.)</v>
      </c>
      <c r="B136" t="str">
        <f t="shared" si="13"/>
        <v>I alt (netto)</v>
      </c>
      <c r="C136" t="str">
        <f t="shared" si="13"/>
        <v>1 Driftskonti</v>
      </c>
      <c r="D136" t="str">
        <f t="shared" si="13"/>
        <v>2024</v>
      </c>
      <c r="E136" s="2">
        <v>269</v>
      </c>
      <c r="F136" s="57" t="s">
        <v>38</v>
      </c>
      <c r="G136" s="23">
        <v>70984</v>
      </c>
      <c r="H136" s="23">
        <v>101243</v>
      </c>
      <c r="I136" s="23">
        <v>16508</v>
      </c>
      <c r="J136" s="23">
        <v>12260</v>
      </c>
      <c r="K136" s="23">
        <v>9382</v>
      </c>
      <c r="L136" s="23">
        <v>1448</v>
      </c>
      <c r="M136">
        <f t="shared" si="12"/>
        <v>211825</v>
      </c>
    </row>
    <row r="137" spans="1:13" customFormat="1" ht="15" x14ac:dyDescent="0.25">
      <c r="A137" t="str">
        <f t="shared" si="13"/>
        <v>Løbende priser (1.000 kr.)</v>
      </c>
      <c r="B137" t="str">
        <f t="shared" si="13"/>
        <v>I alt (netto)</v>
      </c>
      <c r="C137" t="str">
        <f t="shared" si="13"/>
        <v>1 Driftskonti</v>
      </c>
      <c r="D137" t="str">
        <f t="shared" si="13"/>
        <v>2024</v>
      </c>
      <c r="E137" s="2">
        <v>270</v>
      </c>
      <c r="F137" s="57" t="s">
        <v>26</v>
      </c>
      <c r="G137" s="23">
        <v>111632</v>
      </c>
      <c r="H137" s="23">
        <v>247296</v>
      </c>
      <c r="I137" s="23">
        <v>102878</v>
      </c>
      <c r="J137" s="23">
        <v>34651</v>
      </c>
      <c r="K137" s="23">
        <v>26787</v>
      </c>
      <c r="L137" s="23">
        <v>2234</v>
      </c>
      <c r="M137">
        <f t="shared" si="12"/>
        <v>525478</v>
      </c>
    </row>
    <row r="138" spans="1:13" customFormat="1" ht="15" x14ac:dyDescent="0.25">
      <c r="A138" t="str">
        <f t="shared" si="13"/>
        <v>Løbende priser (1.000 kr.)</v>
      </c>
      <c r="B138" t="str">
        <f t="shared" si="13"/>
        <v>I alt (netto)</v>
      </c>
      <c r="C138" t="str">
        <f t="shared" si="13"/>
        <v>1 Driftskonti</v>
      </c>
      <c r="D138" t="str">
        <f t="shared" si="13"/>
        <v>2024</v>
      </c>
      <c r="E138" s="2">
        <v>306</v>
      </c>
      <c r="F138" s="57" t="s">
        <v>45</v>
      </c>
      <c r="G138" s="23">
        <v>145414</v>
      </c>
      <c r="H138" s="23">
        <v>226449</v>
      </c>
      <c r="I138" s="23">
        <v>36646</v>
      </c>
      <c r="J138" s="23">
        <v>12372</v>
      </c>
      <c r="K138" s="23">
        <v>23459</v>
      </c>
      <c r="L138" s="23">
        <v>2359</v>
      </c>
      <c r="M138">
        <f t="shared" si="12"/>
        <v>446699</v>
      </c>
    </row>
    <row r="139" spans="1:13" customFormat="1" ht="15" x14ac:dyDescent="0.25">
      <c r="A139" t="str">
        <f t="shared" si="13"/>
        <v>Løbende priser (1.000 kr.)</v>
      </c>
      <c r="B139" t="str">
        <f t="shared" si="13"/>
        <v>I alt (netto)</v>
      </c>
      <c r="C139" t="str">
        <f t="shared" si="13"/>
        <v>1 Driftskonti</v>
      </c>
      <c r="D139" t="str">
        <f t="shared" si="13"/>
        <v>2024</v>
      </c>
      <c r="E139" s="2">
        <v>316</v>
      </c>
      <c r="F139" s="57" t="s">
        <v>41</v>
      </c>
      <c r="G139" s="23">
        <v>218850</v>
      </c>
      <c r="H139" s="23">
        <v>243855</v>
      </c>
      <c r="I139" s="23">
        <v>116744</v>
      </c>
      <c r="J139" s="23">
        <v>19082</v>
      </c>
      <c r="K139" s="23">
        <v>27086</v>
      </c>
      <c r="L139" s="23">
        <v>3624</v>
      </c>
      <c r="M139">
        <f t="shared" si="12"/>
        <v>629241</v>
      </c>
    </row>
    <row r="140" spans="1:13" customFormat="1" ht="15" x14ac:dyDescent="0.25">
      <c r="A140" t="str">
        <f t="shared" si="13"/>
        <v>Løbende priser (1.000 kr.)</v>
      </c>
      <c r="B140" t="str">
        <f t="shared" si="13"/>
        <v>I alt (netto)</v>
      </c>
      <c r="C140" t="str">
        <f t="shared" si="13"/>
        <v>1 Driftskonti</v>
      </c>
      <c r="D140" t="str">
        <f t="shared" si="13"/>
        <v>2024</v>
      </c>
      <c r="E140" s="2">
        <v>320</v>
      </c>
      <c r="F140" s="57" t="s">
        <v>39</v>
      </c>
      <c r="G140" s="23">
        <v>108662</v>
      </c>
      <c r="H140" s="23">
        <v>178970</v>
      </c>
      <c r="I140" s="23">
        <v>22713</v>
      </c>
      <c r="J140" s="23">
        <v>18721</v>
      </c>
      <c r="K140" s="23">
        <v>16809</v>
      </c>
      <c r="L140" s="23">
        <v>671</v>
      </c>
      <c r="M140">
        <f t="shared" si="12"/>
        <v>346546</v>
      </c>
    </row>
    <row r="141" spans="1:13" customFormat="1" ht="15" x14ac:dyDescent="0.25">
      <c r="A141" t="str">
        <f t="shared" si="13"/>
        <v>Løbende priser (1.000 kr.)</v>
      </c>
      <c r="B141" t="str">
        <f t="shared" si="13"/>
        <v>I alt (netto)</v>
      </c>
      <c r="C141" t="str">
        <f t="shared" si="13"/>
        <v>1 Driftskonti</v>
      </c>
      <c r="D141" t="str">
        <f t="shared" si="13"/>
        <v>2024</v>
      </c>
      <c r="E141" s="2">
        <v>326</v>
      </c>
      <c r="F141" s="57" t="s">
        <v>42</v>
      </c>
      <c r="G141" s="23">
        <v>215451</v>
      </c>
      <c r="H141" s="23">
        <v>224010</v>
      </c>
      <c r="I141" s="23">
        <v>54696</v>
      </c>
      <c r="J141" s="23">
        <v>10145</v>
      </c>
      <c r="K141" s="23">
        <v>1564</v>
      </c>
      <c r="L141" s="23">
        <v>1648</v>
      </c>
      <c r="M141">
        <f t="shared" si="12"/>
        <v>507514</v>
      </c>
    </row>
    <row r="142" spans="1:13" customFormat="1" ht="15" x14ac:dyDescent="0.25">
      <c r="A142" t="str">
        <f t="shared" si="13"/>
        <v>Løbende priser (1.000 kr.)</v>
      </c>
      <c r="B142" t="str">
        <f t="shared" si="13"/>
        <v>I alt (netto)</v>
      </c>
      <c r="C142" t="str">
        <f t="shared" si="13"/>
        <v>1 Driftskonti</v>
      </c>
      <c r="D142" t="str">
        <f t="shared" si="13"/>
        <v>2024</v>
      </c>
      <c r="E142" s="2">
        <v>329</v>
      </c>
      <c r="F142" s="57" t="s">
        <v>46</v>
      </c>
      <c r="G142" s="23">
        <v>105820</v>
      </c>
      <c r="H142" s="23">
        <v>161699</v>
      </c>
      <c r="I142" s="23">
        <v>19114</v>
      </c>
      <c r="J142" s="23">
        <v>5145</v>
      </c>
      <c r="K142" s="23">
        <v>10372</v>
      </c>
      <c r="L142" s="23">
        <v>1725</v>
      </c>
      <c r="M142">
        <f t="shared" si="12"/>
        <v>303875</v>
      </c>
    </row>
    <row r="143" spans="1:13" customFormat="1" ht="15" x14ac:dyDescent="0.25">
      <c r="A143" t="str">
        <f t="shared" si="13"/>
        <v>Løbende priser (1.000 kr.)</v>
      </c>
      <c r="B143" t="str">
        <f t="shared" si="13"/>
        <v>I alt (netto)</v>
      </c>
      <c r="C143" t="str">
        <f t="shared" si="13"/>
        <v>1 Driftskonti</v>
      </c>
      <c r="D143" t="str">
        <f t="shared" si="13"/>
        <v>2024</v>
      </c>
      <c r="E143" s="2">
        <v>330</v>
      </c>
      <c r="F143" s="57" t="s">
        <v>47</v>
      </c>
      <c r="G143" s="23">
        <v>268929</v>
      </c>
      <c r="H143" s="23">
        <v>313267</v>
      </c>
      <c r="I143" s="23">
        <v>97110</v>
      </c>
      <c r="J143" s="23">
        <v>84180</v>
      </c>
      <c r="K143" s="23">
        <v>31152</v>
      </c>
      <c r="L143" s="23">
        <v>2099</v>
      </c>
      <c r="M143">
        <f t="shared" si="12"/>
        <v>796737</v>
      </c>
    </row>
    <row r="144" spans="1:13" customFormat="1" ht="15" x14ac:dyDescent="0.25">
      <c r="A144" t="str">
        <f t="shared" si="13"/>
        <v>Løbende priser (1.000 kr.)</v>
      </c>
      <c r="B144" t="str">
        <f t="shared" si="13"/>
        <v>I alt (netto)</v>
      </c>
      <c r="C144" t="str">
        <f t="shared" si="13"/>
        <v>1 Driftskonti</v>
      </c>
      <c r="D144" t="str">
        <f t="shared" si="13"/>
        <v>2024</v>
      </c>
      <c r="E144" s="2">
        <v>336</v>
      </c>
      <c r="F144" s="57" t="s">
        <v>49</v>
      </c>
      <c r="G144" s="23">
        <v>101723</v>
      </c>
      <c r="H144" s="23">
        <v>86966</v>
      </c>
      <c r="I144" s="23">
        <v>25439</v>
      </c>
      <c r="J144" s="23">
        <v>21610</v>
      </c>
      <c r="K144" s="23">
        <v>10293</v>
      </c>
      <c r="L144" s="23">
        <v>1507</v>
      </c>
      <c r="M144">
        <f t="shared" si="12"/>
        <v>247538</v>
      </c>
    </row>
    <row r="145" spans="1:13" customFormat="1" ht="15" x14ac:dyDescent="0.25">
      <c r="A145" t="str">
        <f t="shared" si="13"/>
        <v>Løbende priser (1.000 kr.)</v>
      </c>
      <c r="B145" t="str">
        <f t="shared" si="13"/>
        <v>I alt (netto)</v>
      </c>
      <c r="C145" t="str">
        <f t="shared" si="13"/>
        <v>1 Driftskonti</v>
      </c>
      <c r="D145" t="str">
        <f t="shared" si="13"/>
        <v>2024</v>
      </c>
      <c r="E145" s="2">
        <v>340</v>
      </c>
      <c r="F145" s="57" t="s">
        <v>48</v>
      </c>
      <c r="G145" s="23">
        <v>73810</v>
      </c>
      <c r="H145" s="23">
        <v>146579</v>
      </c>
      <c r="I145" s="23">
        <v>44519</v>
      </c>
      <c r="J145" s="23">
        <v>15719</v>
      </c>
      <c r="K145" s="23">
        <v>8752</v>
      </c>
      <c r="L145" s="23">
        <v>2275</v>
      </c>
      <c r="M145">
        <f t="shared" si="12"/>
        <v>291654</v>
      </c>
    </row>
    <row r="146" spans="1:13" customFormat="1" ht="15" x14ac:dyDescent="0.25">
      <c r="A146" t="str">
        <f t="shared" si="13"/>
        <v>Løbende priser (1.000 kr.)</v>
      </c>
      <c r="B146" t="str">
        <f t="shared" si="13"/>
        <v>I alt (netto)</v>
      </c>
      <c r="C146" t="str">
        <f t="shared" si="13"/>
        <v>1 Driftskonti</v>
      </c>
      <c r="D146" t="str">
        <f t="shared" si="13"/>
        <v>2024</v>
      </c>
      <c r="E146" s="2">
        <v>350</v>
      </c>
      <c r="F146" s="57" t="s">
        <v>36</v>
      </c>
      <c r="G146" s="23">
        <v>52165</v>
      </c>
      <c r="H146" s="23">
        <v>131510</v>
      </c>
      <c r="I146" s="23">
        <v>36936</v>
      </c>
      <c r="J146" s="23">
        <v>5600</v>
      </c>
      <c r="K146" s="23">
        <v>10962</v>
      </c>
      <c r="L146" s="23">
        <v>824</v>
      </c>
      <c r="M146">
        <f t="shared" si="12"/>
        <v>237997</v>
      </c>
    </row>
    <row r="147" spans="1:13" customFormat="1" ht="15" x14ac:dyDescent="0.25">
      <c r="A147" t="str">
        <f t="shared" si="13"/>
        <v>Løbende priser (1.000 kr.)</v>
      </c>
      <c r="B147" t="str">
        <f t="shared" si="13"/>
        <v>I alt (netto)</v>
      </c>
      <c r="C147" t="str">
        <f t="shared" si="13"/>
        <v>1 Driftskonti</v>
      </c>
      <c r="D147" t="str">
        <f t="shared" si="13"/>
        <v>2024</v>
      </c>
      <c r="E147" s="2">
        <v>360</v>
      </c>
      <c r="F147" s="57" t="s">
        <v>43</v>
      </c>
      <c r="G147" s="23">
        <v>144416</v>
      </c>
      <c r="H147" s="23">
        <v>273340</v>
      </c>
      <c r="I147" s="23">
        <v>99352</v>
      </c>
      <c r="J147" s="23">
        <v>19881</v>
      </c>
      <c r="K147" s="23">
        <v>23945</v>
      </c>
      <c r="L147" s="23">
        <v>1879</v>
      </c>
      <c r="M147">
        <f t="shared" si="12"/>
        <v>562813</v>
      </c>
    </row>
    <row r="148" spans="1:13" customFormat="1" ht="15" x14ac:dyDescent="0.25">
      <c r="A148" t="str">
        <f t="shared" si="13"/>
        <v>Løbende priser (1.000 kr.)</v>
      </c>
      <c r="B148" t="str">
        <f t="shared" si="13"/>
        <v>I alt (netto)</v>
      </c>
      <c r="C148" t="str">
        <f t="shared" si="13"/>
        <v>1 Driftskonti</v>
      </c>
      <c r="D148" t="str">
        <f t="shared" si="13"/>
        <v>2024</v>
      </c>
      <c r="E148" s="2">
        <v>370</v>
      </c>
      <c r="F148" s="57" t="s">
        <v>44</v>
      </c>
      <c r="G148" s="23">
        <v>425801</v>
      </c>
      <c r="H148" s="23">
        <v>380603</v>
      </c>
      <c r="I148" s="23">
        <v>0</v>
      </c>
      <c r="J148" s="23">
        <v>682</v>
      </c>
      <c r="K148" s="23">
        <v>31730</v>
      </c>
      <c r="L148" s="23">
        <v>3653</v>
      </c>
      <c r="M148">
        <f t="shared" si="12"/>
        <v>842469</v>
      </c>
    </row>
    <row r="149" spans="1:13" customFormat="1" ht="15" x14ac:dyDescent="0.25">
      <c r="A149" t="str">
        <f t="shared" si="13"/>
        <v>Løbende priser (1.000 kr.)</v>
      </c>
      <c r="B149" t="str">
        <f t="shared" si="13"/>
        <v>I alt (netto)</v>
      </c>
      <c r="C149" t="str">
        <f t="shared" si="13"/>
        <v>1 Driftskonti</v>
      </c>
      <c r="D149" t="str">
        <f t="shared" si="13"/>
        <v>2024</v>
      </c>
      <c r="E149" s="2">
        <v>376</v>
      </c>
      <c r="F149" s="57" t="s">
        <v>40</v>
      </c>
      <c r="G149" s="23">
        <v>161287</v>
      </c>
      <c r="H149" s="23">
        <v>261576</v>
      </c>
      <c r="I149" s="23">
        <v>163282</v>
      </c>
      <c r="J149" s="23">
        <v>40902</v>
      </c>
      <c r="K149" s="23">
        <v>29285</v>
      </c>
      <c r="L149" s="23">
        <v>2909</v>
      </c>
      <c r="M149">
        <f t="shared" si="12"/>
        <v>659241</v>
      </c>
    </row>
    <row r="150" spans="1:13" customFormat="1" ht="15" x14ac:dyDescent="0.25">
      <c r="A150" t="str">
        <f t="shared" si="13"/>
        <v>Løbende priser (1.000 kr.)</v>
      </c>
      <c r="B150" t="str">
        <f t="shared" si="13"/>
        <v>I alt (netto)</v>
      </c>
      <c r="C150" t="str">
        <f t="shared" si="13"/>
        <v>1 Driftskonti</v>
      </c>
      <c r="D150" t="str">
        <f t="shared" si="13"/>
        <v>2024</v>
      </c>
      <c r="E150" s="2">
        <v>390</v>
      </c>
      <c r="F150" s="57" t="s">
        <v>50</v>
      </c>
      <c r="G150" s="23">
        <v>190226</v>
      </c>
      <c r="H150" s="23">
        <v>246850</v>
      </c>
      <c r="I150" s="23">
        <v>53462</v>
      </c>
      <c r="J150" s="23">
        <v>20213</v>
      </c>
      <c r="K150" s="23">
        <v>23298</v>
      </c>
      <c r="L150" s="23">
        <v>2522</v>
      </c>
      <c r="M150">
        <f t="shared" si="12"/>
        <v>536571</v>
      </c>
    </row>
    <row r="151" spans="1:13" customFormat="1" ht="15" x14ac:dyDescent="0.25">
      <c r="A151" t="str">
        <f t="shared" si="13"/>
        <v>Løbende priser (1.000 kr.)</v>
      </c>
      <c r="B151" t="str">
        <f t="shared" si="13"/>
        <v>I alt (netto)</v>
      </c>
      <c r="C151" t="str">
        <f t="shared" si="13"/>
        <v>1 Driftskonti</v>
      </c>
      <c r="D151" t="str">
        <f t="shared" si="13"/>
        <v>2024</v>
      </c>
      <c r="E151" s="2">
        <v>400</v>
      </c>
      <c r="F151" s="57" t="s">
        <v>32</v>
      </c>
      <c r="G151" s="23">
        <v>124425</v>
      </c>
      <c r="H151" s="23">
        <v>253519</v>
      </c>
      <c r="I151" s="23">
        <v>98910</v>
      </c>
      <c r="J151" s="23">
        <v>47653</v>
      </c>
      <c r="K151" s="23">
        <v>17530</v>
      </c>
      <c r="L151" s="23">
        <v>2003</v>
      </c>
      <c r="M151">
        <f t="shared" si="12"/>
        <v>544040</v>
      </c>
    </row>
    <row r="152" spans="1:13" customFormat="1" ht="15" x14ac:dyDescent="0.25">
      <c r="A152" t="str">
        <f t="shared" si="13"/>
        <v>Løbende priser (1.000 kr.)</v>
      </c>
      <c r="B152" t="str">
        <f t="shared" si="13"/>
        <v>I alt (netto)</v>
      </c>
      <c r="C152" t="str">
        <f t="shared" si="13"/>
        <v>1 Driftskonti</v>
      </c>
      <c r="D152" t="str">
        <f t="shared" si="13"/>
        <v>2024</v>
      </c>
      <c r="E152" s="2">
        <v>410</v>
      </c>
      <c r="F152" s="57" t="s">
        <v>55</v>
      </c>
      <c r="G152" s="23">
        <v>116208</v>
      </c>
      <c r="H152" s="23">
        <v>184348</v>
      </c>
      <c r="I152" s="23">
        <v>53410</v>
      </c>
      <c r="J152" s="23">
        <v>10705</v>
      </c>
      <c r="K152" s="23">
        <v>7911</v>
      </c>
      <c r="L152" s="23">
        <v>1726</v>
      </c>
      <c r="M152">
        <f t="shared" si="12"/>
        <v>374308</v>
      </c>
    </row>
    <row r="153" spans="1:13" customFormat="1" ht="15" x14ac:dyDescent="0.25">
      <c r="A153" t="str">
        <f t="shared" si="13"/>
        <v>Løbende priser (1.000 kr.)</v>
      </c>
      <c r="B153" t="str">
        <f t="shared" si="13"/>
        <v>I alt (netto)</v>
      </c>
      <c r="C153" t="str">
        <f t="shared" si="13"/>
        <v>1 Driftskonti</v>
      </c>
      <c r="D153" t="str">
        <f t="shared" si="13"/>
        <v>2024</v>
      </c>
      <c r="E153" s="2">
        <v>420</v>
      </c>
      <c r="F153" s="57" t="s">
        <v>51</v>
      </c>
      <c r="G153" s="23">
        <v>111198</v>
      </c>
      <c r="H153" s="23">
        <v>173484</v>
      </c>
      <c r="I153" s="23">
        <v>31283</v>
      </c>
      <c r="J153" s="23">
        <v>36656</v>
      </c>
      <c r="K153" s="23">
        <v>17077</v>
      </c>
      <c r="L153" s="23">
        <v>3536</v>
      </c>
      <c r="M153">
        <f t="shared" si="12"/>
        <v>373234</v>
      </c>
    </row>
    <row r="154" spans="1:13" customFormat="1" ht="15" x14ac:dyDescent="0.25">
      <c r="A154" t="str">
        <f t="shared" si="13"/>
        <v>Løbende priser (1.000 kr.)</v>
      </c>
      <c r="B154" t="str">
        <f t="shared" si="13"/>
        <v>I alt (netto)</v>
      </c>
      <c r="C154" t="str">
        <f t="shared" si="13"/>
        <v>1 Driftskonti</v>
      </c>
      <c r="D154" t="str">
        <f t="shared" si="13"/>
        <v>2024</v>
      </c>
      <c r="E154" s="2">
        <v>430</v>
      </c>
      <c r="F154" s="57" t="s">
        <v>52</v>
      </c>
      <c r="G154" s="23">
        <v>149346</v>
      </c>
      <c r="H154" s="23">
        <v>221502</v>
      </c>
      <c r="I154" s="23">
        <v>86986</v>
      </c>
      <c r="J154" s="23">
        <v>22624</v>
      </c>
      <c r="K154" s="23">
        <v>25171</v>
      </c>
      <c r="L154" s="23">
        <v>2261</v>
      </c>
      <c r="M154">
        <f t="shared" si="12"/>
        <v>507890</v>
      </c>
    </row>
    <row r="155" spans="1:13" customFormat="1" ht="15" x14ac:dyDescent="0.25">
      <c r="A155" t="str">
        <f t="shared" si="13"/>
        <v>Løbende priser (1.000 kr.)</v>
      </c>
      <c r="B155" t="str">
        <f t="shared" si="13"/>
        <v>I alt (netto)</v>
      </c>
      <c r="C155" t="str">
        <f t="shared" si="13"/>
        <v>1 Driftskonti</v>
      </c>
      <c r="D155" t="str">
        <f t="shared" si="13"/>
        <v>2024</v>
      </c>
      <c r="E155" s="2">
        <v>440</v>
      </c>
      <c r="F155" s="57" t="s">
        <v>53</v>
      </c>
      <c r="G155" s="23">
        <v>60969</v>
      </c>
      <c r="H155" s="23">
        <v>134940</v>
      </c>
      <c r="I155" s="23">
        <v>46885</v>
      </c>
      <c r="J155" s="23">
        <v>8255</v>
      </c>
      <c r="K155" s="23">
        <v>17210</v>
      </c>
      <c r="L155" s="23">
        <v>959</v>
      </c>
      <c r="M155">
        <f t="shared" si="12"/>
        <v>269218</v>
      </c>
    </row>
    <row r="156" spans="1:13" customFormat="1" ht="15" x14ac:dyDescent="0.25">
      <c r="A156" t="str">
        <f t="shared" si="13"/>
        <v>Løbende priser (1.000 kr.)</v>
      </c>
      <c r="B156" t="str">
        <f t="shared" si="13"/>
        <v>I alt (netto)</v>
      </c>
      <c r="C156" t="str">
        <f t="shared" si="13"/>
        <v>1 Driftskonti</v>
      </c>
      <c r="D156" t="str">
        <f t="shared" si="13"/>
        <v>2024</v>
      </c>
      <c r="E156" s="2">
        <v>450</v>
      </c>
      <c r="F156" s="57" t="s">
        <v>57</v>
      </c>
      <c r="G156" s="23">
        <v>101168</v>
      </c>
      <c r="H156" s="23">
        <v>143981</v>
      </c>
      <c r="I156" s="23">
        <v>77946</v>
      </c>
      <c r="J156" s="23">
        <v>36281</v>
      </c>
      <c r="K156" s="23">
        <v>20365</v>
      </c>
      <c r="L156" s="23">
        <v>2228</v>
      </c>
      <c r="M156">
        <f t="shared" si="12"/>
        <v>381969</v>
      </c>
    </row>
    <row r="157" spans="1:13" customFormat="1" ht="15" x14ac:dyDescent="0.25">
      <c r="A157" t="str">
        <f t="shared" si="13"/>
        <v>Løbende priser (1.000 kr.)</v>
      </c>
      <c r="B157" t="str">
        <f t="shared" si="13"/>
        <v>I alt (netto)</v>
      </c>
      <c r="C157" t="str">
        <f t="shared" si="13"/>
        <v>1 Driftskonti</v>
      </c>
      <c r="D157" t="str">
        <f t="shared" si="13"/>
        <v>2024</v>
      </c>
      <c r="E157" s="2">
        <v>461</v>
      </c>
      <c r="F157" s="57" t="s">
        <v>58</v>
      </c>
      <c r="G157" s="23">
        <v>477793</v>
      </c>
      <c r="H157" s="23">
        <v>718575</v>
      </c>
      <c r="I157" s="23">
        <v>294333</v>
      </c>
      <c r="J157" s="23">
        <v>83232</v>
      </c>
      <c r="K157" s="23">
        <v>65488</v>
      </c>
      <c r="L157" s="23">
        <v>8639</v>
      </c>
      <c r="M157">
        <f t="shared" si="12"/>
        <v>1648060</v>
      </c>
    </row>
    <row r="158" spans="1:13" customFormat="1" ht="15" x14ac:dyDescent="0.25">
      <c r="A158" t="str">
        <f t="shared" si="13"/>
        <v>Løbende priser (1.000 kr.)</v>
      </c>
      <c r="B158" t="str">
        <f t="shared" si="13"/>
        <v>I alt (netto)</v>
      </c>
      <c r="C158" t="str">
        <f t="shared" si="13"/>
        <v>1 Driftskonti</v>
      </c>
      <c r="D158" t="str">
        <f t="shared" si="13"/>
        <v>2024</v>
      </c>
      <c r="E158" s="2">
        <v>479</v>
      </c>
      <c r="F158" s="57" t="s">
        <v>59</v>
      </c>
      <c r="G158" s="23">
        <v>128107</v>
      </c>
      <c r="H158" s="23">
        <v>335849</v>
      </c>
      <c r="I158" s="23">
        <v>108053</v>
      </c>
      <c r="J158" s="23">
        <v>25309</v>
      </c>
      <c r="K158" s="23">
        <v>21048</v>
      </c>
      <c r="L158" s="23">
        <v>3372</v>
      </c>
      <c r="M158">
        <f t="shared" si="12"/>
        <v>621738</v>
      </c>
    </row>
    <row r="159" spans="1:13" customFormat="1" ht="15" x14ac:dyDescent="0.25">
      <c r="A159" t="str">
        <f t="shared" si="13"/>
        <v>Løbende priser (1.000 kr.)</v>
      </c>
      <c r="B159" t="str">
        <f t="shared" si="13"/>
        <v>I alt (netto)</v>
      </c>
      <c r="C159" t="str">
        <f t="shared" si="13"/>
        <v>1 Driftskonti</v>
      </c>
      <c r="D159" t="str">
        <f t="shared" si="13"/>
        <v>2024</v>
      </c>
      <c r="E159" s="2">
        <v>480</v>
      </c>
      <c r="F159" s="57" t="s">
        <v>56</v>
      </c>
      <c r="G159" s="23">
        <v>101136</v>
      </c>
      <c r="H159" s="23">
        <v>123785</v>
      </c>
      <c r="I159" s="23">
        <v>22359</v>
      </c>
      <c r="J159" s="23">
        <v>25593</v>
      </c>
      <c r="K159" s="23">
        <v>8883</v>
      </c>
      <c r="L159" s="23">
        <v>1953</v>
      </c>
      <c r="M159">
        <f t="shared" si="12"/>
        <v>283709</v>
      </c>
    </row>
    <row r="160" spans="1:13" customFormat="1" ht="15" x14ac:dyDescent="0.25">
      <c r="A160" t="str">
        <f t="shared" si="13"/>
        <v>Løbende priser (1.000 kr.)</v>
      </c>
      <c r="B160" t="str">
        <f t="shared" si="13"/>
        <v>I alt (netto)</v>
      </c>
      <c r="C160" t="str">
        <f t="shared" si="13"/>
        <v>1 Driftskonti</v>
      </c>
      <c r="D160" t="str">
        <f t="shared" si="13"/>
        <v>2024</v>
      </c>
      <c r="E160" s="2">
        <v>482</v>
      </c>
      <c r="F160" s="57" t="s">
        <v>54</v>
      </c>
      <c r="G160" s="23">
        <v>64052</v>
      </c>
      <c r="H160" s="23">
        <v>123886</v>
      </c>
      <c r="I160" s="23">
        <v>33366</v>
      </c>
      <c r="J160" s="23">
        <v>7822</v>
      </c>
      <c r="K160" s="23">
        <v>7304</v>
      </c>
      <c r="L160" s="23">
        <v>526</v>
      </c>
      <c r="M160">
        <f t="shared" si="12"/>
        <v>236956</v>
      </c>
    </row>
    <row r="161" spans="1:13" customFormat="1" ht="15" x14ac:dyDescent="0.25">
      <c r="A161" t="str">
        <f t="shared" si="13"/>
        <v>Løbende priser (1.000 kr.)</v>
      </c>
      <c r="B161" t="str">
        <f t="shared" si="13"/>
        <v>I alt (netto)</v>
      </c>
      <c r="C161" t="str">
        <f t="shared" si="13"/>
        <v>1 Driftskonti</v>
      </c>
      <c r="D161" t="str">
        <f t="shared" si="13"/>
        <v>2024</v>
      </c>
      <c r="E161" s="2">
        <v>492</v>
      </c>
      <c r="F161" s="57" t="s">
        <v>60</v>
      </c>
      <c r="G161" s="23">
        <v>18135</v>
      </c>
      <c r="H161" s="23">
        <v>67841</v>
      </c>
      <c r="I161" s="23">
        <v>15570</v>
      </c>
      <c r="J161" s="23">
        <v>3538</v>
      </c>
      <c r="K161" s="23">
        <v>4596</v>
      </c>
      <c r="L161" s="23">
        <v>449</v>
      </c>
      <c r="M161">
        <f t="shared" si="12"/>
        <v>110129</v>
      </c>
    </row>
    <row r="162" spans="1:13" customFormat="1" ht="15" x14ac:dyDescent="0.25">
      <c r="A162" t="str">
        <f t="shared" si="13"/>
        <v>Løbende priser (1.000 kr.)</v>
      </c>
      <c r="B162" t="str">
        <f t="shared" si="13"/>
        <v>I alt (netto)</v>
      </c>
      <c r="C162" t="str">
        <f t="shared" si="13"/>
        <v>1 Driftskonti</v>
      </c>
      <c r="D162" t="str">
        <f t="shared" si="13"/>
        <v>2024</v>
      </c>
      <c r="E162" s="2">
        <v>510</v>
      </c>
      <c r="F162" s="57" t="s">
        <v>65</v>
      </c>
      <c r="G162" s="23">
        <v>178169</v>
      </c>
      <c r="H162" s="23">
        <v>275603</v>
      </c>
      <c r="I162" s="23">
        <v>98443</v>
      </c>
      <c r="J162" s="23">
        <v>13563</v>
      </c>
      <c r="K162" s="23">
        <v>21774</v>
      </c>
      <c r="L162" s="23">
        <v>2125</v>
      </c>
      <c r="M162">
        <f t="shared" si="12"/>
        <v>589677</v>
      </c>
    </row>
    <row r="163" spans="1:13" customFormat="1" ht="15" x14ac:dyDescent="0.25">
      <c r="A163" t="str">
        <f t="shared" si="13"/>
        <v>Løbende priser (1.000 kr.)</v>
      </c>
      <c r="B163" t="str">
        <f t="shared" si="13"/>
        <v>I alt (netto)</v>
      </c>
      <c r="C163" t="str">
        <f t="shared" si="13"/>
        <v>1 Driftskonti</v>
      </c>
      <c r="D163" t="str">
        <f t="shared" si="13"/>
        <v>2024</v>
      </c>
      <c r="E163" s="2">
        <v>530</v>
      </c>
      <c r="F163" s="57" t="s">
        <v>61</v>
      </c>
      <c r="G163" s="23">
        <v>55133</v>
      </c>
      <c r="H163" s="23">
        <v>190683</v>
      </c>
      <c r="I163" s="23">
        <v>26302</v>
      </c>
      <c r="J163" s="23">
        <v>2594</v>
      </c>
      <c r="K163" s="23">
        <v>19984</v>
      </c>
      <c r="L163" s="23">
        <v>1152</v>
      </c>
      <c r="M163">
        <f t="shared" si="12"/>
        <v>295848</v>
      </c>
    </row>
    <row r="164" spans="1:13" customFormat="1" ht="15" x14ac:dyDescent="0.25">
      <c r="A164" t="str">
        <f t="shared" si="13"/>
        <v>Løbende priser (1.000 kr.)</v>
      </c>
      <c r="B164" t="str">
        <f t="shared" si="13"/>
        <v>I alt (netto)</v>
      </c>
      <c r="C164" t="str">
        <f t="shared" si="13"/>
        <v>1 Driftskonti</v>
      </c>
      <c r="D164" t="str">
        <f t="shared" si="13"/>
        <v>2024</v>
      </c>
      <c r="E164" s="2">
        <v>540</v>
      </c>
      <c r="F164" s="57" t="s">
        <v>67</v>
      </c>
      <c r="G164" s="23">
        <v>214741</v>
      </c>
      <c r="H164" s="23">
        <v>393215</v>
      </c>
      <c r="I164" s="23">
        <v>186225</v>
      </c>
      <c r="J164" s="23">
        <v>28008</v>
      </c>
      <c r="K164" s="23">
        <v>40530</v>
      </c>
      <c r="L164" s="23">
        <v>3543</v>
      </c>
      <c r="M164">
        <f t="shared" si="12"/>
        <v>866262</v>
      </c>
    </row>
    <row r="165" spans="1:13" customFormat="1" ht="15" x14ac:dyDescent="0.25">
      <c r="A165" t="str">
        <f t="shared" si="13"/>
        <v>Løbende priser (1.000 kr.)</v>
      </c>
      <c r="B165" t="str">
        <f t="shared" si="13"/>
        <v>I alt (netto)</v>
      </c>
      <c r="C165" t="str">
        <f t="shared" si="13"/>
        <v>1 Driftskonti</v>
      </c>
      <c r="D165" t="str">
        <f t="shared" si="13"/>
        <v>2024</v>
      </c>
      <c r="E165" s="2">
        <v>550</v>
      </c>
      <c r="F165" s="57" t="s">
        <v>68</v>
      </c>
      <c r="G165" s="23">
        <v>113303</v>
      </c>
      <c r="H165" s="23">
        <v>188467</v>
      </c>
      <c r="I165" s="23">
        <v>50337</v>
      </c>
      <c r="J165" s="23">
        <v>27033</v>
      </c>
      <c r="K165" s="23">
        <v>18421</v>
      </c>
      <c r="L165" s="23">
        <v>1623</v>
      </c>
      <c r="M165">
        <f t="shared" si="12"/>
        <v>399184</v>
      </c>
    </row>
    <row r="166" spans="1:13" customFormat="1" ht="15" x14ac:dyDescent="0.25">
      <c r="A166" t="str">
        <f t="shared" si="13"/>
        <v>Løbende priser (1.000 kr.)</v>
      </c>
      <c r="B166" t="str">
        <f t="shared" si="13"/>
        <v>I alt (netto)</v>
      </c>
      <c r="C166" t="str">
        <f t="shared" si="13"/>
        <v>1 Driftskonti</v>
      </c>
      <c r="D166" t="str">
        <f t="shared" si="13"/>
        <v>2024</v>
      </c>
      <c r="E166" s="2">
        <v>561</v>
      </c>
      <c r="F166" s="57" t="s">
        <v>62</v>
      </c>
      <c r="G166" s="23">
        <v>292330</v>
      </c>
      <c r="H166" s="23">
        <v>602366</v>
      </c>
      <c r="I166" s="23">
        <v>185924</v>
      </c>
      <c r="J166" s="23">
        <v>14407</v>
      </c>
      <c r="K166" s="23">
        <v>64235</v>
      </c>
      <c r="L166" s="23">
        <v>6800</v>
      </c>
      <c r="M166">
        <f t="shared" si="12"/>
        <v>1166062</v>
      </c>
    </row>
    <row r="167" spans="1:13" customFormat="1" ht="15" x14ac:dyDescent="0.25">
      <c r="A167" t="str">
        <f t="shared" si="13"/>
        <v>Løbende priser (1.000 kr.)</v>
      </c>
      <c r="B167" t="str">
        <f t="shared" si="13"/>
        <v>I alt (netto)</v>
      </c>
      <c r="C167" t="str">
        <f t="shared" si="13"/>
        <v>1 Driftskonti</v>
      </c>
      <c r="D167" t="str">
        <f t="shared" si="13"/>
        <v>2024</v>
      </c>
      <c r="E167" s="2">
        <v>563</v>
      </c>
      <c r="F167" s="57" t="s">
        <v>63</v>
      </c>
      <c r="G167" s="23">
        <v>12811</v>
      </c>
      <c r="H167" s="23">
        <v>27033</v>
      </c>
      <c r="I167" s="23">
        <v>6298</v>
      </c>
      <c r="J167" s="23">
        <v>4902</v>
      </c>
      <c r="K167" s="23">
        <v>3026</v>
      </c>
      <c r="L167" s="23">
        <v>159</v>
      </c>
      <c r="M167">
        <f t="shared" si="12"/>
        <v>54229</v>
      </c>
    </row>
    <row r="168" spans="1:13" customFormat="1" ht="15" x14ac:dyDescent="0.25">
      <c r="A168" t="str">
        <f t="shared" si="13"/>
        <v>Løbende priser (1.000 kr.)</v>
      </c>
      <c r="B168" t="str">
        <f t="shared" si="13"/>
        <v>I alt (netto)</v>
      </c>
      <c r="C168" t="str">
        <f t="shared" si="13"/>
        <v>1 Driftskonti</v>
      </c>
      <c r="D168" t="str">
        <f t="shared" si="13"/>
        <v>2024</v>
      </c>
      <c r="E168" s="2">
        <v>573</v>
      </c>
      <c r="F168" s="57" t="s">
        <v>69</v>
      </c>
      <c r="G168" s="23">
        <v>123291</v>
      </c>
      <c r="H168" s="23">
        <v>280254</v>
      </c>
      <c r="I168" s="23">
        <v>54749</v>
      </c>
      <c r="J168" s="23">
        <v>20616</v>
      </c>
      <c r="K168" s="23">
        <v>29384</v>
      </c>
      <c r="L168" s="23">
        <v>2627</v>
      </c>
      <c r="M168">
        <f t="shared" si="12"/>
        <v>510921</v>
      </c>
    </row>
    <row r="169" spans="1:13" customFormat="1" ht="15" x14ac:dyDescent="0.25">
      <c r="A169" t="str">
        <f t="shared" si="13"/>
        <v>Løbende priser (1.000 kr.)</v>
      </c>
      <c r="B169" t="str">
        <f t="shared" si="13"/>
        <v>I alt (netto)</v>
      </c>
      <c r="C169" t="str">
        <f t="shared" si="13"/>
        <v>1 Driftskonti</v>
      </c>
      <c r="D169" t="str">
        <f t="shared" si="13"/>
        <v>2024</v>
      </c>
      <c r="E169" s="2">
        <v>575</v>
      </c>
      <c r="F169" s="57" t="s">
        <v>70</v>
      </c>
      <c r="G169" s="23">
        <v>111845</v>
      </c>
      <c r="H169" s="23">
        <v>179097</v>
      </c>
      <c r="I169" s="23">
        <v>74671</v>
      </c>
      <c r="J169" s="23">
        <v>40738</v>
      </c>
      <c r="K169" s="23">
        <v>22485</v>
      </c>
      <c r="L169" s="23">
        <v>2429</v>
      </c>
      <c r="M169">
        <f t="shared" si="12"/>
        <v>431265</v>
      </c>
    </row>
    <row r="170" spans="1:13" customFormat="1" ht="15" x14ac:dyDescent="0.25">
      <c r="A170" t="str">
        <f t="shared" si="13"/>
        <v>Løbende priser (1.000 kr.)</v>
      </c>
      <c r="B170" t="str">
        <f t="shared" si="13"/>
        <v>I alt (netto)</v>
      </c>
      <c r="C170" t="str">
        <f t="shared" si="13"/>
        <v>1 Driftskonti</v>
      </c>
      <c r="D170" t="str">
        <f t="shared" si="13"/>
        <v>2024</v>
      </c>
      <c r="E170" s="2">
        <v>580</v>
      </c>
      <c r="F170" s="57" t="s">
        <v>72</v>
      </c>
      <c r="G170" s="23">
        <v>197368</v>
      </c>
      <c r="H170" s="23">
        <v>289355</v>
      </c>
      <c r="I170" s="23">
        <v>115922</v>
      </c>
      <c r="J170" s="23">
        <v>4489</v>
      </c>
      <c r="K170" s="23">
        <v>52181</v>
      </c>
      <c r="L170" s="23">
        <v>3411</v>
      </c>
      <c r="M170">
        <f t="shared" si="12"/>
        <v>662726</v>
      </c>
    </row>
    <row r="171" spans="1:13" customFormat="1" ht="15" x14ac:dyDescent="0.25">
      <c r="A171" t="str">
        <f t="shared" si="13"/>
        <v>Løbende priser (1.000 kr.)</v>
      </c>
      <c r="B171" t="str">
        <f t="shared" si="13"/>
        <v>I alt (netto)</v>
      </c>
      <c r="C171" t="str">
        <f t="shared" si="13"/>
        <v>1 Driftskonti</v>
      </c>
      <c r="D171" t="str">
        <f t="shared" si="13"/>
        <v>2024</v>
      </c>
      <c r="E171" s="2">
        <v>607</v>
      </c>
      <c r="F171" s="57" t="s">
        <v>64</v>
      </c>
      <c r="G171" s="23">
        <v>133478</v>
      </c>
      <c r="H171" s="23">
        <v>253341</v>
      </c>
      <c r="I171" s="23">
        <v>87049</v>
      </c>
      <c r="J171" s="23">
        <v>33792</v>
      </c>
      <c r="K171" s="23">
        <v>18908</v>
      </c>
      <c r="L171" s="23">
        <v>2745</v>
      </c>
      <c r="M171">
        <f t="shared" ref="M171:M203" si="14">SUM(G171:L171)</f>
        <v>529313</v>
      </c>
    </row>
    <row r="172" spans="1:13" customFormat="1" ht="15" x14ac:dyDescent="0.25">
      <c r="A172" t="str">
        <f t="shared" ref="A172:D203" si="15">A171</f>
        <v>Løbende priser (1.000 kr.)</v>
      </c>
      <c r="B172" t="str">
        <f t="shared" si="15"/>
        <v>I alt (netto)</v>
      </c>
      <c r="C172" t="str">
        <f t="shared" si="15"/>
        <v>1 Driftskonti</v>
      </c>
      <c r="D172" t="str">
        <f t="shared" si="15"/>
        <v>2024</v>
      </c>
      <c r="E172" s="2">
        <v>615</v>
      </c>
      <c r="F172" s="57" t="s">
        <v>75</v>
      </c>
      <c r="G172" s="23">
        <v>193096</v>
      </c>
      <c r="H172" s="23">
        <v>409631</v>
      </c>
      <c r="I172" s="23">
        <v>131209</v>
      </c>
      <c r="J172" s="23">
        <v>17910</v>
      </c>
      <c r="K172" s="23">
        <v>42164</v>
      </c>
      <c r="L172" s="23">
        <v>2299</v>
      </c>
      <c r="M172">
        <f t="shared" si="14"/>
        <v>796309</v>
      </c>
    </row>
    <row r="173" spans="1:13" customFormat="1" ht="15" x14ac:dyDescent="0.25">
      <c r="A173" t="str">
        <f t="shared" si="15"/>
        <v>Løbende priser (1.000 kr.)</v>
      </c>
      <c r="B173" t="str">
        <f t="shared" si="15"/>
        <v>I alt (netto)</v>
      </c>
      <c r="C173" t="str">
        <f t="shared" si="15"/>
        <v>1 Driftskonti</v>
      </c>
      <c r="D173" t="str">
        <f t="shared" si="15"/>
        <v>2024</v>
      </c>
      <c r="E173" s="2">
        <v>621</v>
      </c>
      <c r="F173" s="57" t="s">
        <v>66</v>
      </c>
      <c r="G173" s="23">
        <v>201570</v>
      </c>
      <c r="H173" s="23">
        <v>370492</v>
      </c>
      <c r="I173" s="23">
        <v>155994</v>
      </c>
      <c r="J173" s="23">
        <v>50896</v>
      </c>
      <c r="K173" s="23">
        <v>30167</v>
      </c>
      <c r="L173" s="23">
        <v>3225</v>
      </c>
      <c r="M173">
        <f t="shared" si="14"/>
        <v>812344</v>
      </c>
    </row>
    <row r="174" spans="1:13" customFormat="1" ht="15" x14ac:dyDescent="0.25">
      <c r="A174" t="str">
        <f t="shared" si="15"/>
        <v>Løbende priser (1.000 kr.)</v>
      </c>
      <c r="B174" t="str">
        <f t="shared" si="15"/>
        <v>I alt (netto)</v>
      </c>
      <c r="C174" t="str">
        <f t="shared" si="15"/>
        <v>1 Driftskonti</v>
      </c>
      <c r="D174" t="str">
        <f t="shared" si="15"/>
        <v>2024</v>
      </c>
      <c r="E174" s="2">
        <v>630</v>
      </c>
      <c r="F174" s="57" t="s">
        <v>71</v>
      </c>
      <c r="G174" s="23">
        <v>243206</v>
      </c>
      <c r="H174" s="23">
        <v>403622</v>
      </c>
      <c r="I174" s="23">
        <v>160491</v>
      </c>
      <c r="J174" s="23">
        <v>59770</v>
      </c>
      <c r="K174" s="23">
        <v>36225</v>
      </c>
      <c r="L174" s="23">
        <v>6388</v>
      </c>
      <c r="M174">
        <f t="shared" si="14"/>
        <v>909702</v>
      </c>
    </row>
    <row r="175" spans="1:13" customFormat="1" ht="15" x14ac:dyDescent="0.25">
      <c r="A175" t="str">
        <f t="shared" si="15"/>
        <v>Løbende priser (1.000 kr.)</v>
      </c>
      <c r="B175" t="str">
        <f t="shared" si="15"/>
        <v>I alt (netto)</v>
      </c>
      <c r="C175" t="str">
        <f t="shared" si="15"/>
        <v>1 Driftskonti</v>
      </c>
      <c r="D175" t="str">
        <f t="shared" si="15"/>
        <v>2024</v>
      </c>
      <c r="E175" s="2">
        <v>657</v>
      </c>
      <c r="F175" s="57" t="s">
        <v>84</v>
      </c>
      <c r="G175" s="23">
        <v>158236</v>
      </c>
      <c r="H175" s="23">
        <v>355875</v>
      </c>
      <c r="I175" s="23">
        <v>94322</v>
      </c>
      <c r="J175" s="23">
        <v>101643</v>
      </c>
      <c r="K175" s="23">
        <v>27312</v>
      </c>
      <c r="L175" s="23">
        <v>4261</v>
      </c>
      <c r="M175">
        <f t="shared" si="14"/>
        <v>741649</v>
      </c>
    </row>
    <row r="176" spans="1:13" customFormat="1" ht="15" x14ac:dyDescent="0.25">
      <c r="A176" t="str">
        <f t="shared" si="15"/>
        <v>Løbende priser (1.000 kr.)</v>
      </c>
      <c r="B176" t="str">
        <f t="shared" si="15"/>
        <v>I alt (netto)</v>
      </c>
      <c r="C176" t="str">
        <f t="shared" si="15"/>
        <v>1 Driftskonti</v>
      </c>
      <c r="D176" t="str">
        <f t="shared" si="15"/>
        <v>2024</v>
      </c>
      <c r="E176" s="2">
        <v>661</v>
      </c>
      <c r="F176" s="57" t="s">
        <v>85</v>
      </c>
      <c r="G176" s="23">
        <v>120036</v>
      </c>
      <c r="H176" s="23">
        <v>284066</v>
      </c>
      <c r="I176" s="23">
        <v>60306</v>
      </c>
      <c r="J176" s="23">
        <v>17321</v>
      </c>
      <c r="K176" s="23">
        <v>21436</v>
      </c>
      <c r="L176" s="23">
        <v>3175</v>
      </c>
      <c r="M176">
        <f t="shared" si="14"/>
        <v>506340</v>
      </c>
    </row>
    <row r="177" spans="1:13" customFormat="1" ht="15" x14ac:dyDescent="0.25">
      <c r="A177" t="str">
        <f t="shared" si="15"/>
        <v>Løbende priser (1.000 kr.)</v>
      </c>
      <c r="B177" t="str">
        <f t="shared" si="15"/>
        <v>I alt (netto)</v>
      </c>
      <c r="C177" t="str">
        <f t="shared" si="15"/>
        <v>1 Driftskonti</v>
      </c>
      <c r="D177" t="str">
        <f t="shared" si="15"/>
        <v>2024</v>
      </c>
      <c r="E177" s="2">
        <v>665</v>
      </c>
      <c r="F177" s="57" t="s">
        <v>87</v>
      </c>
      <c r="G177" s="23">
        <v>47591</v>
      </c>
      <c r="H177" s="23">
        <v>110972</v>
      </c>
      <c r="I177" s="23">
        <v>28517</v>
      </c>
      <c r="J177" s="23">
        <v>11124</v>
      </c>
      <c r="K177" s="23">
        <v>6379</v>
      </c>
      <c r="L177" s="23">
        <v>1022</v>
      </c>
      <c r="M177">
        <f t="shared" si="14"/>
        <v>205605</v>
      </c>
    </row>
    <row r="178" spans="1:13" customFormat="1" ht="15" x14ac:dyDescent="0.25">
      <c r="A178" t="str">
        <f t="shared" si="15"/>
        <v>Løbende priser (1.000 kr.)</v>
      </c>
      <c r="B178" t="str">
        <f t="shared" si="15"/>
        <v>I alt (netto)</v>
      </c>
      <c r="C178" t="str">
        <f t="shared" si="15"/>
        <v>1 Driftskonti</v>
      </c>
      <c r="D178" t="str">
        <f t="shared" si="15"/>
        <v>2024</v>
      </c>
      <c r="E178" s="2">
        <v>671</v>
      </c>
      <c r="F178" s="57" t="s">
        <v>90</v>
      </c>
      <c r="G178" s="23">
        <v>66581</v>
      </c>
      <c r="H178" s="23">
        <v>102115</v>
      </c>
      <c r="I178" s="23">
        <v>34882</v>
      </c>
      <c r="J178" s="23">
        <v>8789</v>
      </c>
      <c r="K178" s="23">
        <v>6813</v>
      </c>
      <c r="L178" s="23">
        <v>1291</v>
      </c>
      <c r="M178">
        <f t="shared" si="14"/>
        <v>220471</v>
      </c>
    </row>
    <row r="179" spans="1:13" customFormat="1" ht="15" x14ac:dyDescent="0.25">
      <c r="A179" t="str">
        <f t="shared" si="15"/>
        <v>Løbende priser (1.000 kr.)</v>
      </c>
      <c r="B179" t="str">
        <f t="shared" si="15"/>
        <v>I alt (netto)</v>
      </c>
      <c r="C179" t="str">
        <f t="shared" si="15"/>
        <v>1 Driftskonti</v>
      </c>
      <c r="D179" t="str">
        <f t="shared" si="15"/>
        <v>2024</v>
      </c>
      <c r="E179" s="2">
        <v>706</v>
      </c>
      <c r="F179" s="57" t="s">
        <v>82</v>
      </c>
      <c r="G179" s="23">
        <v>183552</v>
      </c>
      <c r="H179" s="23">
        <v>170658</v>
      </c>
      <c r="I179" s="23">
        <v>50861</v>
      </c>
      <c r="J179" s="23">
        <v>7469</v>
      </c>
      <c r="K179" s="23">
        <v>10591</v>
      </c>
      <c r="L179" s="23">
        <v>1166</v>
      </c>
      <c r="M179">
        <f t="shared" si="14"/>
        <v>424297</v>
      </c>
    </row>
    <row r="180" spans="1:13" customFormat="1" ht="15" x14ac:dyDescent="0.25">
      <c r="A180" t="str">
        <f t="shared" si="15"/>
        <v>Løbende priser (1.000 kr.)</v>
      </c>
      <c r="B180" t="str">
        <f t="shared" si="15"/>
        <v>I alt (netto)</v>
      </c>
      <c r="C180" t="str">
        <f t="shared" si="15"/>
        <v>1 Driftskonti</v>
      </c>
      <c r="D180" t="str">
        <f t="shared" si="15"/>
        <v>2024</v>
      </c>
      <c r="E180" s="2">
        <v>707</v>
      </c>
      <c r="F180" s="57" t="s">
        <v>76</v>
      </c>
      <c r="G180" s="23">
        <v>118486</v>
      </c>
      <c r="H180" s="23">
        <v>229496</v>
      </c>
      <c r="I180" s="23">
        <v>49484</v>
      </c>
      <c r="J180" s="23">
        <v>16291</v>
      </c>
      <c r="K180" s="23">
        <v>16536</v>
      </c>
      <c r="L180" s="23">
        <v>2677</v>
      </c>
      <c r="M180">
        <f t="shared" si="14"/>
        <v>432970</v>
      </c>
    </row>
    <row r="181" spans="1:13" customFormat="1" ht="15" x14ac:dyDescent="0.25">
      <c r="A181" t="str">
        <f t="shared" si="15"/>
        <v>Løbende priser (1.000 kr.)</v>
      </c>
      <c r="B181" t="str">
        <f t="shared" si="15"/>
        <v>I alt (netto)</v>
      </c>
      <c r="C181" t="str">
        <f t="shared" si="15"/>
        <v>1 Driftskonti</v>
      </c>
      <c r="D181" t="str">
        <f t="shared" si="15"/>
        <v>2024</v>
      </c>
      <c r="E181" s="2">
        <v>710</v>
      </c>
      <c r="F181" s="57" t="s">
        <v>73</v>
      </c>
      <c r="G181" s="23">
        <v>71885</v>
      </c>
      <c r="H181" s="23">
        <v>174661</v>
      </c>
      <c r="I181" s="23">
        <v>72985</v>
      </c>
      <c r="J181" s="23">
        <v>27008</v>
      </c>
      <c r="K181" s="23">
        <v>12877</v>
      </c>
      <c r="L181" s="23">
        <v>1323</v>
      </c>
      <c r="M181">
        <f t="shared" si="14"/>
        <v>360739</v>
      </c>
    </row>
    <row r="182" spans="1:13" customFormat="1" ht="15" x14ac:dyDescent="0.25">
      <c r="A182" t="str">
        <f t="shared" si="15"/>
        <v>Løbende priser (1.000 kr.)</v>
      </c>
      <c r="B182" t="str">
        <f t="shared" si="15"/>
        <v>I alt (netto)</v>
      </c>
      <c r="C182" t="str">
        <f t="shared" si="15"/>
        <v>1 Driftskonti</v>
      </c>
      <c r="D182" t="str">
        <f t="shared" si="15"/>
        <v>2024</v>
      </c>
      <c r="E182" s="2">
        <v>727</v>
      </c>
      <c r="F182" s="57" t="s">
        <v>77</v>
      </c>
      <c r="G182" s="23">
        <v>55749</v>
      </c>
      <c r="H182" s="23">
        <v>115457</v>
      </c>
      <c r="I182" s="23">
        <v>32712</v>
      </c>
      <c r="J182" s="23">
        <v>17240</v>
      </c>
      <c r="K182" s="23">
        <v>11551</v>
      </c>
      <c r="L182" s="23">
        <v>1144</v>
      </c>
      <c r="M182">
        <f t="shared" si="14"/>
        <v>233853</v>
      </c>
    </row>
    <row r="183" spans="1:13" customFormat="1" ht="15" x14ac:dyDescent="0.25">
      <c r="A183" t="str">
        <f t="shared" si="15"/>
        <v>Løbende priser (1.000 kr.)</v>
      </c>
      <c r="B183" t="str">
        <f t="shared" si="15"/>
        <v>I alt (netto)</v>
      </c>
      <c r="C183" t="str">
        <f t="shared" si="15"/>
        <v>1 Driftskonti</v>
      </c>
      <c r="D183" t="str">
        <f t="shared" si="15"/>
        <v>2024</v>
      </c>
      <c r="E183" s="2">
        <v>730</v>
      </c>
      <c r="F183" s="57" t="s">
        <v>78</v>
      </c>
      <c r="G183" s="23">
        <v>216084</v>
      </c>
      <c r="H183" s="23">
        <v>614518</v>
      </c>
      <c r="I183" s="23">
        <v>152170</v>
      </c>
      <c r="J183" s="23">
        <v>17092</v>
      </c>
      <c r="K183" s="23">
        <v>52150</v>
      </c>
      <c r="L183" s="23">
        <v>6431</v>
      </c>
      <c r="M183">
        <f t="shared" si="14"/>
        <v>1058445</v>
      </c>
    </row>
    <row r="184" spans="1:13" customFormat="1" ht="15" x14ac:dyDescent="0.25">
      <c r="A184" t="str">
        <f t="shared" si="15"/>
        <v>Løbende priser (1.000 kr.)</v>
      </c>
      <c r="B184" t="str">
        <f t="shared" si="15"/>
        <v>I alt (netto)</v>
      </c>
      <c r="C184" t="str">
        <f t="shared" si="15"/>
        <v>1 Driftskonti</v>
      </c>
      <c r="D184" t="str">
        <f t="shared" si="15"/>
        <v>2024</v>
      </c>
      <c r="E184" s="2">
        <v>740</v>
      </c>
      <c r="F184" s="57" t="s">
        <v>80</v>
      </c>
      <c r="G184" s="23">
        <v>188917</v>
      </c>
      <c r="H184" s="23">
        <v>382453</v>
      </c>
      <c r="I184" s="23">
        <v>139226</v>
      </c>
      <c r="J184" s="23">
        <v>92778</v>
      </c>
      <c r="K184" s="23">
        <v>31705</v>
      </c>
      <c r="L184" s="23">
        <v>4757</v>
      </c>
      <c r="M184">
        <f t="shared" si="14"/>
        <v>839836</v>
      </c>
    </row>
    <row r="185" spans="1:13" customFormat="1" ht="15" x14ac:dyDescent="0.25">
      <c r="A185" t="str">
        <f t="shared" si="15"/>
        <v>Løbende priser (1.000 kr.)</v>
      </c>
      <c r="B185" t="str">
        <f t="shared" si="15"/>
        <v>I alt (netto)</v>
      </c>
      <c r="C185" t="str">
        <f t="shared" si="15"/>
        <v>1 Driftskonti</v>
      </c>
      <c r="D185" t="str">
        <f t="shared" si="15"/>
        <v>2024</v>
      </c>
      <c r="E185" s="2">
        <v>741</v>
      </c>
      <c r="F185" s="57" t="s">
        <v>79</v>
      </c>
      <c r="G185" s="23">
        <v>16060</v>
      </c>
      <c r="H185" s="23">
        <v>34650</v>
      </c>
      <c r="I185" s="23">
        <v>9452</v>
      </c>
      <c r="J185" s="23">
        <v>2</v>
      </c>
      <c r="K185" s="23">
        <v>3545</v>
      </c>
      <c r="L185" s="23">
        <v>166</v>
      </c>
      <c r="M185">
        <f t="shared" si="14"/>
        <v>63875</v>
      </c>
    </row>
    <row r="186" spans="1:13" customFormat="1" ht="15" x14ac:dyDescent="0.25">
      <c r="A186" t="str">
        <f t="shared" si="15"/>
        <v>Løbende priser (1.000 kr.)</v>
      </c>
      <c r="B186" t="str">
        <f t="shared" si="15"/>
        <v>I alt (netto)</v>
      </c>
      <c r="C186" t="str">
        <f t="shared" si="15"/>
        <v>1 Driftskonti</v>
      </c>
      <c r="D186" t="str">
        <f t="shared" si="15"/>
        <v>2024</v>
      </c>
      <c r="E186" s="2">
        <v>746</v>
      </c>
      <c r="F186" s="57" t="s">
        <v>81</v>
      </c>
      <c r="G186" s="23">
        <v>95335</v>
      </c>
      <c r="H186" s="23">
        <v>300599</v>
      </c>
      <c r="I186" s="23">
        <v>73201</v>
      </c>
      <c r="J186" s="23">
        <v>3467</v>
      </c>
      <c r="K186" s="23">
        <v>18056</v>
      </c>
      <c r="L186" s="23">
        <v>2552</v>
      </c>
      <c r="M186">
        <f t="shared" si="14"/>
        <v>493210</v>
      </c>
    </row>
    <row r="187" spans="1:13" customFormat="1" ht="15" x14ac:dyDescent="0.25">
      <c r="A187" t="str">
        <f t="shared" si="15"/>
        <v>Løbende priser (1.000 kr.)</v>
      </c>
      <c r="B187" t="str">
        <f t="shared" si="15"/>
        <v>I alt (netto)</v>
      </c>
      <c r="C187" t="str">
        <f t="shared" si="15"/>
        <v>1 Driftskonti</v>
      </c>
      <c r="D187" t="str">
        <f t="shared" si="15"/>
        <v>2024</v>
      </c>
      <c r="E187" s="2">
        <v>751</v>
      </c>
      <c r="F187" s="57" t="s">
        <v>83</v>
      </c>
      <c r="G187" s="23">
        <v>720020</v>
      </c>
      <c r="H187" s="23">
        <v>1339010</v>
      </c>
      <c r="I187" s="23">
        <v>267838</v>
      </c>
      <c r="J187" s="23">
        <v>132441</v>
      </c>
      <c r="K187" s="23">
        <v>95096</v>
      </c>
      <c r="L187" s="23">
        <v>8057</v>
      </c>
      <c r="M187">
        <f t="shared" si="14"/>
        <v>2562462</v>
      </c>
    </row>
    <row r="188" spans="1:13" customFormat="1" ht="15" x14ac:dyDescent="0.25">
      <c r="A188" t="str">
        <f t="shared" si="15"/>
        <v>Løbende priser (1.000 kr.)</v>
      </c>
      <c r="B188" t="str">
        <f t="shared" si="15"/>
        <v>I alt (netto)</v>
      </c>
      <c r="C188" t="str">
        <f t="shared" si="15"/>
        <v>1 Driftskonti</v>
      </c>
      <c r="D188" t="str">
        <f t="shared" si="15"/>
        <v>2024</v>
      </c>
      <c r="E188" s="2">
        <v>756</v>
      </c>
      <c r="F188" s="57" t="s">
        <v>86</v>
      </c>
      <c r="G188" s="23">
        <v>103130</v>
      </c>
      <c r="H188" s="23">
        <v>176346</v>
      </c>
      <c r="I188" s="23">
        <v>39131</v>
      </c>
      <c r="J188" s="23">
        <v>38439</v>
      </c>
      <c r="K188" s="23">
        <v>21455</v>
      </c>
      <c r="L188" s="23">
        <v>1792</v>
      </c>
      <c r="M188">
        <f t="shared" si="14"/>
        <v>380293</v>
      </c>
    </row>
    <row r="189" spans="1:13" customFormat="1" ht="15" x14ac:dyDescent="0.25">
      <c r="A189" t="str">
        <f t="shared" si="15"/>
        <v>Løbende priser (1.000 kr.)</v>
      </c>
      <c r="B189" t="str">
        <f t="shared" si="15"/>
        <v>I alt (netto)</v>
      </c>
      <c r="C189" t="str">
        <f t="shared" si="15"/>
        <v>1 Driftskonti</v>
      </c>
      <c r="D189" t="str">
        <f t="shared" si="15"/>
        <v>2024</v>
      </c>
      <c r="E189" s="2">
        <v>760</v>
      </c>
      <c r="F189" s="57" t="s">
        <v>88</v>
      </c>
      <c r="G189" s="23">
        <v>183052</v>
      </c>
      <c r="H189" s="23">
        <v>284463</v>
      </c>
      <c r="I189" s="23">
        <v>76156</v>
      </c>
      <c r="J189" s="23">
        <v>21485</v>
      </c>
      <c r="K189" s="23">
        <v>21218</v>
      </c>
      <c r="L189" s="23">
        <v>2443</v>
      </c>
      <c r="M189">
        <f t="shared" si="14"/>
        <v>588817</v>
      </c>
    </row>
    <row r="190" spans="1:13" customFormat="1" ht="15" x14ac:dyDescent="0.25">
      <c r="A190" t="str">
        <f t="shared" si="15"/>
        <v>Løbende priser (1.000 kr.)</v>
      </c>
      <c r="B190" t="str">
        <f t="shared" si="15"/>
        <v>I alt (netto)</v>
      </c>
      <c r="C190" t="str">
        <f t="shared" si="15"/>
        <v>1 Driftskonti</v>
      </c>
      <c r="D190" t="str">
        <f t="shared" si="15"/>
        <v>2024</v>
      </c>
      <c r="E190" s="2">
        <v>766</v>
      </c>
      <c r="F190" s="57" t="s">
        <v>74</v>
      </c>
      <c r="G190" s="23">
        <v>84239</v>
      </c>
      <c r="H190" s="23">
        <v>185357</v>
      </c>
      <c r="I190" s="23">
        <v>88137</v>
      </c>
      <c r="J190" s="23">
        <v>30165</v>
      </c>
      <c r="K190" s="23">
        <v>17822</v>
      </c>
      <c r="L190" s="23">
        <v>1484</v>
      </c>
      <c r="M190">
        <f t="shared" si="14"/>
        <v>407204</v>
      </c>
    </row>
    <row r="191" spans="1:13" customFormat="1" ht="15" x14ac:dyDescent="0.25">
      <c r="A191" t="str">
        <f t="shared" si="15"/>
        <v>Løbende priser (1.000 kr.)</v>
      </c>
      <c r="B191" t="str">
        <f t="shared" si="15"/>
        <v>I alt (netto)</v>
      </c>
      <c r="C191" t="str">
        <f t="shared" si="15"/>
        <v>1 Driftskonti</v>
      </c>
      <c r="D191" t="str">
        <f t="shared" si="15"/>
        <v>2024</v>
      </c>
      <c r="E191" s="2">
        <v>773</v>
      </c>
      <c r="F191" s="57" t="s">
        <v>98</v>
      </c>
      <c r="G191" s="23">
        <v>43475</v>
      </c>
      <c r="H191" s="23">
        <v>150540</v>
      </c>
      <c r="I191" s="23">
        <v>42455</v>
      </c>
      <c r="J191" s="23">
        <v>17269</v>
      </c>
      <c r="K191" s="23">
        <v>11814</v>
      </c>
      <c r="L191" s="23">
        <v>972</v>
      </c>
      <c r="M191">
        <f t="shared" si="14"/>
        <v>266525</v>
      </c>
    </row>
    <row r="192" spans="1:13" customFormat="1" ht="15" x14ac:dyDescent="0.25">
      <c r="A192" t="str">
        <f t="shared" si="15"/>
        <v>Løbende priser (1.000 kr.)</v>
      </c>
      <c r="B192" t="str">
        <f t="shared" si="15"/>
        <v>I alt (netto)</v>
      </c>
      <c r="C192" t="str">
        <f t="shared" si="15"/>
        <v>1 Driftskonti</v>
      </c>
      <c r="D192" t="str">
        <f t="shared" si="15"/>
        <v>2024</v>
      </c>
      <c r="E192" s="2">
        <v>779</v>
      </c>
      <c r="F192" s="57" t="s">
        <v>89</v>
      </c>
      <c r="G192" s="23">
        <v>105701</v>
      </c>
      <c r="H192" s="23">
        <v>275355</v>
      </c>
      <c r="I192" s="23">
        <v>74223</v>
      </c>
      <c r="J192" s="23">
        <v>7103</v>
      </c>
      <c r="K192" s="23">
        <v>21937</v>
      </c>
      <c r="L192" s="23">
        <v>2647</v>
      </c>
      <c r="M192">
        <f t="shared" si="14"/>
        <v>486966</v>
      </c>
    </row>
    <row r="193" spans="1:13" customFormat="1" ht="15" x14ac:dyDescent="0.25">
      <c r="A193" t="str">
        <f t="shared" si="15"/>
        <v>Løbende priser (1.000 kr.)</v>
      </c>
      <c r="B193" t="str">
        <f t="shared" si="15"/>
        <v>I alt (netto)</v>
      </c>
      <c r="C193" t="str">
        <f t="shared" si="15"/>
        <v>1 Driftskonti</v>
      </c>
      <c r="D193" t="str">
        <f t="shared" si="15"/>
        <v>2024</v>
      </c>
      <c r="E193" s="2">
        <v>787</v>
      </c>
      <c r="F193" s="57" t="s">
        <v>100</v>
      </c>
      <c r="G193" s="23">
        <v>139404</v>
      </c>
      <c r="H193" s="23">
        <v>247028</v>
      </c>
      <c r="I193" s="23">
        <v>53038</v>
      </c>
      <c r="J193" s="23">
        <v>49070</v>
      </c>
      <c r="K193" s="23">
        <v>23252</v>
      </c>
      <c r="L193" s="23">
        <v>2396</v>
      </c>
      <c r="M193">
        <f t="shared" si="14"/>
        <v>514188</v>
      </c>
    </row>
    <row r="194" spans="1:13" customFormat="1" ht="15" x14ac:dyDescent="0.25">
      <c r="A194" t="str">
        <f t="shared" si="15"/>
        <v>Løbende priser (1.000 kr.)</v>
      </c>
      <c r="B194" t="str">
        <f t="shared" si="15"/>
        <v>I alt (netto)</v>
      </c>
      <c r="C194" t="str">
        <f t="shared" si="15"/>
        <v>1 Driftskonti</v>
      </c>
      <c r="D194" t="str">
        <f t="shared" si="15"/>
        <v>2024</v>
      </c>
      <c r="E194" s="2">
        <v>791</v>
      </c>
      <c r="F194" s="57" t="s">
        <v>91</v>
      </c>
      <c r="G194" s="23">
        <v>220481</v>
      </c>
      <c r="H194" s="23">
        <v>398745</v>
      </c>
      <c r="I194" s="23">
        <v>151998</v>
      </c>
      <c r="J194" s="23">
        <v>89863</v>
      </c>
      <c r="K194" s="23">
        <v>34263</v>
      </c>
      <c r="L194" s="23">
        <v>6769</v>
      </c>
      <c r="M194">
        <f t="shared" si="14"/>
        <v>902119</v>
      </c>
    </row>
    <row r="195" spans="1:13" customFormat="1" ht="15" x14ac:dyDescent="0.25">
      <c r="A195" t="str">
        <f t="shared" si="15"/>
        <v>Løbende priser (1.000 kr.)</v>
      </c>
      <c r="B195" t="str">
        <f t="shared" si="15"/>
        <v>I alt (netto)</v>
      </c>
      <c r="C195" t="str">
        <f t="shared" si="15"/>
        <v>1 Driftskonti</v>
      </c>
      <c r="D195" t="str">
        <f t="shared" si="15"/>
        <v>2024</v>
      </c>
      <c r="E195" s="2">
        <v>810</v>
      </c>
      <c r="F195" s="57" t="s">
        <v>92</v>
      </c>
      <c r="G195" s="23">
        <v>86316</v>
      </c>
      <c r="H195" s="23">
        <v>216128</v>
      </c>
      <c r="I195" s="23">
        <v>46472</v>
      </c>
      <c r="J195" s="23">
        <v>12563</v>
      </c>
      <c r="K195" s="23">
        <v>16523</v>
      </c>
      <c r="L195" s="23">
        <v>1639</v>
      </c>
      <c r="M195">
        <f t="shared" si="14"/>
        <v>379641</v>
      </c>
    </row>
    <row r="196" spans="1:13" customFormat="1" ht="15" x14ac:dyDescent="0.25">
      <c r="A196" t="str">
        <f t="shared" si="15"/>
        <v>Løbende priser (1.000 kr.)</v>
      </c>
      <c r="B196" t="str">
        <f t="shared" si="15"/>
        <v>I alt (netto)</v>
      </c>
      <c r="C196" t="str">
        <f t="shared" si="15"/>
        <v>1 Driftskonti</v>
      </c>
      <c r="D196" t="str">
        <f t="shared" si="15"/>
        <v>2024</v>
      </c>
      <c r="E196" s="2">
        <v>813</v>
      </c>
      <c r="F196" s="57" t="s">
        <v>93</v>
      </c>
      <c r="G196" s="23">
        <v>207432</v>
      </c>
      <c r="H196" s="23">
        <v>344445</v>
      </c>
      <c r="I196" s="23">
        <v>65481</v>
      </c>
      <c r="J196" s="23">
        <v>39770</v>
      </c>
      <c r="K196" s="23">
        <v>36685</v>
      </c>
      <c r="L196" s="23">
        <v>3120</v>
      </c>
      <c r="M196">
        <f t="shared" si="14"/>
        <v>696933</v>
      </c>
    </row>
    <row r="197" spans="1:13" customFormat="1" ht="15" x14ac:dyDescent="0.25">
      <c r="A197" t="str">
        <f t="shared" si="15"/>
        <v>Løbende priser (1.000 kr.)</v>
      </c>
      <c r="B197" t="str">
        <f t="shared" si="15"/>
        <v>I alt (netto)</v>
      </c>
      <c r="C197" t="str">
        <f t="shared" si="15"/>
        <v>1 Driftskonti</v>
      </c>
      <c r="D197" t="str">
        <f t="shared" si="15"/>
        <v>2024</v>
      </c>
      <c r="E197" s="2">
        <v>820</v>
      </c>
      <c r="F197" s="57" t="s">
        <v>101</v>
      </c>
      <c r="G197" s="23">
        <v>85272</v>
      </c>
      <c r="H197" s="23">
        <v>203684</v>
      </c>
      <c r="I197" s="23">
        <v>76962</v>
      </c>
      <c r="J197" s="23">
        <v>11011</v>
      </c>
      <c r="K197" s="23">
        <v>15430</v>
      </c>
      <c r="L197" s="23">
        <v>1345</v>
      </c>
      <c r="M197">
        <f t="shared" si="14"/>
        <v>393704</v>
      </c>
    </row>
    <row r="198" spans="1:13" customFormat="1" ht="15" x14ac:dyDescent="0.25">
      <c r="A198" t="str">
        <f t="shared" si="15"/>
        <v>Løbende priser (1.000 kr.)</v>
      </c>
      <c r="B198" t="str">
        <f t="shared" si="15"/>
        <v>I alt (netto)</v>
      </c>
      <c r="C198" t="str">
        <f t="shared" si="15"/>
        <v>1 Driftskonti</v>
      </c>
      <c r="D198" t="str">
        <f t="shared" si="15"/>
        <v>2024</v>
      </c>
      <c r="E198" s="2">
        <v>825</v>
      </c>
      <c r="F198" s="57" t="s">
        <v>96</v>
      </c>
      <c r="G198" s="23">
        <v>8699</v>
      </c>
      <c r="H198" s="23">
        <v>22725</v>
      </c>
      <c r="I198" s="23">
        <v>10499</v>
      </c>
      <c r="J198" s="23">
        <v>222</v>
      </c>
      <c r="K198" s="23">
        <v>947</v>
      </c>
      <c r="L198" s="23">
        <v>364</v>
      </c>
      <c r="M198">
        <f t="shared" si="14"/>
        <v>43456</v>
      </c>
    </row>
    <row r="199" spans="1:13" customFormat="1" ht="15" x14ac:dyDescent="0.25">
      <c r="A199" t="str">
        <f t="shared" si="15"/>
        <v>Løbende priser (1.000 kr.)</v>
      </c>
      <c r="B199" t="str">
        <f t="shared" si="15"/>
        <v>I alt (netto)</v>
      </c>
      <c r="C199" t="str">
        <f t="shared" si="15"/>
        <v>1 Driftskonti</v>
      </c>
      <c r="D199" t="str">
        <f t="shared" si="15"/>
        <v>2024</v>
      </c>
      <c r="E199" s="2">
        <v>840</v>
      </c>
      <c r="F199" s="57" t="s">
        <v>99</v>
      </c>
      <c r="G199" s="23">
        <v>75880</v>
      </c>
      <c r="H199" s="23">
        <v>133858</v>
      </c>
      <c r="I199" s="23">
        <v>23151</v>
      </c>
      <c r="J199" s="23">
        <v>24728</v>
      </c>
      <c r="K199" s="23">
        <v>12380</v>
      </c>
      <c r="L199" s="23">
        <v>1114</v>
      </c>
      <c r="M199">
        <f t="shared" si="14"/>
        <v>271111</v>
      </c>
    </row>
    <row r="200" spans="1:13" customFormat="1" ht="15" x14ac:dyDescent="0.25">
      <c r="A200" t="str">
        <f t="shared" si="15"/>
        <v>Løbende priser (1.000 kr.)</v>
      </c>
      <c r="B200" t="str">
        <f t="shared" si="15"/>
        <v>I alt (netto)</v>
      </c>
      <c r="C200" t="str">
        <f t="shared" si="15"/>
        <v>1 Driftskonti</v>
      </c>
      <c r="D200" t="str">
        <f t="shared" si="15"/>
        <v>2024</v>
      </c>
      <c r="E200" s="2">
        <v>846</v>
      </c>
      <c r="F200" s="57" t="s">
        <v>97</v>
      </c>
      <c r="G200" s="23">
        <v>135521</v>
      </c>
      <c r="H200" s="23">
        <v>241417</v>
      </c>
      <c r="I200" s="23">
        <v>37646</v>
      </c>
      <c r="J200" s="23">
        <v>8729</v>
      </c>
      <c r="K200" s="23">
        <v>15505</v>
      </c>
      <c r="L200" s="23">
        <v>1666</v>
      </c>
      <c r="M200">
        <f t="shared" si="14"/>
        <v>440484</v>
      </c>
    </row>
    <row r="201" spans="1:13" customFormat="1" ht="15" x14ac:dyDescent="0.25">
      <c r="A201" t="str">
        <f t="shared" si="15"/>
        <v>Løbende priser (1.000 kr.)</v>
      </c>
      <c r="B201" t="str">
        <f t="shared" si="15"/>
        <v>I alt (netto)</v>
      </c>
      <c r="C201" t="str">
        <f t="shared" si="15"/>
        <v>1 Driftskonti</v>
      </c>
      <c r="D201" t="str">
        <f t="shared" si="15"/>
        <v>2024</v>
      </c>
      <c r="E201" s="2">
        <v>849</v>
      </c>
      <c r="F201" s="57" t="s">
        <v>95</v>
      </c>
      <c r="G201" s="23">
        <v>181351</v>
      </c>
      <c r="H201" s="23">
        <v>135613</v>
      </c>
      <c r="I201" s="23">
        <v>37398</v>
      </c>
      <c r="J201" s="23">
        <v>28340</v>
      </c>
      <c r="K201" s="23">
        <v>14298</v>
      </c>
      <c r="L201" s="23">
        <v>2206</v>
      </c>
      <c r="M201">
        <f t="shared" si="14"/>
        <v>399206</v>
      </c>
    </row>
    <row r="202" spans="1:13" customFormat="1" ht="15" x14ac:dyDescent="0.25">
      <c r="A202" t="str">
        <f t="shared" si="15"/>
        <v>Løbende priser (1.000 kr.)</v>
      </c>
      <c r="B202" t="str">
        <f t="shared" si="15"/>
        <v>I alt (netto)</v>
      </c>
      <c r="C202" t="str">
        <f t="shared" si="15"/>
        <v>1 Driftskonti</v>
      </c>
      <c r="D202" t="str">
        <f t="shared" si="15"/>
        <v>2024</v>
      </c>
      <c r="E202" s="2">
        <v>851</v>
      </c>
      <c r="F202" s="57" t="s">
        <v>102</v>
      </c>
      <c r="G202" s="23">
        <v>383581</v>
      </c>
      <c r="H202" s="23">
        <v>1064436</v>
      </c>
      <c r="I202" s="23">
        <v>329360</v>
      </c>
      <c r="J202" s="23">
        <v>127192</v>
      </c>
      <c r="K202" s="23">
        <v>92062</v>
      </c>
      <c r="L202" s="23">
        <v>9446</v>
      </c>
      <c r="M202">
        <f t="shared" si="14"/>
        <v>2006077</v>
      </c>
    </row>
    <row r="203" spans="1:13" customFormat="1" ht="15" x14ac:dyDescent="0.25">
      <c r="A203" t="str">
        <f t="shared" si="15"/>
        <v>Løbende priser (1.000 kr.)</v>
      </c>
      <c r="B203" t="str">
        <f t="shared" si="15"/>
        <v>I alt (netto)</v>
      </c>
      <c r="C203" t="str">
        <f t="shared" si="15"/>
        <v>1 Driftskonti</v>
      </c>
      <c r="D203" t="str">
        <f t="shared" si="15"/>
        <v>2024</v>
      </c>
      <c r="E203" s="2">
        <v>860</v>
      </c>
      <c r="F203" s="57" t="s">
        <v>94</v>
      </c>
      <c r="G203" s="23">
        <v>176939</v>
      </c>
      <c r="H203" s="23">
        <v>382511</v>
      </c>
      <c r="I203" s="23">
        <v>96592</v>
      </c>
      <c r="J203" s="23">
        <v>21425</v>
      </c>
      <c r="K203" s="23">
        <v>25926</v>
      </c>
      <c r="L203" s="23">
        <v>3008</v>
      </c>
      <c r="M203">
        <f t="shared" si="14"/>
        <v>706401</v>
      </c>
    </row>
    <row r="204" spans="1:13" customFormat="1" ht="15" x14ac:dyDescent="0.25">
      <c r="E204" s="2"/>
      <c r="F204" s="57" t="s">
        <v>119</v>
      </c>
      <c r="G204" s="23">
        <f>SUM(G106:G203)</f>
        <v>15256917</v>
      </c>
      <c r="H204" s="23">
        <f t="shared" ref="H204:M204" si="16">SUM(H106:H203)</f>
        <v>27727053</v>
      </c>
      <c r="I204" s="23">
        <f t="shared" si="16"/>
        <v>7308134</v>
      </c>
      <c r="J204" s="23">
        <f t="shared" si="16"/>
        <v>3234753</v>
      </c>
      <c r="K204" s="23">
        <f t="shared" si="16"/>
        <v>2320766</v>
      </c>
      <c r="L204" s="23">
        <f t="shared" si="16"/>
        <v>232058</v>
      </c>
      <c r="M204" s="23">
        <f t="shared" si="16"/>
        <v>56079681</v>
      </c>
    </row>
    <row r="205" spans="1:13" x14ac:dyDescent="0.2">
      <c r="A205" s="10"/>
    </row>
    <row r="206" spans="1:13" ht="15" x14ac:dyDescent="0.25">
      <c r="A206"/>
      <c r="B206"/>
      <c r="C206"/>
      <c r="D206"/>
      <c r="E206"/>
      <c r="F206"/>
      <c r="G206" s="57" t="s">
        <v>296</v>
      </c>
      <c r="H206" s="57" t="s">
        <v>297</v>
      </c>
      <c r="I206" s="57" t="s">
        <v>182</v>
      </c>
      <c r="J206" s="57" t="s">
        <v>183</v>
      </c>
      <c r="K206" s="57" t="s">
        <v>184</v>
      </c>
      <c r="L206" s="57" t="s">
        <v>185</v>
      </c>
      <c r="M206" s="11" t="s">
        <v>1</v>
      </c>
    </row>
    <row r="207" spans="1:13" ht="15" x14ac:dyDescent="0.25">
      <c r="A207" s="40" t="s">
        <v>186</v>
      </c>
      <c r="B207" s="40" t="s">
        <v>187</v>
      </c>
      <c r="C207" s="40" t="s">
        <v>188</v>
      </c>
      <c r="D207" s="40" t="s">
        <v>128</v>
      </c>
      <c r="E207" s="2">
        <v>101</v>
      </c>
      <c r="F207" s="57" t="s">
        <v>4</v>
      </c>
      <c r="G207" s="23">
        <v>904968</v>
      </c>
      <c r="H207" s="23">
        <v>2519088</v>
      </c>
      <c r="I207" s="23">
        <v>321461</v>
      </c>
      <c r="J207" s="23">
        <v>303726</v>
      </c>
      <c r="K207" s="23">
        <v>192436</v>
      </c>
      <c r="L207" s="23">
        <v>8420</v>
      </c>
      <c r="M207" s="9">
        <f>SUM(G207:L207)</f>
        <v>4250099</v>
      </c>
    </row>
    <row r="208" spans="1:13" ht="15" x14ac:dyDescent="0.25">
      <c r="A208" t="str">
        <f>A207</f>
        <v>Løbende priser (1.000 kr.)</v>
      </c>
      <c r="B208" t="str">
        <f>B207</f>
        <v>I alt (netto)</v>
      </c>
      <c r="C208" t="str">
        <f>C207</f>
        <v>1 Driftskonti</v>
      </c>
      <c r="D208" t="str">
        <f>D207</f>
        <v>2023</v>
      </c>
      <c r="E208" s="2">
        <v>147</v>
      </c>
      <c r="F208" s="57" t="s">
        <v>5</v>
      </c>
      <c r="G208" s="23">
        <v>252250</v>
      </c>
      <c r="H208" s="23">
        <v>528246</v>
      </c>
      <c r="I208" s="23">
        <v>56632</v>
      </c>
      <c r="J208" s="23">
        <v>63523</v>
      </c>
      <c r="K208" s="23">
        <v>34258</v>
      </c>
      <c r="L208" s="23">
        <v>947</v>
      </c>
      <c r="M208" s="9">
        <f t="shared" ref="M208:M271" si="17">SUM(G208:L208)</f>
        <v>935856</v>
      </c>
    </row>
    <row r="209" spans="1:13" ht="15" x14ac:dyDescent="0.25">
      <c r="A209" t="str">
        <f t="shared" ref="A209:D272" si="18">A208</f>
        <v>Løbende priser (1.000 kr.)</v>
      </c>
      <c r="B209" t="str">
        <f t="shared" si="18"/>
        <v>I alt (netto)</v>
      </c>
      <c r="C209" t="str">
        <f t="shared" si="18"/>
        <v>1 Driftskonti</v>
      </c>
      <c r="D209" t="str">
        <f t="shared" si="18"/>
        <v>2023</v>
      </c>
      <c r="E209" s="2">
        <v>151</v>
      </c>
      <c r="F209" s="57" t="s">
        <v>9</v>
      </c>
      <c r="G209" s="23">
        <v>124028</v>
      </c>
      <c r="H209" s="23">
        <v>237480</v>
      </c>
      <c r="I209" s="23">
        <v>67969</v>
      </c>
      <c r="J209" s="23">
        <v>25796</v>
      </c>
      <c r="K209" s="23">
        <v>24713</v>
      </c>
      <c r="L209" s="23">
        <v>1866</v>
      </c>
      <c r="M209" s="9">
        <f t="shared" si="17"/>
        <v>481852</v>
      </c>
    </row>
    <row r="210" spans="1:13" ht="15" x14ac:dyDescent="0.25">
      <c r="A210" t="str">
        <f t="shared" si="18"/>
        <v>Løbende priser (1.000 kr.)</v>
      </c>
      <c r="B210" t="str">
        <f t="shared" si="18"/>
        <v>I alt (netto)</v>
      </c>
      <c r="C210" t="str">
        <f t="shared" si="18"/>
        <v>1 Driftskonti</v>
      </c>
      <c r="D210" t="str">
        <f t="shared" si="18"/>
        <v>2023</v>
      </c>
      <c r="E210" s="2">
        <v>153</v>
      </c>
      <c r="F210" s="57" t="s">
        <v>10</v>
      </c>
      <c r="G210" s="23">
        <v>97505</v>
      </c>
      <c r="H210" s="23">
        <v>161317</v>
      </c>
      <c r="I210" s="23">
        <v>64051</v>
      </c>
      <c r="J210" s="23">
        <v>50889</v>
      </c>
      <c r="K210" s="23">
        <v>14678</v>
      </c>
      <c r="L210" s="23">
        <v>1056</v>
      </c>
      <c r="M210" s="9">
        <f t="shared" si="17"/>
        <v>389496</v>
      </c>
    </row>
    <row r="211" spans="1:13" ht="15" x14ac:dyDescent="0.25">
      <c r="A211" t="str">
        <f t="shared" si="18"/>
        <v>Løbende priser (1.000 kr.)</v>
      </c>
      <c r="B211" t="str">
        <f t="shared" si="18"/>
        <v>I alt (netto)</v>
      </c>
      <c r="C211" t="str">
        <f t="shared" si="18"/>
        <v>1 Driftskonti</v>
      </c>
      <c r="D211" t="str">
        <f t="shared" si="18"/>
        <v>2023</v>
      </c>
      <c r="E211" s="2">
        <v>155</v>
      </c>
      <c r="F211" s="57" t="s">
        <v>6</v>
      </c>
      <c r="G211" s="23">
        <v>61266</v>
      </c>
      <c r="H211" s="23">
        <v>58772</v>
      </c>
      <c r="I211" s="23">
        <v>14723</v>
      </c>
      <c r="J211" s="23">
        <v>14176</v>
      </c>
      <c r="K211" s="23">
        <v>10189</v>
      </c>
      <c r="L211" s="23">
        <v>594</v>
      </c>
      <c r="M211" s="9">
        <f t="shared" si="17"/>
        <v>159720</v>
      </c>
    </row>
    <row r="212" spans="1:13" ht="15" x14ac:dyDescent="0.25">
      <c r="A212" t="str">
        <f t="shared" si="18"/>
        <v>Løbende priser (1.000 kr.)</v>
      </c>
      <c r="B212" t="str">
        <f t="shared" si="18"/>
        <v>I alt (netto)</v>
      </c>
      <c r="C212" t="str">
        <f t="shared" si="18"/>
        <v>1 Driftskonti</v>
      </c>
      <c r="D212" t="str">
        <f t="shared" si="18"/>
        <v>2023</v>
      </c>
      <c r="E212" s="2">
        <v>157</v>
      </c>
      <c r="F212" s="57" t="s">
        <v>11</v>
      </c>
      <c r="G212" s="23">
        <v>168378</v>
      </c>
      <c r="H212" s="23">
        <v>455566</v>
      </c>
      <c r="I212" s="23">
        <v>59767</v>
      </c>
      <c r="J212" s="23">
        <v>133521</v>
      </c>
      <c r="K212" s="23">
        <v>30762</v>
      </c>
      <c r="L212" s="23">
        <v>2751</v>
      </c>
      <c r="M212" s="9">
        <f t="shared" si="17"/>
        <v>850745</v>
      </c>
    </row>
    <row r="213" spans="1:13" ht="15" x14ac:dyDescent="0.25">
      <c r="A213" t="str">
        <f t="shared" si="18"/>
        <v>Løbende priser (1.000 kr.)</v>
      </c>
      <c r="B213" t="str">
        <f t="shared" si="18"/>
        <v>I alt (netto)</v>
      </c>
      <c r="C213" t="str">
        <f t="shared" si="18"/>
        <v>1 Driftskonti</v>
      </c>
      <c r="D213" t="str">
        <f t="shared" si="18"/>
        <v>2023</v>
      </c>
      <c r="E213" s="2">
        <v>159</v>
      </c>
      <c r="F213" s="57" t="s">
        <v>12</v>
      </c>
      <c r="G213" s="23">
        <v>214226</v>
      </c>
      <c r="H213" s="23">
        <v>336264</v>
      </c>
      <c r="I213" s="23">
        <v>49969</v>
      </c>
      <c r="J213" s="23">
        <v>33040</v>
      </c>
      <c r="K213" s="23">
        <v>21145</v>
      </c>
      <c r="L213" s="23">
        <v>2540</v>
      </c>
      <c r="M213" s="9">
        <f t="shared" si="17"/>
        <v>657184</v>
      </c>
    </row>
    <row r="214" spans="1:13" ht="15" x14ac:dyDescent="0.25">
      <c r="A214" t="str">
        <f t="shared" si="18"/>
        <v>Løbende priser (1.000 kr.)</v>
      </c>
      <c r="B214" t="str">
        <f t="shared" si="18"/>
        <v>I alt (netto)</v>
      </c>
      <c r="C214" t="str">
        <f t="shared" si="18"/>
        <v>1 Driftskonti</v>
      </c>
      <c r="D214" t="str">
        <f t="shared" si="18"/>
        <v>2023</v>
      </c>
      <c r="E214" s="2">
        <v>161</v>
      </c>
      <c r="F214" s="57" t="s">
        <v>13</v>
      </c>
      <c r="G214" s="23">
        <v>58627</v>
      </c>
      <c r="H214" s="23">
        <v>119212</v>
      </c>
      <c r="I214" s="23">
        <v>24193</v>
      </c>
      <c r="J214" s="23">
        <v>17514</v>
      </c>
      <c r="K214" s="23">
        <v>10938</v>
      </c>
      <c r="L214" s="23">
        <v>115</v>
      </c>
      <c r="M214" s="9">
        <f t="shared" si="17"/>
        <v>230599</v>
      </c>
    </row>
    <row r="215" spans="1:13" ht="15" x14ac:dyDescent="0.25">
      <c r="A215" t="str">
        <f t="shared" si="18"/>
        <v>Løbende priser (1.000 kr.)</v>
      </c>
      <c r="B215" t="str">
        <f t="shared" si="18"/>
        <v>I alt (netto)</v>
      </c>
      <c r="C215" t="str">
        <f t="shared" si="18"/>
        <v>1 Driftskonti</v>
      </c>
      <c r="D215" t="str">
        <f t="shared" si="18"/>
        <v>2023</v>
      </c>
      <c r="E215" s="2">
        <v>163</v>
      </c>
      <c r="F215" s="57" t="s">
        <v>14</v>
      </c>
      <c r="G215" s="23">
        <v>86354</v>
      </c>
      <c r="H215" s="23">
        <v>143867</v>
      </c>
      <c r="I215" s="23">
        <v>40890</v>
      </c>
      <c r="J215" s="23">
        <v>11926</v>
      </c>
      <c r="K215" s="23">
        <v>19173</v>
      </c>
      <c r="L215" s="23">
        <v>1871</v>
      </c>
      <c r="M215" s="9">
        <f t="shared" si="17"/>
        <v>304081</v>
      </c>
    </row>
    <row r="216" spans="1:13" ht="15" x14ac:dyDescent="0.25">
      <c r="A216" t="str">
        <f t="shared" si="18"/>
        <v>Løbende priser (1.000 kr.)</v>
      </c>
      <c r="B216" t="str">
        <f t="shared" si="18"/>
        <v>I alt (netto)</v>
      </c>
      <c r="C216" t="str">
        <f t="shared" si="18"/>
        <v>1 Driftskonti</v>
      </c>
      <c r="D216" t="str">
        <f t="shared" si="18"/>
        <v>2023</v>
      </c>
      <c r="E216" s="2">
        <v>165</v>
      </c>
      <c r="F216" s="57" t="s">
        <v>8</v>
      </c>
      <c r="G216" s="23">
        <v>90496</v>
      </c>
      <c r="H216" s="23">
        <v>118744</v>
      </c>
      <c r="I216" s="23">
        <v>45857</v>
      </c>
      <c r="J216" s="23">
        <v>15482</v>
      </c>
      <c r="K216" s="23">
        <v>14814</v>
      </c>
      <c r="L216" s="23">
        <v>488</v>
      </c>
      <c r="M216" s="9">
        <f t="shared" si="17"/>
        <v>285881</v>
      </c>
    </row>
    <row r="217" spans="1:13" ht="15" x14ac:dyDescent="0.25">
      <c r="A217" t="str">
        <f t="shared" si="18"/>
        <v>Løbende priser (1.000 kr.)</v>
      </c>
      <c r="B217" t="str">
        <f t="shared" si="18"/>
        <v>I alt (netto)</v>
      </c>
      <c r="C217" t="str">
        <f t="shared" si="18"/>
        <v>1 Driftskonti</v>
      </c>
      <c r="D217" t="str">
        <f t="shared" si="18"/>
        <v>2023</v>
      </c>
      <c r="E217" s="2">
        <v>167</v>
      </c>
      <c r="F217" s="57" t="s">
        <v>15</v>
      </c>
      <c r="G217" s="23">
        <v>191154</v>
      </c>
      <c r="H217" s="23">
        <v>255063</v>
      </c>
      <c r="I217" s="23">
        <v>66015</v>
      </c>
      <c r="J217" s="23">
        <v>12032</v>
      </c>
      <c r="K217" s="23">
        <v>15941</v>
      </c>
      <c r="L217" s="23">
        <v>1149</v>
      </c>
      <c r="M217" s="9">
        <f t="shared" si="17"/>
        <v>541354</v>
      </c>
    </row>
    <row r="218" spans="1:13" ht="15" x14ac:dyDescent="0.25">
      <c r="A218" t="str">
        <f t="shared" si="18"/>
        <v>Løbende priser (1.000 kr.)</v>
      </c>
      <c r="B218" t="str">
        <f t="shared" si="18"/>
        <v>I alt (netto)</v>
      </c>
      <c r="C218" t="str">
        <f t="shared" si="18"/>
        <v>1 Driftskonti</v>
      </c>
      <c r="D218" t="str">
        <f t="shared" si="18"/>
        <v>2023</v>
      </c>
      <c r="E218" s="2">
        <v>169</v>
      </c>
      <c r="F218" s="57" t="s">
        <v>16</v>
      </c>
      <c r="G218" s="23">
        <v>144175</v>
      </c>
      <c r="H218" s="23">
        <v>146990</v>
      </c>
      <c r="I218" s="23">
        <v>78221</v>
      </c>
      <c r="J218" s="23">
        <v>20690</v>
      </c>
      <c r="K218" s="23">
        <v>25027</v>
      </c>
      <c r="L218" s="23">
        <v>1330</v>
      </c>
      <c r="M218" s="9">
        <f t="shared" si="17"/>
        <v>416433</v>
      </c>
    </row>
    <row r="219" spans="1:13" ht="15" x14ac:dyDescent="0.25">
      <c r="A219" t="str">
        <f t="shared" si="18"/>
        <v>Løbende priser (1.000 kr.)</v>
      </c>
      <c r="B219" t="str">
        <f t="shared" si="18"/>
        <v>I alt (netto)</v>
      </c>
      <c r="C219" t="str">
        <f t="shared" si="18"/>
        <v>1 Driftskonti</v>
      </c>
      <c r="D219" t="str">
        <f t="shared" si="18"/>
        <v>2023</v>
      </c>
      <c r="E219" s="2">
        <v>173</v>
      </c>
      <c r="F219" s="57" t="s">
        <v>18</v>
      </c>
      <c r="G219" s="23">
        <v>138362</v>
      </c>
      <c r="H219" s="23">
        <v>343240</v>
      </c>
      <c r="I219" s="23">
        <v>69940</v>
      </c>
      <c r="J219" s="23">
        <v>55922</v>
      </c>
      <c r="K219" s="23">
        <v>6072</v>
      </c>
      <c r="L219" s="23">
        <v>1731</v>
      </c>
      <c r="M219" s="9">
        <f t="shared" si="17"/>
        <v>615267</v>
      </c>
    </row>
    <row r="220" spans="1:13" ht="15" x14ac:dyDescent="0.25">
      <c r="A220" t="str">
        <f t="shared" si="18"/>
        <v>Løbende priser (1.000 kr.)</v>
      </c>
      <c r="B220" t="str">
        <f t="shared" si="18"/>
        <v>I alt (netto)</v>
      </c>
      <c r="C220" t="str">
        <f t="shared" si="18"/>
        <v>1 Driftskonti</v>
      </c>
      <c r="D220" t="str">
        <f t="shared" si="18"/>
        <v>2023</v>
      </c>
      <c r="E220" s="2">
        <v>175</v>
      </c>
      <c r="F220" s="57" t="s">
        <v>19</v>
      </c>
      <c r="G220" s="23">
        <v>163428</v>
      </c>
      <c r="H220" s="23">
        <v>213735</v>
      </c>
      <c r="I220" s="23">
        <v>34414</v>
      </c>
      <c r="J220" s="23">
        <v>41367</v>
      </c>
      <c r="K220" s="23">
        <v>15810</v>
      </c>
      <c r="L220" s="23">
        <v>2025</v>
      </c>
      <c r="M220" s="9">
        <f t="shared" si="17"/>
        <v>470779</v>
      </c>
    </row>
    <row r="221" spans="1:13" ht="15" x14ac:dyDescent="0.25">
      <c r="A221" t="str">
        <f t="shared" si="18"/>
        <v>Løbende priser (1.000 kr.)</v>
      </c>
      <c r="B221" t="str">
        <f t="shared" si="18"/>
        <v>I alt (netto)</v>
      </c>
      <c r="C221" t="str">
        <f t="shared" si="18"/>
        <v>1 Driftskonti</v>
      </c>
      <c r="D221" t="str">
        <f t="shared" si="18"/>
        <v>2023</v>
      </c>
      <c r="E221" s="2">
        <v>183</v>
      </c>
      <c r="F221" s="57" t="s">
        <v>17</v>
      </c>
      <c r="G221" s="23">
        <v>64708</v>
      </c>
      <c r="H221" s="23">
        <v>88556</v>
      </c>
      <c r="I221" s="23">
        <v>14775</v>
      </c>
      <c r="J221" s="23">
        <v>22897</v>
      </c>
      <c r="K221" s="23">
        <v>8842</v>
      </c>
      <c r="L221" s="23">
        <v>1081</v>
      </c>
      <c r="M221" s="9">
        <f t="shared" si="17"/>
        <v>200859</v>
      </c>
    </row>
    <row r="222" spans="1:13" ht="15" x14ac:dyDescent="0.25">
      <c r="A222" t="str">
        <f t="shared" si="18"/>
        <v>Løbende priser (1.000 kr.)</v>
      </c>
      <c r="B222" t="str">
        <f t="shared" si="18"/>
        <v>I alt (netto)</v>
      </c>
      <c r="C222" t="str">
        <f t="shared" si="18"/>
        <v>1 Driftskonti</v>
      </c>
      <c r="D222" t="str">
        <f t="shared" si="18"/>
        <v>2023</v>
      </c>
      <c r="E222" s="2">
        <v>185</v>
      </c>
      <c r="F222" s="57" t="s">
        <v>7</v>
      </c>
      <c r="G222" s="23">
        <v>125943</v>
      </c>
      <c r="H222" s="23">
        <v>232942</v>
      </c>
      <c r="I222" s="23">
        <v>39453</v>
      </c>
      <c r="J222" s="23">
        <v>15394</v>
      </c>
      <c r="K222" s="23">
        <v>11463</v>
      </c>
      <c r="L222" s="23">
        <v>1577</v>
      </c>
      <c r="M222" s="9">
        <f t="shared" si="17"/>
        <v>426772</v>
      </c>
    </row>
    <row r="223" spans="1:13" ht="15" x14ac:dyDescent="0.25">
      <c r="A223" t="str">
        <f t="shared" si="18"/>
        <v>Løbende priser (1.000 kr.)</v>
      </c>
      <c r="B223" t="str">
        <f t="shared" si="18"/>
        <v>I alt (netto)</v>
      </c>
      <c r="C223" t="str">
        <f t="shared" si="18"/>
        <v>1 Driftskonti</v>
      </c>
      <c r="D223" t="str">
        <f t="shared" si="18"/>
        <v>2023</v>
      </c>
      <c r="E223" s="2">
        <v>187</v>
      </c>
      <c r="F223" s="57" t="s">
        <v>20</v>
      </c>
      <c r="G223" s="23">
        <v>45929</v>
      </c>
      <c r="H223" s="23">
        <v>56859</v>
      </c>
      <c r="I223" s="23">
        <v>22434</v>
      </c>
      <c r="J223" s="23">
        <v>4027</v>
      </c>
      <c r="K223" s="23">
        <v>5565</v>
      </c>
      <c r="L223" s="23">
        <v>725</v>
      </c>
      <c r="M223" s="9">
        <f t="shared" si="17"/>
        <v>135539</v>
      </c>
    </row>
    <row r="224" spans="1:13" ht="15" x14ac:dyDescent="0.25">
      <c r="A224" t="str">
        <f t="shared" si="18"/>
        <v>Løbende priser (1.000 kr.)</v>
      </c>
      <c r="B224" t="str">
        <f t="shared" si="18"/>
        <v>I alt (netto)</v>
      </c>
      <c r="C224" t="str">
        <f t="shared" si="18"/>
        <v>1 Driftskonti</v>
      </c>
      <c r="D224" t="str">
        <f t="shared" si="18"/>
        <v>2023</v>
      </c>
      <c r="E224" s="2">
        <v>190</v>
      </c>
      <c r="F224" s="57" t="s">
        <v>25</v>
      </c>
      <c r="G224" s="23">
        <v>125298</v>
      </c>
      <c r="H224" s="23">
        <v>199791</v>
      </c>
      <c r="I224" s="23">
        <v>39139</v>
      </c>
      <c r="J224" s="23">
        <v>16512</v>
      </c>
      <c r="K224" s="23">
        <v>13988</v>
      </c>
      <c r="L224" s="23">
        <v>764</v>
      </c>
      <c r="M224" s="9">
        <f t="shared" si="17"/>
        <v>395492</v>
      </c>
    </row>
    <row r="225" spans="1:13" ht="15" x14ac:dyDescent="0.25">
      <c r="A225" t="str">
        <f t="shared" si="18"/>
        <v>Løbende priser (1.000 kr.)</v>
      </c>
      <c r="B225" t="str">
        <f t="shared" si="18"/>
        <v>I alt (netto)</v>
      </c>
      <c r="C225" t="str">
        <f t="shared" si="18"/>
        <v>1 Driftskonti</v>
      </c>
      <c r="D225" t="str">
        <f t="shared" si="18"/>
        <v>2023</v>
      </c>
      <c r="E225" s="2">
        <v>201</v>
      </c>
      <c r="F225" s="57" t="s">
        <v>21</v>
      </c>
      <c r="G225" s="23">
        <v>60039</v>
      </c>
      <c r="H225" s="23">
        <v>109470</v>
      </c>
      <c r="I225" s="23">
        <v>29085</v>
      </c>
      <c r="J225" s="23">
        <v>20886</v>
      </c>
      <c r="K225" s="23">
        <v>8835</v>
      </c>
      <c r="L225" s="23">
        <v>403</v>
      </c>
      <c r="M225" s="9">
        <f t="shared" si="17"/>
        <v>228718</v>
      </c>
    </row>
    <row r="226" spans="1:13" ht="15" x14ac:dyDescent="0.25">
      <c r="A226" t="str">
        <f t="shared" si="18"/>
        <v>Løbende priser (1.000 kr.)</v>
      </c>
      <c r="B226" t="str">
        <f t="shared" si="18"/>
        <v>I alt (netto)</v>
      </c>
      <c r="C226" t="str">
        <f t="shared" si="18"/>
        <v>1 Driftskonti</v>
      </c>
      <c r="D226" t="str">
        <f t="shared" si="18"/>
        <v>2023</v>
      </c>
      <c r="E226" s="2">
        <v>210</v>
      </c>
      <c r="F226" s="57" t="s">
        <v>23</v>
      </c>
      <c r="G226" s="23">
        <v>151381</v>
      </c>
      <c r="H226" s="23">
        <v>223605</v>
      </c>
      <c r="I226" s="23">
        <v>25680</v>
      </c>
      <c r="J226" s="23">
        <v>10304</v>
      </c>
      <c r="K226" s="23">
        <v>12888</v>
      </c>
      <c r="L226" s="23">
        <v>356</v>
      </c>
      <c r="M226" s="9">
        <f t="shared" si="17"/>
        <v>424214</v>
      </c>
    </row>
    <row r="227" spans="1:13" ht="15" x14ac:dyDescent="0.25">
      <c r="A227" t="str">
        <f t="shared" si="18"/>
        <v>Løbende priser (1.000 kr.)</v>
      </c>
      <c r="B227" t="str">
        <f t="shared" si="18"/>
        <v>I alt (netto)</v>
      </c>
      <c r="C227" t="str">
        <f t="shared" si="18"/>
        <v>1 Driftskonti</v>
      </c>
      <c r="D227" t="str">
        <f t="shared" si="18"/>
        <v>2023</v>
      </c>
      <c r="E227" s="2">
        <v>217</v>
      </c>
      <c r="F227" s="57" t="s">
        <v>28</v>
      </c>
      <c r="G227" s="23">
        <v>223607</v>
      </c>
      <c r="H227" s="23">
        <v>326405</v>
      </c>
      <c r="I227" s="23">
        <v>126191</v>
      </c>
      <c r="J227" s="23">
        <v>27037</v>
      </c>
      <c r="K227" s="23">
        <v>30373</v>
      </c>
      <c r="L227" s="23">
        <v>2480</v>
      </c>
      <c r="M227" s="9">
        <f t="shared" si="17"/>
        <v>736093</v>
      </c>
    </row>
    <row r="228" spans="1:13" ht="15" x14ac:dyDescent="0.25">
      <c r="A228" t="str">
        <f t="shared" si="18"/>
        <v>Løbende priser (1.000 kr.)</v>
      </c>
      <c r="B228" t="str">
        <f t="shared" si="18"/>
        <v>I alt (netto)</v>
      </c>
      <c r="C228" t="str">
        <f t="shared" si="18"/>
        <v>1 Driftskonti</v>
      </c>
      <c r="D228" t="str">
        <f t="shared" si="18"/>
        <v>2023</v>
      </c>
      <c r="E228" s="2">
        <v>219</v>
      </c>
      <c r="F228" s="57" t="s">
        <v>29</v>
      </c>
      <c r="G228" s="23">
        <v>72331</v>
      </c>
      <c r="H228" s="23">
        <v>249862</v>
      </c>
      <c r="I228" s="23">
        <v>68361</v>
      </c>
      <c r="J228" s="23">
        <v>51260</v>
      </c>
      <c r="K228" s="23">
        <v>17054</v>
      </c>
      <c r="L228" s="23">
        <v>518</v>
      </c>
      <c r="M228" s="9">
        <f t="shared" si="17"/>
        <v>459386</v>
      </c>
    </row>
    <row r="229" spans="1:13" ht="15" x14ac:dyDescent="0.25">
      <c r="A229" t="str">
        <f t="shared" si="18"/>
        <v>Løbende priser (1.000 kr.)</v>
      </c>
      <c r="B229" t="str">
        <f t="shared" si="18"/>
        <v>I alt (netto)</v>
      </c>
      <c r="C229" t="str">
        <f t="shared" si="18"/>
        <v>1 Driftskonti</v>
      </c>
      <c r="D229" t="str">
        <f t="shared" si="18"/>
        <v>2023</v>
      </c>
      <c r="E229" s="2">
        <v>223</v>
      </c>
      <c r="F229" s="57" t="s">
        <v>30</v>
      </c>
      <c r="G229" s="23">
        <v>92246</v>
      </c>
      <c r="H229" s="23">
        <v>166014</v>
      </c>
      <c r="I229" s="23">
        <v>13926</v>
      </c>
      <c r="J229" s="23">
        <v>17651</v>
      </c>
      <c r="K229" s="23">
        <v>16456</v>
      </c>
      <c r="L229" s="23">
        <v>1211</v>
      </c>
      <c r="M229" s="9">
        <f t="shared" si="17"/>
        <v>307504</v>
      </c>
    </row>
    <row r="230" spans="1:13" ht="15" x14ac:dyDescent="0.25">
      <c r="A230" t="str">
        <f t="shared" si="18"/>
        <v>Løbende priser (1.000 kr.)</v>
      </c>
      <c r="B230" t="str">
        <f t="shared" si="18"/>
        <v>I alt (netto)</v>
      </c>
      <c r="C230" t="str">
        <f t="shared" si="18"/>
        <v>1 Driftskonti</v>
      </c>
      <c r="D230" t="str">
        <f t="shared" si="18"/>
        <v>2023</v>
      </c>
      <c r="E230" s="2">
        <v>230</v>
      </c>
      <c r="F230" s="57" t="s">
        <v>31</v>
      </c>
      <c r="G230" s="23">
        <v>181943</v>
      </c>
      <c r="H230" s="23">
        <v>357024</v>
      </c>
      <c r="I230" s="23">
        <v>62524</v>
      </c>
      <c r="J230" s="23">
        <v>73729</v>
      </c>
      <c r="K230" s="23">
        <v>16801</v>
      </c>
      <c r="L230" s="23">
        <v>2777</v>
      </c>
      <c r="M230" s="9">
        <f t="shared" si="17"/>
        <v>694798</v>
      </c>
    </row>
    <row r="231" spans="1:13" ht="15" x14ac:dyDescent="0.25">
      <c r="A231" t="str">
        <f t="shared" si="18"/>
        <v>Løbende priser (1.000 kr.)</v>
      </c>
      <c r="B231" t="str">
        <f t="shared" si="18"/>
        <v>I alt (netto)</v>
      </c>
      <c r="C231" t="str">
        <f t="shared" si="18"/>
        <v>1 Driftskonti</v>
      </c>
      <c r="D231" t="str">
        <f t="shared" si="18"/>
        <v>2023</v>
      </c>
      <c r="E231" s="2">
        <v>240</v>
      </c>
      <c r="F231" s="57" t="s">
        <v>22</v>
      </c>
      <c r="G231" s="23">
        <v>101768</v>
      </c>
      <c r="H231" s="23">
        <v>144354</v>
      </c>
      <c r="I231" s="23">
        <v>39334</v>
      </c>
      <c r="J231" s="23">
        <v>36342</v>
      </c>
      <c r="K231" s="23">
        <v>21851</v>
      </c>
      <c r="L231" s="23">
        <v>1062</v>
      </c>
      <c r="M231" s="9">
        <f t="shared" si="17"/>
        <v>344711</v>
      </c>
    </row>
    <row r="232" spans="1:13" ht="15" x14ac:dyDescent="0.25">
      <c r="A232" t="str">
        <f t="shared" si="18"/>
        <v>Løbende priser (1.000 kr.)</v>
      </c>
      <c r="B232" t="str">
        <f t="shared" si="18"/>
        <v>I alt (netto)</v>
      </c>
      <c r="C232" t="str">
        <f t="shared" si="18"/>
        <v>1 Driftskonti</v>
      </c>
      <c r="D232" t="str">
        <f t="shared" si="18"/>
        <v>2023</v>
      </c>
      <c r="E232" s="2">
        <v>250</v>
      </c>
      <c r="F232" s="57" t="s">
        <v>24</v>
      </c>
      <c r="G232" s="23">
        <v>110736</v>
      </c>
      <c r="H232" s="23">
        <v>272037</v>
      </c>
      <c r="I232" s="23">
        <v>59755</v>
      </c>
      <c r="J232" s="23">
        <v>17796</v>
      </c>
      <c r="K232" s="23">
        <v>30211</v>
      </c>
      <c r="L232" s="23">
        <v>1608</v>
      </c>
      <c r="M232" s="9">
        <f t="shared" si="17"/>
        <v>492143</v>
      </c>
    </row>
    <row r="233" spans="1:13" ht="15" x14ac:dyDescent="0.25">
      <c r="A233" t="str">
        <f t="shared" si="18"/>
        <v>Løbende priser (1.000 kr.)</v>
      </c>
      <c r="B233" t="str">
        <f t="shared" si="18"/>
        <v>I alt (netto)</v>
      </c>
      <c r="C233" t="str">
        <f t="shared" si="18"/>
        <v>1 Driftskonti</v>
      </c>
      <c r="D233" t="str">
        <f t="shared" si="18"/>
        <v>2023</v>
      </c>
      <c r="E233" s="2">
        <v>253</v>
      </c>
      <c r="F233" s="57" t="s">
        <v>34</v>
      </c>
      <c r="G233" s="23">
        <v>182948</v>
      </c>
      <c r="H233" s="23">
        <v>171010</v>
      </c>
      <c r="I233" s="23">
        <v>30377</v>
      </c>
      <c r="J233" s="23">
        <v>49410</v>
      </c>
      <c r="K233" s="23">
        <v>27513</v>
      </c>
      <c r="L233" s="23">
        <v>2392</v>
      </c>
      <c r="M233" s="9">
        <f t="shared" si="17"/>
        <v>463650</v>
      </c>
    </row>
    <row r="234" spans="1:13" ht="15" x14ac:dyDescent="0.25">
      <c r="A234" t="str">
        <f t="shared" si="18"/>
        <v>Løbende priser (1.000 kr.)</v>
      </c>
      <c r="B234" t="str">
        <f t="shared" si="18"/>
        <v>I alt (netto)</v>
      </c>
      <c r="C234" t="str">
        <f t="shared" si="18"/>
        <v>1 Driftskonti</v>
      </c>
      <c r="D234" t="str">
        <f t="shared" si="18"/>
        <v>2023</v>
      </c>
      <c r="E234" s="2">
        <v>259</v>
      </c>
      <c r="F234" s="57" t="s">
        <v>35</v>
      </c>
      <c r="G234" s="23">
        <v>220668</v>
      </c>
      <c r="H234" s="23">
        <v>273042</v>
      </c>
      <c r="I234" s="23">
        <v>42730</v>
      </c>
      <c r="J234" s="23">
        <v>33691</v>
      </c>
      <c r="K234" s="23">
        <v>30183</v>
      </c>
      <c r="L234" s="23">
        <v>1642</v>
      </c>
      <c r="M234" s="9">
        <f t="shared" si="17"/>
        <v>601956</v>
      </c>
    </row>
    <row r="235" spans="1:13" ht="15" x14ac:dyDescent="0.25">
      <c r="A235" t="str">
        <f t="shared" si="18"/>
        <v>Løbende priser (1.000 kr.)</v>
      </c>
      <c r="B235" t="str">
        <f t="shared" si="18"/>
        <v>I alt (netto)</v>
      </c>
      <c r="C235" t="str">
        <f t="shared" si="18"/>
        <v>1 Driftskonti</v>
      </c>
      <c r="D235" t="str">
        <f t="shared" si="18"/>
        <v>2023</v>
      </c>
      <c r="E235" s="2">
        <v>260</v>
      </c>
      <c r="F235" s="57" t="s">
        <v>27</v>
      </c>
      <c r="G235" s="23">
        <v>66013</v>
      </c>
      <c r="H235" s="23">
        <v>172901</v>
      </c>
      <c r="I235" s="23">
        <v>34824</v>
      </c>
      <c r="J235" s="23">
        <v>31659</v>
      </c>
      <c r="K235" s="23">
        <v>17228</v>
      </c>
      <c r="L235" s="23">
        <v>394</v>
      </c>
      <c r="M235" s="9">
        <f t="shared" si="17"/>
        <v>323019</v>
      </c>
    </row>
    <row r="236" spans="1:13" ht="15" x14ac:dyDescent="0.25">
      <c r="A236" t="str">
        <f t="shared" si="18"/>
        <v>Løbende priser (1.000 kr.)</v>
      </c>
      <c r="B236" t="str">
        <f t="shared" si="18"/>
        <v>I alt (netto)</v>
      </c>
      <c r="C236" t="str">
        <f t="shared" si="18"/>
        <v>1 Driftskonti</v>
      </c>
      <c r="D236" t="str">
        <f t="shared" si="18"/>
        <v>2023</v>
      </c>
      <c r="E236" s="2">
        <v>265</v>
      </c>
      <c r="F236" s="57" t="s">
        <v>37</v>
      </c>
      <c r="G236" s="23">
        <v>237266</v>
      </c>
      <c r="H236" s="23">
        <v>328350</v>
      </c>
      <c r="I236" s="23">
        <v>62541</v>
      </c>
      <c r="J236" s="23">
        <v>28676</v>
      </c>
      <c r="K236" s="23">
        <v>23524</v>
      </c>
      <c r="L236" s="23">
        <v>3981</v>
      </c>
      <c r="M236" s="9">
        <f t="shared" si="17"/>
        <v>684338</v>
      </c>
    </row>
    <row r="237" spans="1:13" ht="15" x14ac:dyDescent="0.25">
      <c r="A237" t="str">
        <f t="shared" si="18"/>
        <v>Løbende priser (1.000 kr.)</v>
      </c>
      <c r="B237" t="str">
        <f t="shared" si="18"/>
        <v>I alt (netto)</v>
      </c>
      <c r="C237" t="str">
        <f t="shared" si="18"/>
        <v>1 Driftskonti</v>
      </c>
      <c r="D237" t="str">
        <f t="shared" si="18"/>
        <v>2023</v>
      </c>
      <c r="E237" s="2">
        <v>269</v>
      </c>
      <c r="F237" s="57" t="s">
        <v>38</v>
      </c>
      <c r="G237" s="23">
        <v>67757</v>
      </c>
      <c r="H237" s="23">
        <v>92470</v>
      </c>
      <c r="I237" s="23">
        <v>17061</v>
      </c>
      <c r="J237" s="23">
        <v>10739</v>
      </c>
      <c r="K237" s="23">
        <v>11251</v>
      </c>
      <c r="L237" s="23">
        <v>636</v>
      </c>
      <c r="M237" s="9">
        <f t="shared" si="17"/>
        <v>199914</v>
      </c>
    </row>
    <row r="238" spans="1:13" ht="15" x14ac:dyDescent="0.25">
      <c r="A238" t="str">
        <f t="shared" si="18"/>
        <v>Løbende priser (1.000 kr.)</v>
      </c>
      <c r="B238" t="str">
        <f t="shared" si="18"/>
        <v>I alt (netto)</v>
      </c>
      <c r="C238" t="str">
        <f t="shared" si="18"/>
        <v>1 Driftskonti</v>
      </c>
      <c r="D238" t="str">
        <f t="shared" si="18"/>
        <v>2023</v>
      </c>
      <c r="E238" s="2">
        <v>270</v>
      </c>
      <c r="F238" s="57" t="s">
        <v>26</v>
      </c>
      <c r="G238" s="23">
        <v>100873</v>
      </c>
      <c r="H238" s="23">
        <v>246861</v>
      </c>
      <c r="I238" s="23">
        <v>86085</v>
      </c>
      <c r="J238" s="23">
        <v>41987</v>
      </c>
      <c r="K238" s="23">
        <v>25191</v>
      </c>
      <c r="L238" s="23">
        <v>989</v>
      </c>
      <c r="M238" s="9">
        <f t="shared" si="17"/>
        <v>501986</v>
      </c>
    </row>
    <row r="239" spans="1:13" ht="15" x14ac:dyDescent="0.25">
      <c r="A239" t="str">
        <f t="shared" si="18"/>
        <v>Løbende priser (1.000 kr.)</v>
      </c>
      <c r="B239" t="str">
        <f t="shared" si="18"/>
        <v>I alt (netto)</v>
      </c>
      <c r="C239" t="str">
        <f t="shared" si="18"/>
        <v>1 Driftskonti</v>
      </c>
      <c r="D239" t="str">
        <f t="shared" si="18"/>
        <v>2023</v>
      </c>
      <c r="E239" s="2">
        <v>306</v>
      </c>
      <c r="F239" s="57" t="s">
        <v>45</v>
      </c>
      <c r="G239" s="23">
        <v>134158</v>
      </c>
      <c r="H239" s="23">
        <v>210954</v>
      </c>
      <c r="I239" s="23">
        <v>38746</v>
      </c>
      <c r="J239" s="23">
        <v>12718</v>
      </c>
      <c r="K239" s="23">
        <v>22461</v>
      </c>
      <c r="L239" s="23">
        <v>1358</v>
      </c>
      <c r="M239" s="9">
        <f t="shared" si="17"/>
        <v>420395</v>
      </c>
    </row>
    <row r="240" spans="1:13" ht="15" x14ac:dyDescent="0.25">
      <c r="A240" t="str">
        <f t="shared" si="18"/>
        <v>Løbende priser (1.000 kr.)</v>
      </c>
      <c r="B240" t="str">
        <f t="shared" si="18"/>
        <v>I alt (netto)</v>
      </c>
      <c r="C240" t="str">
        <f t="shared" si="18"/>
        <v>1 Driftskonti</v>
      </c>
      <c r="D240" t="str">
        <f t="shared" si="18"/>
        <v>2023</v>
      </c>
      <c r="E240" s="2">
        <v>316</v>
      </c>
      <c r="F240" s="57" t="s">
        <v>41</v>
      </c>
      <c r="G240" s="23">
        <v>206579</v>
      </c>
      <c r="H240" s="23">
        <v>246126</v>
      </c>
      <c r="I240" s="23">
        <v>115899</v>
      </c>
      <c r="J240" s="23">
        <v>22602</v>
      </c>
      <c r="K240" s="23">
        <v>23890</v>
      </c>
      <c r="L240" s="23">
        <v>3657</v>
      </c>
      <c r="M240" s="9">
        <f t="shared" si="17"/>
        <v>618753</v>
      </c>
    </row>
    <row r="241" spans="1:13" ht="15" x14ac:dyDescent="0.25">
      <c r="A241" t="str">
        <f t="shared" si="18"/>
        <v>Løbende priser (1.000 kr.)</v>
      </c>
      <c r="B241" t="str">
        <f t="shared" si="18"/>
        <v>I alt (netto)</v>
      </c>
      <c r="C241" t="str">
        <f t="shared" si="18"/>
        <v>1 Driftskonti</v>
      </c>
      <c r="D241" t="str">
        <f t="shared" si="18"/>
        <v>2023</v>
      </c>
      <c r="E241" s="2">
        <v>320</v>
      </c>
      <c r="F241" s="57" t="s">
        <v>39</v>
      </c>
      <c r="G241" s="23">
        <v>105964</v>
      </c>
      <c r="H241" s="23">
        <v>173394</v>
      </c>
      <c r="I241" s="23">
        <v>22031</v>
      </c>
      <c r="J241" s="23">
        <v>18212</v>
      </c>
      <c r="K241" s="23">
        <v>18866</v>
      </c>
      <c r="L241" s="23">
        <v>953</v>
      </c>
      <c r="M241" s="9">
        <f t="shared" si="17"/>
        <v>339420</v>
      </c>
    </row>
    <row r="242" spans="1:13" ht="15" x14ac:dyDescent="0.25">
      <c r="A242" t="str">
        <f t="shared" si="18"/>
        <v>Løbende priser (1.000 kr.)</v>
      </c>
      <c r="B242" t="str">
        <f t="shared" si="18"/>
        <v>I alt (netto)</v>
      </c>
      <c r="C242" t="str">
        <f t="shared" si="18"/>
        <v>1 Driftskonti</v>
      </c>
      <c r="D242" t="str">
        <f t="shared" si="18"/>
        <v>2023</v>
      </c>
      <c r="E242" s="2">
        <v>326</v>
      </c>
      <c r="F242" s="57" t="s">
        <v>42</v>
      </c>
      <c r="G242" s="23">
        <v>200412</v>
      </c>
      <c r="H242" s="23">
        <v>214650</v>
      </c>
      <c r="I242" s="23">
        <v>50017</v>
      </c>
      <c r="J242" s="23">
        <v>9037</v>
      </c>
      <c r="K242" s="23">
        <v>0</v>
      </c>
      <c r="L242" s="23">
        <v>2262</v>
      </c>
      <c r="M242" s="9">
        <f t="shared" si="17"/>
        <v>476378</v>
      </c>
    </row>
    <row r="243" spans="1:13" ht="15" x14ac:dyDescent="0.25">
      <c r="A243" t="str">
        <f t="shared" si="18"/>
        <v>Løbende priser (1.000 kr.)</v>
      </c>
      <c r="B243" t="str">
        <f t="shared" si="18"/>
        <v>I alt (netto)</v>
      </c>
      <c r="C243" t="str">
        <f t="shared" si="18"/>
        <v>1 Driftskonti</v>
      </c>
      <c r="D243" t="str">
        <f t="shared" si="18"/>
        <v>2023</v>
      </c>
      <c r="E243" s="2">
        <v>329</v>
      </c>
      <c r="F243" s="57" t="s">
        <v>46</v>
      </c>
      <c r="G243" s="23">
        <v>102377</v>
      </c>
      <c r="H243" s="23">
        <v>159346</v>
      </c>
      <c r="I243" s="23">
        <v>18654</v>
      </c>
      <c r="J243" s="23">
        <v>5809</v>
      </c>
      <c r="K243" s="23">
        <v>8355</v>
      </c>
      <c r="L243" s="23">
        <v>554</v>
      </c>
      <c r="M243" s="9">
        <f t="shared" si="17"/>
        <v>295095</v>
      </c>
    </row>
    <row r="244" spans="1:13" ht="15" x14ac:dyDescent="0.25">
      <c r="A244" t="str">
        <f t="shared" si="18"/>
        <v>Løbende priser (1.000 kr.)</v>
      </c>
      <c r="B244" t="str">
        <f t="shared" si="18"/>
        <v>I alt (netto)</v>
      </c>
      <c r="C244" t="str">
        <f t="shared" si="18"/>
        <v>1 Driftskonti</v>
      </c>
      <c r="D244" t="str">
        <f t="shared" si="18"/>
        <v>2023</v>
      </c>
      <c r="E244" s="2">
        <v>330</v>
      </c>
      <c r="F244" s="57" t="s">
        <v>47</v>
      </c>
      <c r="G244" s="23">
        <v>273918</v>
      </c>
      <c r="H244" s="23">
        <v>288515</v>
      </c>
      <c r="I244" s="23">
        <v>91184</v>
      </c>
      <c r="J244" s="23">
        <v>82421</v>
      </c>
      <c r="K244" s="23">
        <v>25579</v>
      </c>
      <c r="L244" s="23">
        <v>2961</v>
      </c>
      <c r="M244" s="9">
        <f t="shared" si="17"/>
        <v>764578</v>
      </c>
    </row>
    <row r="245" spans="1:13" ht="15" x14ac:dyDescent="0.25">
      <c r="A245" t="str">
        <f t="shared" si="18"/>
        <v>Løbende priser (1.000 kr.)</v>
      </c>
      <c r="B245" t="str">
        <f t="shared" si="18"/>
        <v>I alt (netto)</v>
      </c>
      <c r="C245" t="str">
        <f t="shared" si="18"/>
        <v>1 Driftskonti</v>
      </c>
      <c r="D245" t="str">
        <f t="shared" si="18"/>
        <v>2023</v>
      </c>
      <c r="E245" s="2">
        <v>336</v>
      </c>
      <c r="F245" s="57" t="s">
        <v>49</v>
      </c>
      <c r="G245" s="23">
        <v>94368</v>
      </c>
      <c r="H245" s="23">
        <v>84707</v>
      </c>
      <c r="I245" s="23">
        <v>22294</v>
      </c>
      <c r="J245" s="23">
        <v>17302</v>
      </c>
      <c r="K245" s="23">
        <v>10791</v>
      </c>
      <c r="L245" s="23">
        <v>1465</v>
      </c>
      <c r="M245" s="9">
        <f t="shared" si="17"/>
        <v>230927</v>
      </c>
    </row>
    <row r="246" spans="1:13" ht="15" x14ac:dyDescent="0.25">
      <c r="A246" t="str">
        <f t="shared" si="18"/>
        <v>Løbende priser (1.000 kr.)</v>
      </c>
      <c r="B246" t="str">
        <f t="shared" si="18"/>
        <v>I alt (netto)</v>
      </c>
      <c r="C246" t="str">
        <f t="shared" si="18"/>
        <v>1 Driftskonti</v>
      </c>
      <c r="D246" t="str">
        <f t="shared" si="18"/>
        <v>2023</v>
      </c>
      <c r="E246" s="2">
        <v>340</v>
      </c>
      <c r="F246" s="57" t="s">
        <v>48</v>
      </c>
      <c r="G246" s="23">
        <v>103397</v>
      </c>
      <c r="H246" s="23">
        <v>127918</v>
      </c>
      <c r="I246" s="23">
        <v>25545</v>
      </c>
      <c r="J246" s="23">
        <v>16113</v>
      </c>
      <c r="K246" s="23">
        <v>9340</v>
      </c>
      <c r="L246" s="23">
        <v>1344</v>
      </c>
      <c r="M246" s="9">
        <f t="shared" si="17"/>
        <v>283657</v>
      </c>
    </row>
    <row r="247" spans="1:13" ht="15" x14ac:dyDescent="0.25">
      <c r="A247" t="str">
        <f t="shared" si="18"/>
        <v>Løbende priser (1.000 kr.)</v>
      </c>
      <c r="B247" t="str">
        <f t="shared" si="18"/>
        <v>I alt (netto)</v>
      </c>
      <c r="C247" t="str">
        <f t="shared" si="18"/>
        <v>1 Driftskonti</v>
      </c>
      <c r="D247" t="str">
        <f t="shared" si="18"/>
        <v>2023</v>
      </c>
      <c r="E247" s="2">
        <v>350</v>
      </c>
      <c r="F247" s="57" t="s">
        <v>36</v>
      </c>
      <c r="G247" s="23">
        <v>53907</v>
      </c>
      <c r="H247" s="23">
        <v>119514</v>
      </c>
      <c r="I247" s="23">
        <v>32938</v>
      </c>
      <c r="J247" s="23">
        <v>6036</v>
      </c>
      <c r="K247" s="23">
        <v>11050</v>
      </c>
      <c r="L247" s="23">
        <v>656</v>
      </c>
      <c r="M247" s="9">
        <f t="shared" si="17"/>
        <v>224101</v>
      </c>
    </row>
    <row r="248" spans="1:13" ht="15" x14ac:dyDescent="0.25">
      <c r="A248" t="str">
        <f t="shared" si="18"/>
        <v>Løbende priser (1.000 kr.)</v>
      </c>
      <c r="B248" t="str">
        <f t="shared" si="18"/>
        <v>I alt (netto)</v>
      </c>
      <c r="C248" t="str">
        <f t="shared" si="18"/>
        <v>1 Driftskonti</v>
      </c>
      <c r="D248" t="str">
        <f t="shared" si="18"/>
        <v>2023</v>
      </c>
      <c r="E248" s="2">
        <v>360</v>
      </c>
      <c r="F248" s="57" t="s">
        <v>43</v>
      </c>
      <c r="G248" s="23">
        <v>135467</v>
      </c>
      <c r="H248" s="23">
        <v>272768</v>
      </c>
      <c r="I248" s="23">
        <v>94922</v>
      </c>
      <c r="J248" s="23">
        <v>14307</v>
      </c>
      <c r="K248" s="23">
        <v>21992</v>
      </c>
      <c r="L248" s="23">
        <v>1532</v>
      </c>
      <c r="M248" s="9">
        <f t="shared" si="17"/>
        <v>540988</v>
      </c>
    </row>
    <row r="249" spans="1:13" ht="15" x14ac:dyDescent="0.25">
      <c r="A249" t="str">
        <f t="shared" si="18"/>
        <v>Løbende priser (1.000 kr.)</v>
      </c>
      <c r="B249" t="str">
        <f t="shared" si="18"/>
        <v>I alt (netto)</v>
      </c>
      <c r="C249" t="str">
        <f t="shared" si="18"/>
        <v>1 Driftskonti</v>
      </c>
      <c r="D249" t="str">
        <f t="shared" si="18"/>
        <v>2023</v>
      </c>
      <c r="E249" s="2">
        <v>370</v>
      </c>
      <c r="F249" s="57" t="s">
        <v>44</v>
      </c>
      <c r="G249" s="23">
        <v>256642</v>
      </c>
      <c r="H249" s="23">
        <v>419823</v>
      </c>
      <c r="I249" s="23">
        <v>75494</v>
      </c>
      <c r="J249" s="23">
        <v>3422</v>
      </c>
      <c r="K249" s="23">
        <v>34032</v>
      </c>
      <c r="L249" s="23">
        <v>3186</v>
      </c>
      <c r="M249" s="9">
        <f t="shared" si="17"/>
        <v>792599</v>
      </c>
    </row>
    <row r="250" spans="1:13" ht="15" x14ac:dyDescent="0.25">
      <c r="A250" t="str">
        <f t="shared" si="18"/>
        <v>Løbende priser (1.000 kr.)</v>
      </c>
      <c r="B250" t="str">
        <f t="shared" si="18"/>
        <v>I alt (netto)</v>
      </c>
      <c r="C250" t="str">
        <f t="shared" si="18"/>
        <v>1 Driftskonti</v>
      </c>
      <c r="D250" t="str">
        <f t="shared" si="18"/>
        <v>2023</v>
      </c>
      <c r="E250" s="2">
        <v>376</v>
      </c>
      <c r="F250" s="57" t="s">
        <v>40</v>
      </c>
      <c r="G250" s="23">
        <v>152313</v>
      </c>
      <c r="H250" s="23">
        <v>239416</v>
      </c>
      <c r="I250" s="23">
        <v>159259</v>
      </c>
      <c r="J250" s="23">
        <v>50918</v>
      </c>
      <c r="K250" s="23">
        <v>31788</v>
      </c>
      <c r="L250" s="23">
        <v>2602</v>
      </c>
      <c r="M250" s="9">
        <f t="shared" si="17"/>
        <v>636296</v>
      </c>
    </row>
    <row r="251" spans="1:13" ht="15" x14ac:dyDescent="0.25">
      <c r="A251" t="str">
        <f t="shared" si="18"/>
        <v>Løbende priser (1.000 kr.)</v>
      </c>
      <c r="B251" t="str">
        <f t="shared" si="18"/>
        <v>I alt (netto)</v>
      </c>
      <c r="C251" t="str">
        <f t="shared" si="18"/>
        <v>1 Driftskonti</v>
      </c>
      <c r="D251" t="str">
        <f t="shared" si="18"/>
        <v>2023</v>
      </c>
      <c r="E251" s="2">
        <v>390</v>
      </c>
      <c r="F251" s="57" t="s">
        <v>50</v>
      </c>
      <c r="G251" s="23">
        <v>180483</v>
      </c>
      <c r="H251" s="23">
        <v>243164</v>
      </c>
      <c r="I251" s="23">
        <v>48086</v>
      </c>
      <c r="J251" s="23">
        <v>23086</v>
      </c>
      <c r="K251" s="23">
        <v>22843</v>
      </c>
      <c r="L251" s="23">
        <v>2752</v>
      </c>
      <c r="M251" s="9">
        <f t="shared" si="17"/>
        <v>520414</v>
      </c>
    </row>
    <row r="252" spans="1:13" ht="15" x14ac:dyDescent="0.25">
      <c r="A252" t="str">
        <f t="shared" si="18"/>
        <v>Løbende priser (1.000 kr.)</v>
      </c>
      <c r="B252" t="str">
        <f t="shared" si="18"/>
        <v>I alt (netto)</v>
      </c>
      <c r="C252" t="str">
        <f t="shared" si="18"/>
        <v>1 Driftskonti</v>
      </c>
      <c r="D252" t="str">
        <f t="shared" si="18"/>
        <v>2023</v>
      </c>
      <c r="E252" s="2">
        <v>400</v>
      </c>
      <c r="F252" s="57" t="s">
        <v>32</v>
      </c>
      <c r="G252" s="23">
        <v>124257</v>
      </c>
      <c r="H252" s="23">
        <v>250116</v>
      </c>
      <c r="I252" s="23">
        <v>91747</v>
      </c>
      <c r="J252" s="23">
        <v>47006</v>
      </c>
      <c r="K252" s="23">
        <v>19462</v>
      </c>
      <c r="L252" s="23">
        <v>1718</v>
      </c>
      <c r="M252" s="9">
        <f t="shared" si="17"/>
        <v>534306</v>
      </c>
    </row>
    <row r="253" spans="1:13" ht="15" x14ac:dyDescent="0.25">
      <c r="A253" t="str">
        <f t="shared" si="18"/>
        <v>Løbende priser (1.000 kr.)</v>
      </c>
      <c r="B253" t="str">
        <f t="shared" si="18"/>
        <v>I alt (netto)</v>
      </c>
      <c r="C253" t="str">
        <f t="shared" si="18"/>
        <v>1 Driftskonti</v>
      </c>
      <c r="D253" t="str">
        <f t="shared" si="18"/>
        <v>2023</v>
      </c>
      <c r="E253" s="2">
        <v>410</v>
      </c>
      <c r="F253" s="57" t="s">
        <v>55</v>
      </c>
      <c r="G253" s="23">
        <v>108768</v>
      </c>
      <c r="H253" s="23">
        <v>179729</v>
      </c>
      <c r="I253" s="23">
        <v>53156</v>
      </c>
      <c r="J253" s="23">
        <v>11204</v>
      </c>
      <c r="K253" s="23">
        <v>7254</v>
      </c>
      <c r="L253" s="23">
        <v>1774</v>
      </c>
      <c r="M253" s="9">
        <f t="shared" si="17"/>
        <v>361885</v>
      </c>
    </row>
    <row r="254" spans="1:13" ht="15" x14ac:dyDescent="0.25">
      <c r="A254" t="str">
        <f t="shared" si="18"/>
        <v>Løbende priser (1.000 kr.)</v>
      </c>
      <c r="B254" t="str">
        <f t="shared" si="18"/>
        <v>I alt (netto)</v>
      </c>
      <c r="C254" t="str">
        <f t="shared" si="18"/>
        <v>1 Driftskonti</v>
      </c>
      <c r="D254" t="str">
        <f t="shared" si="18"/>
        <v>2023</v>
      </c>
      <c r="E254" s="2">
        <v>420</v>
      </c>
      <c r="F254" s="57" t="s">
        <v>51</v>
      </c>
      <c r="G254" s="23">
        <v>109715</v>
      </c>
      <c r="H254" s="23">
        <v>175998</v>
      </c>
      <c r="I254" s="23">
        <v>33051</v>
      </c>
      <c r="J254" s="23">
        <v>34511</v>
      </c>
      <c r="K254" s="23">
        <v>18165</v>
      </c>
      <c r="L254" s="23">
        <v>2947</v>
      </c>
      <c r="M254" s="9">
        <f t="shared" si="17"/>
        <v>374387</v>
      </c>
    </row>
    <row r="255" spans="1:13" ht="15" x14ac:dyDescent="0.25">
      <c r="A255" t="str">
        <f t="shared" si="18"/>
        <v>Løbende priser (1.000 kr.)</v>
      </c>
      <c r="B255" t="str">
        <f t="shared" si="18"/>
        <v>I alt (netto)</v>
      </c>
      <c r="C255" t="str">
        <f t="shared" si="18"/>
        <v>1 Driftskonti</v>
      </c>
      <c r="D255" t="str">
        <f t="shared" si="18"/>
        <v>2023</v>
      </c>
      <c r="E255" s="2">
        <v>430</v>
      </c>
      <c r="F255" s="57" t="s">
        <v>52</v>
      </c>
      <c r="G255" s="23">
        <v>135307</v>
      </c>
      <c r="H255" s="23">
        <v>216953</v>
      </c>
      <c r="I255" s="23">
        <v>94985</v>
      </c>
      <c r="J255" s="23">
        <v>24996</v>
      </c>
      <c r="K255" s="23">
        <v>30461</v>
      </c>
      <c r="L255" s="23">
        <v>2013</v>
      </c>
      <c r="M255" s="9">
        <f t="shared" si="17"/>
        <v>504715</v>
      </c>
    </row>
    <row r="256" spans="1:13" ht="15" x14ac:dyDescent="0.25">
      <c r="A256" t="str">
        <f t="shared" si="18"/>
        <v>Løbende priser (1.000 kr.)</v>
      </c>
      <c r="B256" t="str">
        <f t="shared" si="18"/>
        <v>I alt (netto)</v>
      </c>
      <c r="C256" t="str">
        <f t="shared" si="18"/>
        <v>1 Driftskonti</v>
      </c>
      <c r="D256" t="str">
        <f t="shared" si="18"/>
        <v>2023</v>
      </c>
      <c r="E256" s="2">
        <v>440</v>
      </c>
      <c r="F256" s="57" t="s">
        <v>53</v>
      </c>
      <c r="G256" s="23">
        <v>53549</v>
      </c>
      <c r="H256" s="23">
        <v>140453</v>
      </c>
      <c r="I256" s="23">
        <v>45541</v>
      </c>
      <c r="J256" s="23">
        <v>7324</v>
      </c>
      <c r="K256" s="23">
        <v>12282</v>
      </c>
      <c r="L256" s="23">
        <v>1178</v>
      </c>
      <c r="M256" s="9">
        <f t="shared" si="17"/>
        <v>260327</v>
      </c>
    </row>
    <row r="257" spans="1:13" ht="15" x14ac:dyDescent="0.25">
      <c r="A257" t="str">
        <f t="shared" si="18"/>
        <v>Løbende priser (1.000 kr.)</v>
      </c>
      <c r="B257" t="str">
        <f t="shared" si="18"/>
        <v>I alt (netto)</v>
      </c>
      <c r="C257" t="str">
        <f t="shared" si="18"/>
        <v>1 Driftskonti</v>
      </c>
      <c r="D257" t="str">
        <f t="shared" si="18"/>
        <v>2023</v>
      </c>
      <c r="E257" s="2">
        <v>450</v>
      </c>
      <c r="F257" s="57" t="s">
        <v>57</v>
      </c>
      <c r="G257" s="23">
        <v>99173</v>
      </c>
      <c r="H257" s="23">
        <v>132106</v>
      </c>
      <c r="I257" s="23">
        <v>66064</v>
      </c>
      <c r="J257" s="23">
        <v>38164</v>
      </c>
      <c r="K257" s="23">
        <v>18264</v>
      </c>
      <c r="L257" s="23">
        <v>2379</v>
      </c>
      <c r="M257" s="9">
        <f t="shared" si="17"/>
        <v>356150</v>
      </c>
    </row>
    <row r="258" spans="1:13" ht="15" x14ac:dyDescent="0.25">
      <c r="A258" t="str">
        <f t="shared" si="18"/>
        <v>Løbende priser (1.000 kr.)</v>
      </c>
      <c r="B258" t="str">
        <f t="shared" si="18"/>
        <v>I alt (netto)</v>
      </c>
      <c r="C258" t="str">
        <f t="shared" si="18"/>
        <v>1 Driftskonti</v>
      </c>
      <c r="D258" t="str">
        <f t="shared" si="18"/>
        <v>2023</v>
      </c>
      <c r="E258" s="2">
        <v>461</v>
      </c>
      <c r="F258" s="57" t="s">
        <v>58</v>
      </c>
      <c r="G258" s="23">
        <v>475047</v>
      </c>
      <c r="H258" s="23">
        <v>660797</v>
      </c>
      <c r="I258" s="23">
        <v>292933</v>
      </c>
      <c r="J258" s="23">
        <v>70339</v>
      </c>
      <c r="K258" s="23">
        <v>63201</v>
      </c>
      <c r="L258" s="23">
        <v>8385</v>
      </c>
      <c r="M258" s="9">
        <f t="shared" si="17"/>
        <v>1570702</v>
      </c>
    </row>
    <row r="259" spans="1:13" ht="15" x14ac:dyDescent="0.25">
      <c r="A259" t="str">
        <f t="shared" si="18"/>
        <v>Løbende priser (1.000 kr.)</v>
      </c>
      <c r="B259" t="str">
        <f t="shared" si="18"/>
        <v>I alt (netto)</v>
      </c>
      <c r="C259" t="str">
        <f t="shared" si="18"/>
        <v>1 Driftskonti</v>
      </c>
      <c r="D259" t="str">
        <f t="shared" si="18"/>
        <v>2023</v>
      </c>
      <c r="E259" s="2">
        <v>479</v>
      </c>
      <c r="F259" s="57" t="s">
        <v>59</v>
      </c>
      <c r="G259" s="23">
        <v>128556</v>
      </c>
      <c r="H259" s="23">
        <v>327008</v>
      </c>
      <c r="I259" s="23">
        <v>101161</v>
      </c>
      <c r="J259" s="23">
        <v>23191</v>
      </c>
      <c r="K259" s="23">
        <v>19103</v>
      </c>
      <c r="L259" s="23">
        <v>2681</v>
      </c>
      <c r="M259" s="9">
        <f t="shared" si="17"/>
        <v>601700</v>
      </c>
    </row>
    <row r="260" spans="1:13" ht="15" x14ac:dyDescent="0.25">
      <c r="A260" t="str">
        <f t="shared" si="18"/>
        <v>Løbende priser (1.000 kr.)</v>
      </c>
      <c r="B260" t="str">
        <f t="shared" si="18"/>
        <v>I alt (netto)</v>
      </c>
      <c r="C260" t="str">
        <f t="shared" si="18"/>
        <v>1 Driftskonti</v>
      </c>
      <c r="D260" t="str">
        <f t="shared" si="18"/>
        <v>2023</v>
      </c>
      <c r="E260" s="2">
        <v>480</v>
      </c>
      <c r="F260" s="57" t="s">
        <v>56</v>
      </c>
      <c r="G260" s="23">
        <v>87298</v>
      </c>
      <c r="H260" s="23">
        <v>126771</v>
      </c>
      <c r="I260" s="23">
        <v>21873</v>
      </c>
      <c r="J260" s="23">
        <v>25016</v>
      </c>
      <c r="K260" s="23">
        <v>8608</v>
      </c>
      <c r="L260" s="23">
        <v>1595</v>
      </c>
      <c r="M260" s="9">
        <f t="shared" si="17"/>
        <v>271161</v>
      </c>
    </row>
    <row r="261" spans="1:13" ht="15" x14ac:dyDescent="0.25">
      <c r="A261" t="str">
        <f t="shared" si="18"/>
        <v>Løbende priser (1.000 kr.)</v>
      </c>
      <c r="B261" t="str">
        <f t="shared" si="18"/>
        <v>I alt (netto)</v>
      </c>
      <c r="C261" t="str">
        <f t="shared" si="18"/>
        <v>1 Driftskonti</v>
      </c>
      <c r="D261" t="str">
        <f t="shared" si="18"/>
        <v>2023</v>
      </c>
      <c r="E261" s="2">
        <v>482</v>
      </c>
      <c r="F261" s="57" t="s">
        <v>54</v>
      </c>
      <c r="G261" s="23">
        <v>70718</v>
      </c>
      <c r="H261" s="23">
        <v>122878</v>
      </c>
      <c r="I261" s="23">
        <v>27153</v>
      </c>
      <c r="J261" s="23">
        <v>11077</v>
      </c>
      <c r="K261" s="23">
        <v>7918</v>
      </c>
      <c r="L261" s="23">
        <v>438</v>
      </c>
      <c r="M261" s="9">
        <f t="shared" si="17"/>
        <v>240182</v>
      </c>
    </row>
    <row r="262" spans="1:13" ht="15" x14ac:dyDescent="0.25">
      <c r="A262" t="str">
        <f t="shared" si="18"/>
        <v>Løbende priser (1.000 kr.)</v>
      </c>
      <c r="B262" t="str">
        <f t="shared" si="18"/>
        <v>I alt (netto)</v>
      </c>
      <c r="C262" t="str">
        <f t="shared" si="18"/>
        <v>1 Driftskonti</v>
      </c>
      <c r="D262" t="str">
        <f t="shared" si="18"/>
        <v>2023</v>
      </c>
      <c r="E262" s="2">
        <v>492</v>
      </c>
      <c r="F262" s="57" t="s">
        <v>60</v>
      </c>
      <c r="G262" s="23">
        <v>18735</v>
      </c>
      <c r="H262" s="23">
        <v>63878</v>
      </c>
      <c r="I262" s="23">
        <v>15281</v>
      </c>
      <c r="J262" s="23">
        <v>3483</v>
      </c>
      <c r="K262" s="23">
        <v>5015</v>
      </c>
      <c r="L262" s="23">
        <v>285</v>
      </c>
      <c r="M262" s="9">
        <f t="shared" si="17"/>
        <v>106677</v>
      </c>
    </row>
    <row r="263" spans="1:13" ht="15" x14ac:dyDescent="0.25">
      <c r="A263" t="str">
        <f t="shared" si="18"/>
        <v>Løbende priser (1.000 kr.)</v>
      </c>
      <c r="B263" t="str">
        <f t="shared" si="18"/>
        <v>I alt (netto)</v>
      </c>
      <c r="C263" t="str">
        <f t="shared" si="18"/>
        <v>1 Driftskonti</v>
      </c>
      <c r="D263" t="str">
        <f t="shared" si="18"/>
        <v>2023</v>
      </c>
      <c r="E263" s="2">
        <v>510</v>
      </c>
      <c r="F263" s="57" t="s">
        <v>65</v>
      </c>
      <c r="G263" s="23">
        <v>161004</v>
      </c>
      <c r="H263" s="23">
        <v>265327</v>
      </c>
      <c r="I263" s="23">
        <v>100016</v>
      </c>
      <c r="J263" s="23">
        <v>13871</v>
      </c>
      <c r="K263" s="23">
        <v>24507</v>
      </c>
      <c r="L263" s="23">
        <v>2279</v>
      </c>
      <c r="M263" s="9">
        <f t="shared" si="17"/>
        <v>567004</v>
      </c>
    </row>
    <row r="264" spans="1:13" ht="15" x14ac:dyDescent="0.25">
      <c r="A264" t="str">
        <f t="shared" si="18"/>
        <v>Løbende priser (1.000 kr.)</v>
      </c>
      <c r="B264" t="str">
        <f t="shared" si="18"/>
        <v>I alt (netto)</v>
      </c>
      <c r="C264" t="str">
        <f t="shared" si="18"/>
        <v>1 Driftskonti</v>
      </c>
      <c r="D264" t="str">
        <f t="shared" si="18"/>
        <v>2023</v>
      </c>
      <c r="E264" s="2">
        <v>530</v>
      </c>
      <c r="F264" s="57" t="s">
        <v>61</v>
      </c>
      <c r="G264" s="23">
        <v>44129</v>
      </c>
      <c r="H264" s="23">
        <v>173729</v>
      </c>
      <c r="I264" s="23">
        <v>35443</v>
      </c>
      <c r="J264" s="23">
        <v>1247</v>
      </c>
      <c r="K264" s="23">
        <v>19312</v>
      </c>
      <c r="L264" s="23">
        <v>1074</v>
      </c>
      <c r="M264" s="9">
        <f t="shared" si="17"/>
        <v>274934</v>
      </c>
    </row>
    <row r="265" spans="1:13" ht="15" x14ac:dyDescent="0.25">
      <c r="A265" t="str">
        <f t="shared" si="18"/>
        <v>Løbende priser (1.000 kr.)</v>
      </c>
      <c r="B265" t="str">
        <f t="shared" si="18"/>
        <v>I alt (netto)</v>
      </c>
      <c r="C265" t="str">
        <f t="shared" si="18"/>
        <v>1 Driftskonti</v>
      </c>
      <c r="D265" t="str">
        <f t="shared" si="18"/>
        <v>2023</v>
      </c>
      <c r="E265" s="2">
        <v>540</v>
      </c>
      <c r="F265" s="57" t="s">
        <v>67</v>
      </c>
      <c r="G265" s="23">
        <v>191810</v>
      </c>
      <c r="H265" s="23">
        <v>377206</v>
      </c>
      <c r="I265" s="23">
        <v>184744</v>
      </c>
      <c r="J265" s="23">
        <v>24471</v>
      </c>
      <c r="K265" s="23">
        <v>35319</v>
      </c>
      <c r="L265" s="23">
        <v>2976</v>
      </c>
      <c r="M265" s="9">
        <f t="shared" si="17"/>
        <v>816526</v>
      </c>
    </row>
    <row r="266" spans="1:13" ht="15" x14ac:dyDescent="0.25">
      <c r="A266" t="str">
        <f t="shared" si="18"/>
        <v>Løbende priser (1.000 kr.)</v>
      </c>
      <c r="B266" t="str">
        <f t="shared" si="18"/>
        <v>I alt (netto)</v>
      </c>
      <c r="C266" t="str">
        <f t="shared" si="18"/>
        <v>1 Driftskonti</v>
      </c>
      <c r="D266" t="str">
        <f t="shared" si="18"/>
        <v>2023</v>
      </c>
      <c r="E266" s="2">
        <v>550</v>
      </c>
      <c r="F266" s="57" t="s">
        <v>68</v>
      </c>
      <c r="G266" s="23">
        <v>110285</v>
      </c>
      <c r="H266" s="23">
        <v>186438</v>
      </c>
      <c r="I266" s="23">
        <v>47106</v>
      </c>
      <c r="J266" s="23">
        <v>27071</v>
      </c>
      <c r="K266" s="23">
        <v>21755</v>
      </c>
      <c r="L266" s="23">
        <v>2257</v>
      </c>
      <c r="M266" s="9">
        <f t="shared" si="17"/>
        <v>394912</v>
      </c>
    </row>
    <row r="267" spans="1:13" ht="15" x14ac:dyDescent="0.25">
      <c r="A267" t="str">
        <f t="shared" si="18"/>
        <v>Løbende priser (1.000 kr.)</v>
      </c>
      <c r="B267" t="str">
        <f t="shared" si="18"/>
        <v>I alt (netto)</v>
      </c>
      <c r="C267" t="str">
        <f t="shared" si="18"/>
        <v>1 Driftskonti</v>
      </c>
      <c r="D267" t="str">
        <f t="shared" si="18"/>
        <v>2023</v>
      </c>
      <c r="E267" s="2">
        <v>561</v>
      </c>
      <c r="F267" s="57" t="s">
        <v>62</v>
      </c>
      <c r="G267" s="23">
        <v>282739</v>
      </c>
      <c r="H267" s="23">
        <v>568970</v>
      </c>
      <c r="I267" s="23">
        <v>182578</v>
      </c>
      <c r="J267" s="23">
        <v>13447</v>
      </c>
      <c r="K267" s="23">
        <v>69139</v>
      </c>
      <c r="L267" s="23">
        <v>7439</v>
      </c>
      <c r="M267" s="9">
        <f t="shared" si="17"/>
        <v>1124312</v>
      </c>
    </row>
    <row r="268" spans="1:13" ht="15" x14ac:dyDescent="0.25">
      <c r="A268" t="str">
        <f t="shared" si="18"/>
        <v>Løbende priser (1.000 kr.)</v>
      </c>
      <c r="B268" t="str">
        <f t="shared" si="18"/>
        <v>I alt (netto)</v>
      </c>
      <c r="C268" t="str">
        <f t="shared" si="18"/>
        <v>1 Driftskonti</v>
      </c>
      <c r="D268" t="str">
        <f t="shared" si="18"/>
        <v>2023</v>
      </c>
      <c r="E268" s="2">
        <v>563</v>
      </c>
      <c r="F268" s="57" t="s">
        <v>63</v>
      </c>
      <c r="G268" s="23">
        <v>12217</v>
      </c>
      <c r="H268" s="23">
        <v>29216</v>
      </c>
      <c r="I268" s="23">
        <v>5744</v>
      </c>
      <c r="J268" s="23">
        <v>4916</v>
      </c>
      <c r="K268" s="23">
        <v>3178</v>
      </c>
      <c r="L268" s="23">
        <v>102</v>
      </c>
      <c r="M268" s="9">
        <f t="shared" si="17"/>
        <v>55373</v>
      </c>
    </row>
    <row r="269" spans="1:13" ht="15" x14ac:dyDescent="0.25">
      <c r="A269" t="str">
        <f t="shared" si="18"/>
        <v>Løbende priser (1.000 kr.)</v>
      </c>
      <c r="B269" t="str">
        <f t="shared" si="18"/>
        <v>I alt (netto)</v>
      </c>
      <c r="C269" t="str">
        <f t="shared" si="18"/>
        <v>1 Driftskonti</v>
      </c>
      <c r="D269" t="str">
        <f t="shared" si="18"/>
        <v>2023</v>
      </c>
      <c r="E269" s="2">
        <v>573</v>
      </c>
      <c r="F269" s="57" t="s">
        <v>69</v>
      </c>
      <c r="G269" s="23">
        <v>118248</v>
      </c>
      <c r="H269" s="23">
        <v>262973</v>
      </c>
      <c r="I269" s="23">
        <v>50040</v>
      </c>
      <c r="J269" s="23">
        <v>21693</v>
      </c>
      <c r="K269" s="23">
        <v>29583</v>
      </c>
      <c r="L269" s="23">
        <v>2667</v>
      </c>
      <c r="M269" s="9">
        <f t="shared" si="17"/>
        <v>485204</v>
      </c>
    </row>
    <row r="270" spans="1:13" ht="15" x14ac:dyDescent="0.25">
      <c r="A270" t="str">
        <f t="shared" si="18"/>
        <v>Løbende priser (1.000 kr.)</v>
      </c>
      <c r="B270" t="str">
        <f t="shared" si="18"/>
        <v>I alt (netto)</v>
      </c>
      <c r="C270" t="str">
        <f t="shared" si="18"/>
        <v>1 Driftskonti</v>
      </c>
      <c r="D270" t="str">
        <f t="shared" si="18"/>
        <v>2023</v>
      </c>
      <c r="E270" s="2">
        <v>575</v>
      </c>
      <c r="F270" s="57" t="s">
        <v>70</v>
      </c>
      <c r="G270" s="23">
        <v>130780</v>
      </c>
      <c r="H270" s="23">
        <v>170028</v>
      </c>
      <c r="I270" s="23">
        <v>42420</v>
      </c>
      <c r="J270" s="23">
        <v>43909</v>
      </c>
      <c r="K270" s="23">
        <v>25991</v>
      </c>
      <c r="L270" s="23">
        <v>1761</v>
      </c>
      <c r="M270" s="9">
        <f t="shared" si="17"/>
        <v>414889</v>
      </c>
    </row>
    <row r="271" spans="1:13" ht="15" x14ac:dyDescent="0.25">
      <c r="A271" t="str">
        <f t="shared" si="18"/>
        <v>Løbende priser (1.000 kr.)</v>
      </c>
      <c r="B271" t="str">
        <f t="shared" si="18"/>
        <v>I alt (netto)</v>
      </c>
      <c r="C271" t="str">
        <f t="shared" si="18"/>
        <v>1 Driftskonti</v>
      </c>
      <c r="D271" t="str">
        <f t="shared" si="18"/>
        <v>2023</v>
      </c>
      <c r="E271" s="2">
        <v>580</v>
      </c>
      <c r="F271" s="57" t="s">
        <v>72</v>
      </c>
      <c r="G271" s="23">
        <v>173465</v>
      </c>
      <c r="H271" s="23">
        <v>281615</v>
      </c>
      <c r="I271" s="23">
        <v>105030</v>
      </c>
      <c r="J271" s="23">
        <v>4609</v>
      </c>
      <c r="K271" s="23">
        <v>46782</v>
      </c>
      <c r="L271" s="23">
        <v>2540</v>
      </c>
      <c r="M271" s="9">
        <f t="shared" si="17"/>
        <v>614041</v>
      </c>
    </row>
    <row r="272" spans="1:13" ht="15" x14ac:dyDescent="0.25">
      <c r="A272" t="str">
        <f t="shared" si="18"/>
        <v>Løbende priser (1.000 kr.)</v>
      </c>
      <c r="B272" t="str">
        <f t="shared" si="18"/>
        <v>I alt (netto)</v>
      </c>
      <c r="C272" t="str">
        <f t="shared" si="18"/>
        <v>1 Driftskonti</v>
      </c>
      <c r="D272" t="str">
        <f t="shared" ref="D272:D304" si="19">D271</f>
        <v>2023</v>
      </c>
      <c r="E272" s="2">
        <v>607</v>
      </c>
      <c r="F272" s="57" t="s">
        <v>64</v>
      </c>
      <c r="G272" s="23">
        <v>150218</v>
      </c>
      <c r="H272" s="23">
        <v>246768</v>
      </c>
      <c r="I272" s="23">
        <v>82125</v>
      </c>
      <c r="J272" s="23">
        <v>35351</v>
      </c>
      <c r="K272" s="23">
        <v>15968</v>
      </c>
      <c r="L272" s="23">
        <v>2874</v>
      </c>
      <c r="M272" s="9">
        <f t="shared" ref="M272:M304" si="20">SUM(G272:L272)</f>
        <v>533304</v>
      </c>
    </row>
    <row r="273" spans="1:13" ht="15" x14ac:dyDescent="0.25">
      <c r="A273" t="str">
        <f t="shared" ref="A273:C304" si="21">A272</f>
        <v>Løbende priser (1.000 kr.)</v>
      </c>
      <c r="B273" t="str">
        <f t="shared" si="21"/>
        <v>I alt (netto)</v>
      </c>
      <c r="C273" t="str">
        <f t="shared" si="21"/>
        <v>1 Driftskonti</v>
      </c>
      <c r="D273" t="str">
        <f t="shared" si="19"/>
        <v>2023</v>
      </c>
      <c r="E273" s="2">
        <v>615</v>
      </c>
      <c r="F273" s="57" t="s">
        <v>75</v>
      </c>
      <c r="G273" s="23">
        <v>180656</v>
      </c>
      <c r="H273" s="23">
        <v>390521</v>
      </c>
      <c r="I273" s="23">
        <v>133260</v>
      </c>
      <c r="J273" s="23">
        <v>21736</v>
      </c>
      <c r="K273" s="23">
        <v>47520</v>
      </c>
      <c r="L273" s="23">
        <v>2260</v>
      </c>
      <c r="M273" s="9">
        <f t="shared" si="20"/>
        <v>775953</v>
      </c>
    </row>
    <row r="274" spans="1:13" ht="15" x14ac:dyDescent="0.25">
      <c r="A274" t="str">
        <f t="shared" si="21"/>
        <v>Løbende priser (1.000 kr.)</v>
      </c>
      <c r="B274" t="str">
        <f t="shared" si="21"/>
        <v>I alt (netto)</v>
      </c>
      <c r="C274" t="str">
        <f t="shared" si="21"/>
        <v>1 Driftskonti</v>
      </c>
      <c r="D274" t="str">
        <f t="shared" si="19"/>
        <v>2023</v>
      </c>
      <c r="E274" s="2">
        <v>621</v>
      </c>
      <c r="F274" s="57" t="s">
        <v>66</v>
      </c>
      <c r="G274" s="23">
        <v>203640</v>
      </c>
      <c r="H274" s="23">
        <v>360658</v>
      </c>
      <c r="I274" s="23">
        <v>148137</v>
      </c>
      <c r="J274" s="23">
        <v>48472</v>
      </c>
      <c r="K274" s="23">
        <v>31364</v>
      </c>
      <c r="L274" s="23">
        <v>1759</v>
      </c>
      <c r="M274" s="9">
        <f t="shared" si="20"/>
        <v>794030</v>
      </c>
    </row>
    <row r="275" spans="1:13" ht="15" x14ac:dyDescent="0.25">
      <c r="A275" t="str">
        <f t="shared" si="21"/>
        <v>Løbende priser (1.000 kr.)</v>
      </c>
      <c r="B275" t="str">
        <f t="shared" si="21"/>
        <v>I alt (netto)</v>
      </c>
      <c r="C275" t="str">
        <f t="shared" si="21"/>
        <v>1 Driftskonti</v>
      </c>
      <c r="D275" t="str">
        <f t="shared" si="19"/>
        <v>2023</v>
      </c>
      <c r="E275" s="2">
        <v>630</v>
      </c>
      <c r="F275" s="57" t="s">
        <v>71</v>
      </c>
      <c r="G275" s="23">
        <v>220591</v>
      </c>
      <c r="H275" s="23">
        <v>398080</v>
      </c>
      <c r="I275" s="23">
        <v>162134</v>
      </c>
      <c r="J275" s="23">
        <v>60187</v>
      </c>
      <c r="K275" s="23">
        <v>32151</v>
      </c>
      <c r="L275" s="23">
        <v>5353</v>
      </c>
      <c r="M275" s="9">
        <f t="shared" si="20"/>
        <v>878496</v>
      </c>
    </row>
    <row r="276" spans="1:13" ht="15" x14ac:dyDescent="0.25">
      <c r="A276" t="str">
        <f t="shared" si="21"/>
        <v>Løbende priser (1.000 kr.)</v>
      </c>
      <c r="B276" t="str">
        <f t="shared" si="21"/>
        <v>I alt (netto)</v>
      </c>
      <c r="C276" t="str">
        <f t="shared" si="21"/>
        <v>1 Driftskonti</v>
      </c>
      <c r="D276" t="str">
        <f t="shared" si="19"/>
        <v>2023</v>
      </c>
      <c r="E276" s="2">
        <v>657</v>
      </c>
      <c r="F276" s="57" t="s">
        <v>84</v>
      </c>
      <c r="G276" s="23">
        <v>148725</v>
      </c>
      <c r="H276" s="23">
        <v>339363</v>
      </c>
      <c r="I276" s="23">
        <v>88063</v>
      </c>
      <c r="J276" s="23">
        <v>100022</v>
      </c>
      <c r="K276" s="23">
        <v>25907</v>
      </c>
      <c r="L276" s="23">
        <v>3314</v>
      </c>
      <c r="M276" s="9">
        <f t="shared" si="20"/>
        <v>705394</v>
      </c>
    </row>
    <row r="277" spans="1:13" ht="15" x14ac:dyDescent="0.25">
      <c r="A277" t="str">
        <f t="shared" si="21"/>
        <v>Løbende priser (1.000 kr.)</v>
      </c>
      <c r="B277" t="str">
        <f t="shared" si="21"/>
        <v>I alt (netto)</v>
      </c>
      <c r="C277" t="str">
        <f t="shared" si="21"/>
        <v>1 Driftskonti</v>
      </c>
      <c r="D277" t="str">
        <f t="shared" si="19"/>
        <v>2023</v>
      </c>
      <c r="E277" s="2">
        <v>661</v>
      </c>
      <c r="F277" s="57" t="s">
        <v>85</v>
      </c>
      <c r="G277" s="23">
        <v>112575</v>
      </c>
      <c r="H277" s="23">
        <v>262146</v>
      </c>
      <c r="I277" s="23">
        <v>57045</v>
      </c>
      <c r="J277" s="23">
        <v>12895</v>
      </c>
      <c r="K277" s="23">
        <v>20438</v>
      </c>
      <c r="L277" s="23">
        <v>2987</v>
      </c>
      <c r="M277" s="9">
        <f t="shared" si="20"/>
        <v>468086</v>
      </c>
    </row>
    <row r="278" spans="1:13" ht="15" x14ac:dyDescent="0.25">
      <c r="A278" t="str">
        <f t="shared" si="21"/>
        <v>Løbende priser (1.000 kr.)</v>
      </c>
      <c r="B278" t="str">
        <f t="shared" si="21"/>
        <v>I alt (netto)</v>
      </c>
      <c r="C278" t="str">
        <f t="shared" si="21"/>
        <v>1 Driftskonti</v>
      </c>
      <c r="D278" t="str">
        <f t="shared" si="19"/>
        <v>2023</v>
      </c>
      <c r="E278" s="2">
        <v>665</v>
      </c>
      <c r="F278" s="57" t="s">
        <v>87</v>
      </c>
      <c r="G278" s="23">
        <v>48707</v>
      </c>
      <c r="H278" s="23">
        <v>100692</v>
      </c>
      <c r="I278" s="23">
        <v>31335</v>
      </c>
      <c r="J278" s="23">
        <v>11662</v>
      </c>
      <c r="K278" s="23">
        <v>6055</v>
      </c>
      <c r="L278" s="23">
        <v>1479</v>
      </c>
      <c r="M278" s="9">
        <f t="shared" si="20"/>
        <v>199930</v>
      </c>
    </row>
    <row r="279" spans="1:13" ht="15" x14ac:dyDescent="0.25">
      <c r="A279" t="str">
        <f t="shared" si="21"/>
        <v>Løbende priser (1.000 kr.)</v>
      </c>
      <c r="B279" t="str">
        <f t="shared" si="21"/>
        <v>I alt (netto)</v>
      </c>
      <c r="C279" t="str">
        <f t="shared" si="21"/>
        <v>1 Driftskonti</v>
      </c>
      <c r="D279" t="str">
        <f t="shared" si="19"/>
        <v>2023</v>
      </c>
      <c r="E279" s="2">
        <v>671</v>
      </c>
      <c r="F279" s="57" t="s">
        <v>90</v>
      </c>
      <c r="G279" s="23">
        <v>60954</v>
      </c>
      <c r="H279" s="23">
        <v>104782</v>
      </c>
      <c r="I279" s="23">
        <v>32584</v>
      </c>
      <c r="J279" s="23">
        <v>10230</v>
      </c>
      <c r="K279" s="23">
        <v>7616</v>
      </c>
      <c r="L279" s="23">
        <v>225</v>
      </c>
      <c r="M279" s="9">
        <f t="shared" si="20"/>
        <v>216391</v>
      </c>
    </row>
    <row r="280" spans="1:13" ht="15" x14ac:dyDescent="0.25">
      <c r="A280" t="str">
        <f t="shared" si="21"/>
        <v>Løbende priser (1.000 kr.)</v>
      </c>
      <c r="B280" t="str">
        <f t="shared" si="21"/>
        <v>I alt (netto)</v>
      </c>
      <c r="C280" t="str">
        <f t="shared" si="21"/>
        <v>1 Driftskonti</v>
      </c>
      <c r="D280" t="str">
        <f t="shared" si="19"/>
        <v>2023</v>
      </c>
      <c r="E280" s="2">
        <v>706</v>
      </c>
      <c r="F280" s="57" t="s">
        <v>82</v>
      </c>
      <c r="G280" s="23">
        <v>172416</v>
      </c>
      <c r="H280" s="23">
        <v>165537</v>
      </c>
      <c r="I280" s="23">
        <v>51479</v>
      </c>
      <c r="J280" s="23">
        <v>10008</v>
      </c>
      <c r="K280" s="23">
        <v>14032</v>
      </c>
      <c r="L280" s="23">
        <v>2698</v>
      </c>
      <c r="M280" s="9">
        <f t="shared" si="20"/>
        <v>416170</v>
      </c>
    </row>
    <row r="281" spans="1:13" ht="15" x14ac:dyDescent="0.25">
      <c r="A281" t="str">
        <f t="shared" si="21"/>
        <v>Løbende priser (1.000 kr.)</v>
      </c>
      <c r="B281" t="str">
        <f t="shared" si="21"/>
        <v>I alt (netto)</v>
      </c>
      <c r="C281" t="str">
        <f t="shared" si="21"/>
        <v>1 Driftskonti</v>
      </c>
      <c r="D281" t="str">
        <f t="shared" si="19"/>
        <v>2023</v>
      </c>
      <c r="E281" s="2">
        <v>707</v>
      </c>
      <c r="F281" s="57" t="s">
        <v>76</v>
      </c>
      <c r="G281" s="23">
        <v>111144</v>
      </c>
      <c r="H281" s="23">
        <v>227525</v>
      </c>
      <c r="I281" s="23">
        <v>46634</v>
      </c>
      <c r="J281" s="23">
        <v>17331</v>
      </c>
      <c r="K281" s="23">
        <v>15855</v>
      </c>
      <c r="L281" s="23">
        <v>2780</v>
      </c>
      <c r="M281" s="9">
        <f t="shared" si="20"/>
        <v>421269</v>
      </c>
    </row>
    <row r="282" spans="1:13" ht="15" x14ac:dyDescent="0.25">
      <c r="A282" t="str">
        <f t="shared" si="21"/>
        <v>Løbende priser (1.000 kr.)</v>
      </c>
      <c r="B282" t="str">
        <f t="shared" si="21"/>
        <v>I alt (netto)</v>
      </c>
      <c r="C282" t="str">
        <f t="shared" si="21"/>
        <v>1 Driftskonti</v>
      </c>
      <c r="D282" t="str">
        <f t="shared" si="19"/>
        <v>2023</v>
      </c>
      <c r="E282" s="2">
        <v>710</v>
      </c>
      <c r="F282" s="57" t="s">
        <v>73</v>
      </c>
      <c r="G282" s="23">
        <v>70324</v>
      </c>
      <c r="H282" s="23">
        <v>172976</v>
      </c>
      <c r="I282" s="23">
        <v>70596</v>
      </c>
      <c r="J282" s="23">
        <v>26859</v>
      </c>
      <c r="K282" s="23">
        <v>15453</v>
      </c>
      <c r="L282" s="23">
        <v>2548</v>
      </c>
      <c r="M282" s="9">
        <f t="shared" si="20"/>
        <v>358756</v>
      </c>
    </row>
    <row r="283" spans="1:13" ht="15" x14ac:dyDescent="0.25">
      <c r="A283" t="str">
        <f t="shared" si="21"/>
        <v>Løbende priser (1.000 kr.)</v>
      </c>
      <c r="B283" t="str">
        <f t="shared" si="21"/>
        <v>I alt (netto)</v>
      </c>
      <c r="C283" t="str">
        <f t="shared" si="21"/>
        <v>1 Driftskonti</v>
      </c>
      <c r="D283" t="str">
        <f t="shared" si="19"/>
        <v>2023</v>
      </c>
      <c r="E283" s="2">
        <v>727</v>
      </c>
      <c r="F283" s="57" t="s">
        <v>77</v>
      </c>
      <c r="G283" s="23">
        <v>50558</v>
      </c>
      <c r="H283" s="23">
        <v>114102</v>
      </c>
      <c r="I283" s="23">
        <v>30827</v>
      </c>
      <c r="J283" s="23">
        <v>15291</v>
      </c>
      <c r="K283" s="23">
        <v>10785</v>
      </c>
      <c r="L283" s="23">
        <v>970</v>
      </c>
      <c r="M283" s="9">
        <f t="shared" si="20"/>
        <v>222533</v>
      </c>
    </row>
    <row r="284" spans="1:13" ht="15" x14ac:dyDescent="0.25">
      <c r="A284" t="str">
        <f t="shared" si="21"/>
        <v>Løbende priser (1.000 kr.)</v>
      </c>
      <c r="B284" t="str">
        <f t="shared" si="21"/>
        <v>I alt (netto)</v>
      </c>
      <c r="C284" t="str">
        <f t="shared" si="21"/>
        <v>1 Driftskonti</v>
      </c>
      <c r="D284" t="str">
        <f t="shared" si="19"/>
        <v>2023</v>
      </c>
      <c r="E284" s="2">
        <v>730</v>
      </c>
      <c r="F284" s="57" t="s">
        <v>78</v>
      </c>
      <c r="G284" s="23">
        <v>192012</v>
      </c>
      <c r="H284" s="23">
        <v>615085</v>
      </c>
      <c r="I284" s="23">
        <v>143435</v>
      </c>
      <c r="J284" s="23">
        <v>15677</v>
      </c>
      <c r="K284" s="23">
        <v>50120</v>
      </c>
      <c r="L284" s="23">
        <v>7236</v>
      </c>
      <c r="M284" s="9">
        <f t="shared" si="20"/>
        <v>1023565</v>
      </c>
    </row>
    <row r="285" spans="1:13" ht="15" x14ac:dyDescent="0.25">
      <c r="A285" t="str">
        <f t="shared" si="21"/>
        <v>Løbende priser (1.000 kr.)</v>
      </c>
      <c r="B285" t="str">
        <f t="shared" si="21"/>
        <v>I alt (netto)</v>
      </c>
      <c r="C285" t="str">
        <f t="shared" si="21"/>
        <v>1 Driftskonti</v>
      </c>
      <c r="D285" t="str">
        <f t="shared" si="19"/>
        <v>2023</v>
      </c>
      <c r="E285" s="2">
        <v>740</v>
      </c>
      <c r="F285" s="57" t="s">
        <v>80</v>
      </c>
      <c r="G285" s="23">
        <v>179796</v>
      </c>
      <c r="H285" s="23">
        <v>369308</v>
      </c>
      <c r="I285" s="23">
        <v>123720</v>
      </c>
      <c r="J285" s="23">
        <v>90092</v>
      </c>
      <c r="K285" s="23">
        <v>30745</v>
      </c>
      <c r="L285" s="23">
        <v>4357</v>
      </c>
      <c r="M285" s="9">
        <f t="shared" si="20"/>
        <v>798018</v>
      </c>
    </row>
    <row r="286" spans="1:13" ht="15" x14ac:dyDescent="0.25">
      <c r="A286" t="str">
        <f t="shared" si="21"/>
        <v>Løbende priser (1.000 kr.)</v>
      </c>
      <c r="B286" t="str">
        <f t="shared" si="21"/>
        <v>I alt (netto)</v>
      </c>
      <c r="C286" t="str">
        <f t="shared" si="21"/>
        <v>1 Driftskonti</v>
      </c>
      <c r="D286" t="str">
        <f t="shared" si="19"/>
        <v>2023</v>
      </c>
      <c r="E286" s="2">
        <v>741</v>
      </c>
      <c r="F286" s="57" t="s">
        <v>79</v>
      </c>
      <c r="G286" s="23">
        <v>16406</v>
      </c>
      <c r="H286" s="23">
        <v>35517</v>
      </c>
      <c r="I286" s="23">
        <v>8846</v>
      </c>
      <c r="J286" s="23">
        <v>9</v>
      </c>
      <c r="K286" s="23">
        <v>3396</v>
      </c>
      <c r="L286" s="23">
        <v>125</v>
      </c>
      <c r="M286" s="9">
        <f t="shared" si="20"/>
        <v>64299</v>
      </c>
    </row>
    <row r="287" spans="1:13" ht="15" x14ac:dyDescent="0.25">
      <c r="A287" t="str">
        <f t="shared" si="21"/>
        <v>Løbende priser (1.000 kr.)</v>
      </c>
      <c r="B287" t="str">
        <f t="shared" si="21"/>
        <v>I alt (netto)</v>
      </c>
      <c r="C287" t="str">
        <f t="shared" si="21"/>
        <v>1 Driftskonti</v>
      </c>
      <c r="D287" t="str">
        <f t="shared" si="19"/>
        <v>2023</v>
      </c>
      <c r="E287" s="2">
        <v>746</v>
      </c>
      <c r="F287" s="57" t="s">
        <v>81</v>
      </c>
      <c r="G287" s="23">
        <v>93816</v>
      </c>
      <c r="H287" s="23">
        <v>283692</v>
      </c>
      <c r="I287" s="23">
        <v>66706</v>
      </c>
      <c r="J287" s="23">
        <v>6884</v>
      </c>
      <c r="K287" s="23">
        <v>16253</v>
      </c>
      <c r="L287" s="23">
        <v>3546</v>
      </c>
      <c r="M287" s="9">
        <f t="shared" si="20"/>
        <v>470897</v>
      </c>
    </row>
    <row r="288" spans="1:13" ht="15" x14ac:dyDescent="0.25">
      <c r="A288" t="str">
        <f t="shared" si="21"/>
        <v>Løbende priser (1.000 kr.)</v>
      </c>
      <c r="B288" t="str">
        <f t="shared" si="21"/>
        <v>I alt (netto)</v>
      </c>
      <c r="C288" t="str">
        <f t="shared" si="21"/>
        <v>1 Driftskonti</v>
      </c>
      <c r="D288" t="str">
        <f t="shared" si="19"/>
        <v>2023</v>
      </c>
      <c r="E288" s="2">
        <v>751</v>
      </c>
      <c r="F288" s="57" t="s">
        <v>83</v>
      </c>
      <c r="G288" s="23">
        <v>587137</v>
      </c>
      <c r="H288" s="23">
        <v>1239309</v>
      </c>
      <c r="I288" s="23">
        <v>246376</v>
      </c>
      <c r="J288" s="23">
        <v>151747</v>
      </c>
      <c r="K288" s="23">
        <v>89541</v>
      </c>
      <c r="L288" s="23">
        <v>7740</v>
      </c>
      <c r="M288" s="9">
        <f t="shared" si="20"/>
        <v>2321850</v>
      </c>
    </row>
    <row r="289" spans="1:13" ht="15" x14ac:dyDescent="0.25">
      <c r="A289" t="str">
        <f t="shared" si="21"/>
        <v>Løbende priser (1.000 kr.)</v>
      </c>
      <c r="B289" t="str">
        <f t="shared" si="21"/>
        <v>I alt (netto)</v>
      </c>
      <c r="C289" t="str">
        <f t="shared" si="21"/>
        <v>1 Driftskonti</v>
      </c>
      <c r="D289" t="str">
        <f t="shared" si="19"/>
        <v>2023</v>
      </c>
      <c r="E289" s="2">
        <v>756</v>
      </c>
      <c r="F289" s="57" t="s">
        <v>86</v>
      </c>
      <c r="G289" s="23">
        <v>105073</v>
      </c>
      <c r="H289" s="23">
        <v>173656</v>
      </c>
      <c r="I289" s="23">
        <v>41982</v>
      </c>
      <c r="J289" s="23">
        <v>37080</v>
      </c>
      <c r="K289" s="23">
        <v>23592</v>
      </c>
      <c r="L289" s="23">
        <v>2024</v>
      </c>
      <c r="M289" s="9">
        <f t="shared" si="20"/>
        <v>383407</v>
      </c>
    </row>
    <row r="290" spans="1:13" ht="15" x14ac:dyDescent="0.25">
      <c r="A290" t="str">
        <f t="shared" si="21"/>
        <v>Løbende priser (1.000 kr.)</v>
      </c>
      <c r="B290" t="str">
        <f t="shared" si="21"/>
        <v>I alt (netto)</v>
      </c>
      <c r="C290" t="str">
        <f t="shared" si="21"/>
        <v>1 Driftskonti</v>
      </c>
      <c r="D290" t="str">
        <f t="shared" si="19"/>
        <v>2023</v>
      </c>
      <c r="E290" s="2">
        <v>760</v>
      </c>
      <c r="F290" s="57" t="s">
        <v>88</v>
      </c>
      <c r="G290" s="23">
        <v>175437</v>
      </c>
      <c r="H290" s="23">
        <v>260330</v>
      </c>
      <c r="I290" s="23">
        <v>74475</v>
      </c>
      <c r="J290" s="23">
        <v>22508</v>
      </c>
      <c r="K290" s="23">
        <v>19726</v>
      </c>
      <c r="L290" s="23">
        <v>2161</v>
      </c>
      <c r="M290" s="9">
        <f t="shared" si="20"/>
        <v>554637</v>
      </c>
    </row>
    <row r="291" spans="1:13" ht="15" x14ac:dyDescent="0.25">
      <c r="A291" t="str">
        <f t="shared" si="21"/>
        <v>Løbende priser (1.000 kr.)</v>
      </c>
      <c r="B291" t="str">
        <f t="shared" si="21"/>
        <v>I alt (netto)</v>
      </c>
      <c r="C291" t="str">
        <f t="shared" si="21"/>
        <v>1 Driftskonti</v>
      </c>
      <c r="D291" t="str">
        <f t="shared" si="19"/>
        <v>2023</v>
      </c>
      <c r="E291" s="2">
        <v>766</v>
      </c>
      <c r="F291" s="57" t="s">
        <v>74</v>
      </c>
      <c r="G291" s="23">
        <v>81874</v>
      </c>
      <c r="H291" s="23">
        <v>170205</v>
      </c>
      <c r="I291" s="23">
        <v>85397</v>
      </c>
      <c r="J291" s="23">
        <v>16839</v>
      </c>
      <c r="K291" s="23">
        <v>17364</v>
      </c>
      <c r="L291" s="23">
        <v>2087</v>
      </c>
      <c r="M291" s="9">
        <f t="shared" si="20"/>
        <v>373766</v>
      </c>
    </row>
    <row r="292" spans="1:13" ht="15" x14ac:dyDescent="0.25">
      <c r="A292" t="str">
        <f t="shared" si="21"/>
        <v>Løbende priser (1.000 kr.)</v>
      </c>
      <c r="B292" t="str">
        <f t="shared" si="21"/>
        <v>I alt (netto)</v>
      </c>
      <c r="C292" t="str">
        <f t="shared" si="21"/>
        <v>1 Driftskonti</v>
      </c>
      <c r="D292" t="str">
        <f t="shared" si="19"/>
        <v>2023</v>
      </c>
      <c r="E292" s="2">
        <v>773</v>
      </c>
      <c r="F292" s="57" t="s">
        <v>98</v>
      </c>
      <c r="G292" s="23">
        <v>60845</v>
      </c>
      <c r="H292" s="23">
        <v>144571</v>
      </c>
      <c r="I292" s="23">
        <v>22808</v>
      </c>
      <c r="J292" s="23">
        <v>19139</v>
      </c>
      <c r="K292" s="23">
        <v>12306</v>
      </c>
      <c r="L292" s="23">
        <v>1349</v>
      </c>
      <c r="M292" s="9">
        <f t="shared" si="20"/>
        <v>261018</v>
      </c>
    </row>
    <row r="293" spans="1:13" ht="15" x14ac:dyDescent="0.25">
      <c r="A293" t="str">
        <f t="shared" si="21"/>
        <v>Løbende priser (1.000 kr.)</v>
      </c>
      <c r="B293" t="str">
        <f t="shared" si="21"/>
        <v>I alt (netto)</v>
      </c>
      <c r="C293" t="str">
        <f t="shared" si="21"/>
        <v>1 Driftskonti</v>
      </c>
      <c r="D293" t="str">
        <f t="shared" si="19"/>
        <v>2023</v>
      </c>
      <c r="E293" s="2">
        <v>779</v>
      </c>
      <c r="F293" s="57" t="s">
        <v>89</v>
      </c>
      <c r="G293" s="23">
        <v>103351</v>
      </c>
      <c r="H293" s="23">
        <v>259496</v>
      </c>
      <c r="I293" s="23">
        <v>71570</v>
      </c>
      <c r="J293" s="23">
        <v>6915</v>
      </c>
      <c r="K293" s="23">
        <v>20875</v>
      </c>
      <c r="L293" s="23">
        <v>2533</v>
      </c>
      <c r="M293" s="9">
        <f t="shared" si="20"/>
        <v>464740</v>
      </c>
    </row>
    <row r="294" spans="1:13" ht="15" x14ac:dyDescent="0.25">
      <c r="A294" t="str">
        <f t="shared" si="21"/>
        <v>Løbende priser (1.000 kr.)</v>
      </c>
      <c r="B294" t="str">
        <f t="shared" si="21"/>
        <v>I alt (netto)</v>
      </c>
      <c r="C294" t="str">
        <f t="shared" si="21"/>
        <v>1 Driftskonti</v>
      </c>
      <c r="D294" t="str">
        <f t="shared" si="19"/>
        <v>2023</v>
      </c>
      <c r="E294" s="2">
        <v>787</v>
      </c>
      <c r="F294" s="57" t="s">
        <v>100</v>
      </c>
      <c r="G294" s="23">
        <v>121718</v>
      </c>
      <c r="H294" s="23">
        <v>235515</v>
      </c>
      <c r="I294" s="23">
        <v>51377</v>
      </c>
      <c r="J294" s="23">
        <v>43082</v>
      </c>
      <c r="K294" s="23">
        <v>19953</v>
      </c>
      <c r="L294" s="23">
        <v>2261</v>
      </c>
      <c r="M294" s="9">
        <f t="shared" si="20"/>
        <v>473906</v>
      </c>
    </row>
    <row r="295" spans="1:13" ht="15" x14ac:dyDescent="0.25">
      <c r="A295" t="str">
        <f t="shared" si="21"/>
        <v>Løbende priser (1.000 kr.)</v>
      </c>
      <c r="B295" t="str">
        <f t="shared" si="21"/>
        <v>I alt (netto)</v>
      </c>
      <c r="C295" t="str">
        <f t="shared" si="21"/>
        <v>1 Driftskonti</v>
      </c>
      <c r="D295" t="str">
        <f t="shared" si="19"/>
        <v>2023</v>
      </c>
      <c r="E295" s="2">
        <v>791</v>
      </c>
      <c r="F295" s="57" t="s">
        <v>91</v>
      </c>
      <c r="G295" s="23">
        <v>204043</v>
      </c>
      <c r="H295" s="23">
        <v>395065</v>
      </c>
      <c r="I295" s="23">
        <v>153979</v>
      </c>
      <c r="J295" s="23">
        <v>69946</v>
      </c>
      <c r="K295" s="23">
        <v>34872</v>
      </c>
      <c r="L295" s="23">
        <v>6260</v>
      </c>
      <c r="M295" s="9">
        <f t="shared" si="20"/>
        <v>864165</v>
      </c>
    </row>
    <row r="296" spans="1:13" ht="15" x14ac:dyDescent="0.25">
      <c r="A296" t="str">
        <f t="shared" si="21"/>
        <v>Løbende priser (1.000 kr.)</v>
      </c>
      <c r="B296" t="str">
        <f t="shared" si="21"/>
        <v>I alt (netto)</v>
      </c>
      <c r="C296" t="str">
        <f t="shared" si="21"/>
        <v>1 Driftskonti</v>
      </c>
      <c r="D296" t="str">
        <f t="shared" si="19"/>
        <v>2023</v>
      </c>
      <c r="E296" s="2">
        <v>810</v>
      </c>
      <c r="F296" s="57" t="s">
        <v>92</v>
      </c>
      <c r="G296" s="23">
        <v>83224</v>
      </c>
      <c r="H296" s="23">
        <v>213915</v>
      </c>
      <c r="I296" s="23">
        <v>43557</v>
      </c>
      <c r="J296" s="23">
        <v>10148</v>
      </c>
      <c r="K296" s="23">
        <v>15084</v>
      </c>
      <c r="L296" s="23">
        <v>1559</v>
      </c>
      <c r="M296" s="9">
        <f t="shared" si="20"/>
        <v>367487</v>
      </c>
    </row>
    <row r="297" spans="1:13" ht="15" x14ac:dyDescent="0.25">
      <c r="A297" t="str">
        <f t="shared" si="21"/>
        <v>Løbende priser (1.000 kr.)</v>
      </c>
      <c r="B297" t="str">
        <f t="shared" si="21"/>
        <v>I alt (netto)</v>
      </c>
      <c r="C297" t="str">
        <f t="shared" si="21"/>
        <v>1 Driftskonti</v>
      </c>
      <c r="D297" t="str">
        <f t="shared" si="19"/>
        <v>2023</v>
      </c>
      <c r="E297" s="2">
        <v>813</v>
      </c>
      <c r="F297" s="57" t="s">
        <v>93</v>
      </c>
      <c r="G297" s="23">
        <v>189390</v>
      </c>
      <c r="H297" s="23">
        <v>347454</v>
      </c>
      <c r="I297" s="23">
        <v>64246</v>
      </c>
      <c r="J297" s="23">
        <v>46083</v>
      </c>
      <c r="K297" s="23">
        <v>36426</v>
      </c>
      <c r="L297" s="23">
        <v>4203</v>
      </c>
      <c r="M297" s="9">
        <f t="shared" si="20"/>
        <v>687802</v>
      </c>
    </row>
    <row r="298" spans="1:13" ht="15" x14ac:dyDescent="0.25">
      <c r="A298" t="str">
        <f t="shared" si="21"/>
        <v>Løbende priser (1.000 kr.)</v>
      </c>
      <c r="B298" t="str">
        <f t="shared" si="21"/>
        <v>I alt (netto)</v>
      </c>
      <c r="C298" t="str">
        <f t="shared" si="21"/>
        <v>1 Driftskonti</v>
      </c>
      <c r="D298" t="str">
        <f t="shared" si="19"/>
        <v>2023</v>
      </c>
      <c r="E298" s="2">
        <v>820</v>
      </c>
      <c r="F298" s="57" t="s">
        <v>101</v>
      </c>
      <c r="G298" s="23">
        <v>76253</v>
      </c>
      <c r="H298" s="23">
        <v>201213</v>
      </c>
      <c r="I298" s="23">
        <v>76909</v>
      </c>
      <c r="J298" s="23">
        <v>9372</v>
      </c>
      <c r="K298" s="23">
        <v>16086</v>
      </c>
      <c r="L298" s="23">
        <v>972</v>
      </c>
      <c r="M298" s="9">
        <f t="shared" si="20"/>
        <v>380805</v>
      </c>
    </row>
    <row r="299" spans="1:13" ht="15" x14ac:dyDescent="0.25">
      <c r="A299" t="str">
        <f t="shared" si="21"/>
        <v>Løbende priser (1.000 kr.)</v>
      </c>
      <c r="B299" t="str">
        <f t="shared" si="21"/>
        <v>I alt (netto)</v>
      </c>
      <c r="C299" t="str">
        <f t="shared" si="21"/>
        <v>1 Driftskonti</v>
      </c>
      <c r="D299" t="str">
        <f t="shared" si="19"/>
        <v>2023</v>
      </c>
      <c r="E299" s="2">
        <v>825</v>
      </c>
      <c r="F299" s="57" t="s">
        <v>96</v>
      </c>
      <c r="G299" s="23">
        <v>7259</v>
      </c>
      <c r="H299" s="23">
        <v>23353</v>
      </c>
      <c r="I299" s="23">
        <v>9503</v>
      </c>
      <c r="J299" s="23">
        <v>247</v>
      </c>
      <c r="K299" s="23">
        <v>844</v>
      </c>
      <c r="L299" s="23">
        <v>68</v>
      </c>
      <c r="M299" s="9">
        <f t="shared" si="20"/>
        <v>41274</v>
      </c>
    </row>
    <row r="300" spans="1:13" ht="15" x14ac:dyDescent="0.25">
      <c r="A300" t="str">
        <f t="shared" si="21"/>
        <v>Løbende priser (1.000 kr.)</v>
      </c>
      <c r="B300" t="str">
        <f t="shared" si="21"/>
        <v>I alt (netto)</v>
      </c>
      <c r="C300" t="str">
        <f t="shared" si="21"/>
        <v>1 Driftskonti</v>
      </c>
      <c r="D300" t="str">
        <f t="shared" si="19"/>
        <v>2023</v>
      </c>
      <c r="E300" s="2">
        <v>840</v>
      </c>
      <c r="F300" s="57" t="s">
        <v>99</v>
      </c>
      <c r="G300" s="23">
        <v>78590</v>
      </c>
      <c r="H300" s="23">
        <v>137037</v>
      </c>
      <c r="I300" s="23">
        <v>27011</v>
      </c>
      <c r="J300" s="23">
        <v>27254</v>
      </c>
      <c r="K300" s="23">
        <v>9279</v>
      </c>
      <c r="L300" s="23">
        <v>945</v>
      </c>
      <c r="M300" s="9">
        <f t="shared" si="20"/>
        <v>280116</v>
      </c>
    </row>
    <row r="301" spans="1:13" ht="15" x14ac:dyDescent="0.25">
      <c r="A301" t="str">
        <f t="shared" si="21"/>
        <v>Løbende priser (1.000 kr.)</v>
      </c>
      <c r="B301" t="str">
        <f t="shared" si="21"/>
        <v>I alt (netto)</v>
      </c>
      <c r="C301" t="str">
        <f t="shared" si="21"/>
        <v>1 Driftskonti</v>
      </c>
      <c r="D301" t="str">
        <f t="shared" si="19"/>
        <v>2023</v>
      </c>
      <c r="E301" s="2">
        <v>846</v>
      </c>
      <c r="F301" s="57" t="s">
        <v>97</v>
      </c>
      <c r="G301" s="23">
        <v>136398</v>
      </c>
      <c r="H301" s="23">
        <v>244349</v>
      </c>
      <c r="I301" s="23">
        <v>37679</v>
      </c>
      <c r="J301" s="23">
        <v>8070</v>
      </c>
      <c r="K301" s="23">
        <v>16071</v>
      </c>
      <c r="L301" s="23">
        <v>1921</v>
      </c>
      <c r="M301" s="9">
        <f t="shared" si="20"/>
        <v>444488</v>
      </c>
    </row>
    <row r="302" spans="1:13" ht="15" x14ac:dyDescent="0.25">
      <c r="A302" t="str">
        <f t="shared" si="21"/>
        <v>Løbende priser (1.000 kr.)</v>
      </c>
      <c r="B302" t="str">
        <f t="shared" si="21"/>
        <v>I alt (netto)</v>
      </c>
      <c r="C302" t="str">
        <f t="shared" si="21"/>
        <v>1 Driftskonti</v>
      </c>
      <c r="D302" t="str">
        <f t="shared" si="19"/>
        <v>2023</v>
      </c>
      <c r="E302" s="2">
        <v>849</v>
      </c>
      <c r="F302" s="57" t="s">
        <v>95</v>
      </c>
      <c r="G302" s="23">
        <v>167315</v>
      </c>
      <c r="H302" s="23">
        <v>129067</v>
      </c>
      <c r="I302" s="23">
        <v>36356</v>
      </c>
      <c r="J302" s="23">
        <v>28750</v>
      </c>
      <c r="K302" s="23">
        <v>14517</v>
      </c>
      <c r="L302" s="23">
        <v>1841</v>
      </c>
      <c r="M302" s="9">
        <f t="shared" si="20"/>
        <v>377846</v>
      </c>
    </row>
    <row r="303" spans="1:13" ht="15" x14ac:dyDescent="0.25">
      <c r="A303" t="str">
        <f t="shared" si="21"/>
        <v>Løbende priser (1.000 kr.)</v>
      </c>
      <c r="B303" t="str">
        <f t="shared" si="21"/>
        <v>I alt (netto)</v>
      </c>
      <c r="C303" t="str">
        <f t="shared" si="21"/>
        <v>1 Driftskonti</v>
      </c>
      <c r="D303" t="str">
        <f t="shared" si="19"/>
        <v>2023</v>
      </c>
      <c r="E303" s="2">
        <v>851</v>
      </c>
      <c r="F303" s="57" t="s">
        <v>102</v>
      </c>
      <c r="G303" s="23">
        <v>371477</v>
      </c>
      <c r="H303" s="23">
        <v>1029125</v>
      </c>
      <c r="I303" s="23">
        <v>308425</v>
      </c>
      <c r="J303" s="23">
        <v>119904</v>
      </c>
      <c r="K303" s="23">
        <v>88542</v>
      </c>
      <c r="L303" s="23">
        <v>6795</v>
      </c>
      <c r="M303" s="9">
        <f t="shared" si="20"/>
        <v>1924268</v>
      </c>
    </row>
    <row r="304" spans="1:13" ht="15" x14ac:dyDescent="0.25">
      <c r="A304" t="str">
        <f t="shared" si="21"/>
        <v>Løbende priser (1.000 kr.)</v>
      </c>
      <c r="B304" t="str">
        <f t="shared" si="21"/>
        <v>I alt (netto)</v>
      </c>
      <c r="C304" t="str">
        <f t="shared" si="21"/>
        <v>1 Driftskonti</v>
      </c>
      <c r="D304" t="str">
        <f t="shared" si="19"/>
        <v>2023</v>
      </c>
      <c r="E304" s="2">
        <v>860</v>
      </c>
      <c r="F304" s="57" t="s">
        <v>94</v>
      </c>
      <c r="G304" s="23">
        <v>156027</v>
      </c>
      <c r="H304" s="23">
        <v>356215</v>
      </c>
      <c r="I304" s="23">
        <v>94623</v>
      </c>
      <c r="J304" s="23">
        <v>21060</v>
      </c>
      <c r="K304" s="23">
        <v>24797</v>
      </c>
      <c r="L304" s="23">
        <v>2895</v>
      </c>
      <c r="M304" s="9">
        <f t="shared" si="20"/>
        <v>655617</v>
      </c>
    </row>
    <row r="305" spans="1:13" x14ac:dyDescent="0.2">
      <c r="E305" s="2"/>
      <c r="F305" s="3" t="s">
        <v>119</v>
      </c>
      <c r="G305" s="12">
        <f>SUM(G207:G304)</f>
        <v>14280405</v>
      </c>
      <c r="H305" s="12">
        <f t="shared" ref="H305:M305" si="22">SUM(H207:H304)</f>
        <v>26608248</v>
      </c>
      <c r="I305" s="12">
        <f t="shared" si="22"/>
        <v>6922711</v>
      </c>
      <c r="J305" s="12">
        <f t="shared" si="22"/>
        <v>3163979</v>
      </c>
      <c r="K305" s="12">
        <f t="shared" si="22"/>
        <v>2294992</v>
      </c>
      <c r="L305" s="12">
        <f t="shared" si="22"/>
        <v>217374</v>
      </c>
      <c r="M305" s="12">
        <f t="shared" si="22"/>
        <v>53487709</v>
      </c>
    </row>
    <row r="307" spans="1:13" ht="15" x14ac:dyDescent="0.25">
      <c r="A307"/>
      <c r="B307"/>
      <c r="C307"/>
      <c r="D307"/>
      <c r="E307"/>
      <c r="F307"/>
      <c r="G307" s="57" t="s">
        <v>296</v>
      </c>
      <c r="H307" s="57" t="s">
        <v>297</v>
      </c>
      <c r="I307" s="57" t="s">
        <v>182</v>
      </c>
      <c r="J307" s="57" t="s">
        <v>183</v>
      </c>
      <c r="K307" s="57" t="s">
        <v>184</v>
      </c>
      <c r="L307" s="57" t="s">
        <v>185</v>
      </c>
      <c r="M307" s="11" t="s">
        <v>1</v>
      </c>
    </row>
    <row r="308" spans="1:13" ht="15" x14ac:dyDescent="0.25">
      <c r="A308" s="40" t="s">
        <v>186</v>
      </c>
      <c r="B308" s="40" t="s">
        <v>187</v>
      </c>
      <c r="C308" s="40" t="s">
        <v>188</v>
      </c>
      <c r="D308" s="40" t="s">
        <v>130</v>
      </c>
      <c r="E308" s="2">
        <v>101</v>
      </c>
      <c r="F308" s="57" t="s">
        <v>4</v>
      </c>
      <c r="G308" s="23">
        <v>858122</v>
      </c>
      <c r="H308" s="23">
        <v>2312911</v>
      </c>
      <c r="I308" s="23">
        <v>345929</v>
      </c>
      <c r="J308" s="23">
        <v>264836</v>
      </c>
      <c r="K308" s="23">
        <v>151618</v>
      </c>
      <c r="L308" s="23">
        <v>9904</v>
      </c>
      <c r="M308" s="9">
        <f>SUM(G308:L308)</f>
        <v>3943320</v>
      </c>
    </row>
    <row r="309" spans="1:13" ht="15" x14ac:dyDescent="0.25">
      <c r="A309" t="str">
        <f>A308</f>
        <v>Løbende priser (1.000 kr.)</v>
      </c>
      <c r="B309" t="str">
        <f t="shared" ref="B309:D324" si="23">B308</f>
        <v>I alt (netto)</v>
      </c>
      <c r="C309" t="str">
        <f t="shared" si="23"/>
        <v>1 Driftskonti</v>
      </c>
      <c r="D309" t="str">
        <f t="shared" si="23"/>
        <v>2021</v>
      </c>
      <c r="E309" s="2">
        <v>147</v>
      </c>
      <c r="F309" s="57" t="s">
        <v>5</v>
      </c>
      <c r="G309" s="23">
        <v>280719</v>
      </c>
      <c r="H309" s="23">
        <v>470180</v>
      </c>
      <c r="I309" s="23">
        <v>54712</v>
      </c>
      <c r="J309" s="23">
        <v>60901</v>
      </c>
      <c r="K309" s="23">
        <v>42487</v>
      </c>
      <c r="L309" s="23">
        <v>2035</v>
      </c>
      <c r="M309" s="9">
        <f t="shared" ref="M309:M372" si="24">SUM(G309:L309)</f>
        <v>911034</v>
      </c>
    </row>
    <row r="310" spans="1:13" ht="15" x14ac:dyDescent="0.25">
      <c r="A310" t="str">
        <f t="shared" ref="A310:D373" si="25">A309</f>
        <v>Løbende priser (1.000 kr.)</v>
      </c>
      <c r="B310" t="str">
        <f t="shared" si="23"/>
        <v>I alt (netto)</v>
      </c>
      <c r="C310" t="str">
        <f t="shared" si="23"/>
        <v>1 Driftskonti</v>
      </c>
      <c r="D310" t="str">
        <f t="shared" si="23"/>
        <v>2021</v>
      </c>
      <c r="E310" s="2">
        <v>151</v>
      </c>
      <c r="F310" s="57" t="s">
        <v>9</v>
      </c>
      <c r="G310" s="23">
        <v>127750</v>
      </c>
      <c r="H310" s="23">
        <v>239942</v>
      </c>
      <c r="I310" s="23">
        <v>67659</v>
      </c>
      <c r="J310" s="23">
        <v>26109</v>
      </c>
      <c r="K310" s="23">
        <v>19080</v>
      </c>
      <c r="L310" s="23">
        <v>2199</v>
      </c>
      <c r="M310" s="9">
        <f t="shared" si="24"/>
        <v>482739</v>
      </c>
    </row>
    <row r="311" spans="1:13" ht="15" x14ac:dyDescent="0.25">
      <c r="A311" t="str">
        <f t="shared" si="25"/>
        <v>Løbende priser (1.000 kr.)</v>
      </c>
      <c r="B311" t="str">
        <f t="shared" si="23"/>
        <v>I alt (netto)</v>
      </c>
      <c r="C311" t="str">
        <f t="shared" si="23"/>
        <v>1 Driftskonti</v>
      </c>
      <c r="D311" t="str">
        <f t="shared" si="23"/>
        <v>2021</v>
      </c>
      <c r="E311" s="2">
        <v>153</v>
      </c>
      <c r="F311" s="57" t="s">
        <v>10</v>
      </c>
      <c r="G311" s="23">
        <v>100170</v>
      </c>
      <c r="H311" s="23">
        <v>152356</v>
      </c>
      <c r="I311" s="23">
        <v>56554</v>
      </c>
      <c r="J311" s="23">
        <v>47158</v>
      </c>
      <c r="K311" s="23">
        <v>14632</v>
      </c>
      <c r="L311" s="23">
        <v>1262</v>
      </c>
      <c r="M311" s="9">
        <f t="shared" si="24"/>
        <v>372132</v>
      </c>
    </row>
    <row r="312" spans="1:13" ht="15" x14ac:dyDescent="0.25">
      <c r="A312" t="str">
        <f t="shared" si="25"/>
        <v>Løbende priser (1.000 kr.)</v>
      </c>
      <c r="B312" t="str">
        <f t="shared" si="23"/>
        <v>I alt (netto)</v>
      </c>
      <c r="C312" t="str">
        <f t="shared" si="23"/>
        <v>1 Driftskonti</v>
      </c>
      <c r="D312" t="str">
        <f t="shared" si="23"/>
        <v>2021</v>
      </c>
      <c r="E312" s="2">
        <v>155</v>
      </c>
      <c r="F312" s="57" t="s">
        <v>6</v>
      </c>
      <c r="G312" s="23">
        <v>53845</v>
      </c>
      <c r="H312" s="23">
        <v>53736</v>
      </c>
      <c r="I312" s="23">
        <v>11288</v>
      </c>
      <c r="J312" s="23">
        <v>14304</v>
      </c>
      <c r="K312" s="23">
        <v>10265</v>
      </c>
      <c r="L312" s="23">
        <v>704</v>
      </c>
      <c r="M312" s="9">
        <f t="shared" si="24"/>
        <v>144142</v>
      </c>
    </row>
    <row r="313" spans="1:13" ht="15" x14ac:dyDescent="0.25">
      <c r="A313" t="str">
        <f t="shared" si="25"/>
        <v>Løbende priser (1.000 kr.)</v>
      </c>
      <c r="B313" t="str">
        <f t="shared" si="23"/>
        <v>I alt (netto)</v>
      </c>
      <c r="C313" t="str">
        <f t="shared" si="23"/>
        <v>1 Driftskonti</v>
      </c>
      <c r="D313" t="str">
        <f t="shared" si="23"/>
        <v>2021</v>
      </c>
      <c r="E313" s="2">
        <v>157</v>
      </c>
      <c r="F313" s="57" t="s">
        <v>11</v>
      </c>
      <c r="G313" s="23">
        <v>162321</v>
      </c>
      <c r="H313" s="23">
        <v>426706</v>
      </c>
      <c r="I313" s="23">
        <v>54894</v>
      </c>
      <c r="J313" s="23">
        <v>103791</v>
      </c>
      <c r="K313" s="23">
        <v>32338</v>
      </c>
      <c r="L313" s="23">
        <v>1110</v>
      </c>
      <c r="M313" s="9">
        <f t="shared" si="24"/>
        <v>781160</v>
      </c>
    </row>
    <row r="314" spans="1:13" ht="15" x14ac:dyDescent="0.25">
      <c r="A314" t="str">
        <f t="shared" si="25"/>
        <v>Løbende priser (1.000 kr.)</v>
      </c>
      <c r="B314" t="str">
        <f t="shared" si="23"/>
        <v>I alt (netto)</v>
      </c>
      <c r="C314" t="str">
        <f t="shared" si="23"/>
        <v>1 Driftskonti</v>
      </c>
      <c r="D314" t="str">
        <f t="shared" si="23"/>
        <v>2021</v>
      </c>
      <c r="E314" s="2">
        <v>159</v>
      </c>
      <c r="F314" s="57" t="s">
        <v>12</v>
      </c>
      <c r="G314" s="23">
        <v>194578</v>
      </c>
      <c r="H314" s="23">
        <v>285669</v>
      </c>
      <c r="I314" s="23">
        <v>46988</v>
      </c>
      <c r="J314" s="23">
        <v>32128</v>
      </c>
      <c r="K314" s="23">
        <v>26186</v>
      </c>
      <c r="L314" s="23">
        <v>2281</v>
      </c>
      <c r="M314" s="9">
        <f t="shared" si="24"/>
        <v>587830</v>
      </c>
    </row>
    <row r="315" spans="1:13" ht="15" x14ac:dyDescent="0.25">
      <c r="A315" t="str">
        <f t="shared" si="25"/>
        <v>Løbende priser (1.000 kr.)</v>
      </c>
      <c r="B315" t="str">
        <f t="shared" si="23"/>
        <v>I alt (netto)</v>
      </c>
      <c r="C315" t="str">
        <f t="shared" si="23"/>
        <v>1 Driftskonti</v>
      </c>
      <c r="D315" t="str">
        <f t="shared" si="23"/>
        <v>2021</v>
      </c>
      <c r="E315" s="2">
        <v>161</v>
      </c>
      <c r="F315" s="57" t="s">
        <v>13</v>
      </c>
      <c r="G315" s="23">
        <v>56859</v>
      </c>
      <c r="H315" s="23">
        <v>112420</v>
      </c>
      <c r="I315" s="23">
        <v>22209</v>
      </c>
      <c r="J315" s="23">
        <v>14435</v>
      </c>
      <c r="K315" s="23">
        <v>10619</v>
      </c>
      <c r="L315" s="23">
        <v>788</v>
      </c>
      <c r="M315" s="9">
        <f t="shared" si="24"/>
        <v>217330</v>
      </c>
    </row>
    <row r="316" spans="1:13" ht="15" x14ac:dyDescent="0.25">
      <c r="A316" t="str">
        <f t="shared" si="25"/>
        <v>Løbende priser (1.000 kr.)</v>
      </c>
      <c r="B316" t="str">
        <f t="shared" si="23"/>
        <v>I alt (netto)</v>
      </c>
      <c r="C316" t="str">
        <f t="shared" si="23"/>
        <v>1 Driftskonti</v>
      </c>
      <c r="D316" t="str">
        <f t="shared" si="23"/>
        <v>2021</v>
      </c>
      <c r="E316" s="2">
        <v>163</v>
      </c>
      <c r="F316" s="57" t="s">
        <v>14</v>
      </c>
      <c r="G316" s="23">
        <v>69067</v>
      </c>
      <c r="H316" s="23">
        <v>129215</v>
      </c>
      <c r="I316" s="23">
        <v>30924</v>
      </c>
      <c r="J316" s="23">
        <v>9011</v>
      </c>
      <c r="K316" s="23">
        <v>17342</v>
      </c>
      <c r="L316" s="23">
        <v>1269</v>
      </c>
      <c r="M316" s="9">
        <f t="shared" si="24"/>
        <v>256828</v>
      </c>
    </row>
    <row r="317" spans="1:13" ht="15" x14ac:dyDescent="0.25">
      <c r="A317" t="str">
        <f t="shared" si="25"/>
        <v>Løbende priser (1.000 kr.)</v>
      </c>
      <c r="B317" t="str">
        <f t="shared" si="23"/>
        <v>I alt (netto)</v>
      </c>
      <c r="C317" t="str">
        <f t="shared" si="23"/>
        <v>1 Driftskonti</v>
      </c>
      <c r="D317" t="str">
        <f t="shared" si="23"/>
        <v>2021</v>
      </c>
      <c r="E317" s="2">
        <v>165</v>
      </c>
      <c r="F317" s="57" t="s">
        <v>8</v>
      </c>
      <c r="G317" s="23">
        <v>98137</v>
      </c>
      <c r="H317" s="23">
        <v>105632</v>
      </c>
      <c r="I317" s="23">
        <v>48779</v>
      </c>
      <c r="J317" s="23">
        <v>15703</v>
      </c>
      <c r="K317" s="23">
        <v>14639</v>
      </c>
      <c r="L317" s="23">
        <v>630</v>
      </c>
      <c r="M317" s="9">
        <f t="shared" si="24"/>
        <v>283520</v>
      </c>
    </row>
    <row r="318" spans="1:13" ht="15" x14ac:dyDescent="0.25">
      <c r="A318" t="str">
        <f t="shared" si="25"/>
        <v>Løbende priser (1.000 kr.)</v>
      </c>
      <c r="B318" t="str">
        <f t="shared" si="23"/>
        <v>I alt (netto)</v>
      </c>
      <c r="C318" t="str">
        <f t="shared" si="23"/>
        <v>1 Driftskonti</v>
      </c>
      <c r="D318" t="str">
        <f t="shared" si="23"/>
        <v>2021</v>
      </c>
      <c r="E318" s="2">
        <v>167</v>
      </c>
      <c r="F318" s="57" t="s">
        <v>15</v>
      </c>
      <c r="G318" s="23">
        <v>196060</v>
      </c>
      <c r="H318" s="23">
        <v>247949</v>
      </c>
      <c r="I318" s="23">
        <v>54057</v>
      </c>
      <c r="J318" s="23">
        <v>9274</v>
      </c>
      <c r="K318" s="23">
        <v>16335</v>
      </c>
      <c r="L318" s="23">
        <v>1445</v>
      </c>
      <c r="M318" s="9">
        <f t="shared" si="24"/>
        <v>525120</v>
      </c>
    </row>
    <row r="319" spans="1:13" ht="15" x14ac:dyDescent="0.25">
      <c r="A319" t="str">
        <f t="shared" si="25"/>
        <v>Løbende priser (1.000 kr.)</v>
      </c>
      <c r="B319" t="str">
        <f t="shared" si="23"/>
        <v>I alt (netto)</v>
      </c>
      <c r="C319" t="str">
        <f t="shared" si="23"/>
        <v>1 Driftskonti</v>
      </c>
      <c r="D319" t="str">
        <f t="shared" si="23"/>
        <v>2021</v>
      </c>
      <c r="E319" s="2">
        <v>169</v>
      </c>
      <c r="F319" s="57" t="s">
        <v>16</v>
      </c>
      <c r="G319" s="23">
        <v>95557</v>
      </c>
      <c r="H319" s="23">
        <v>165227</v>
      </c>
      <c r="I319" s="23">
        <v>64741</v>
      </c>
      <c r="J319" s="23">
        <v>14558</v>
      </c>
      <c r="K319" s="23">
        <v>24566</v>
      </c>
      <c r="L319" s="23">
        <v>1450</v>
      </c>
      <c r="M319" s="9">
        <f t="shared" si="24"/>
        <v>366099</v>
      </c>
    </row>
    <row r="320" spans="1:13" ht="15" x14ac:dyDescent="0.25">
      <c r="A320" t="str">
        <f t="shared" si="25"/>
        <v>Løbende priser (1.000 kr.)</v>
      </c>
      <c r="B320" t="str">
        <f t="shared" si="23"/>
        <v>I alt (netto)</v>
      </c>
      <c r="C320" t="str">
        <f t="shared" si="23"/>
        <v>1 Driftskonti</v>
      </c>
      <c r="D320" t="str">
        <f t="shared" si="23"/>
        <v>2021</v>
      </c>
      <c r="E320" s="2">
        <v>173</v>
      </c>
      <c r="F320" s="57" t="s">
        <v>18</v>
      </c>
      <c r="G320" s="23">
        <v>134066</v>
      </c>
      <c r="H320" s="23">
        <v>333580</v>
      </c>
      <c r="I320" s="23">
        <v>61304</v>
      </c>
      <c r="J320" s="23">
        <v>52300</v>
      </c>
      <c r="K320" s="23">
        <v>5938</v>
      </c>
      <c r="L320" s="23">
        <v>1240</v>
      </c>
      <c r="M320" s="9">
        <f t="shared" si="24"/>
        <v>588428</v>
      </c>
    </row>
    <row r="321" spans="1:13" ht="15" x14ac:dyDescent="0.25">
      <c r="A321" t="str">
        <f t="shared" si="25"/>
        <v>Løbende priser (1.000 kr.)</v>
      </c>
      <c r="B321" t="str">
        <f t="shared" si="23"/>
        <v>I alt (netto)</v>
      </c>
      <c r="C321" t="str">
        <f t="shared" si="23"/>
        <v>1 Driftskonti</v>
      </c>
      <c r="D321" t="str">
        <f t="shared" si="23"/>
        <v>2021</v>
      </c>
      <c r="E321" s="2">
        <v>175</v>
      </c>
      <c r="F321" s="57" t="s">
        <v>19</v>
      </c>
      <c r="G321" s="23">
        <v>137440</v>
      </c>
      <c r="H321" s="23">
        <v>194533</v>
      </c>
      <c r="I321" s="23">
        <v>31135</v>
      </c>
      <c r="J321" s="23">
        <v>34316</v>
      </c>
      <c r="K321" s="23">
        <v>13881</v>
      </c>
      <c r="L321" s="23">
        <v>2544</v>
      </c>
      <c r="M321" s="9">
        <f t="shared" si="24"/>
        <v>413849</v>
      </c>
    </row>
    <row r="322" spans="1:13" ht="15" x14ac:dyDescent="0.25">
      <c r="A322" t="str">
        <f t="shared" si="25"/>
        <v>Løbende priser (1.000 kr.)</v>
      </c>
      <c r="B322" t="str">
        <f t="shared" si="23"/>
        <v>I alt (netto)</v>
      </c>
      <c r="C322" t="str">
        <f t="shared" si="23"/>
        <v>1 Driftskonti</v>
      </c>
      <c r="D322" t="str">
        <f t="shared" si="23"/>
        <v>2021</v>
      </c>
      <c r="E322" s="2">
        <v>183</v>
      </c>
      <c r="F322" s="57" t="s">
        <v>17</v>
      </c>
      <c r="G322" s="23">
        <v>49865</v>
      </c>
      <c r="H322" s="23">
        <v>71492</v>
      </c>
      <c r="I322" s="23">
        <v>12924</v>
      </c>
      <c r="J322" s="23">
        <v>23283</v>
      </c>
      <c r="K322" s="23">
        <v>6435</v>
      </c>
      <c r="L322" s="23">
        <v>509</v>
      </c>
      <c r="M322" s="9">
        <f t="shared" si="24"/>
        <v>164508</v>
      </c>
    </row>
    <row r="323" spans="1:13" ht="15" x14ac:dyDescent="0.25">
      <c r="A323" t="str">
        <f t="shared" si="25"/>
        <v>Løbende priser (1.000 kr.)</v>
      </c>
      <c r="B323" t="str">
        <f t="shared" si="23"/>
        <v>I alt (netto)</v>
      </c>
      <c r="C323" t="str">
        <f t="shared" si="23"/>
        <v>1 Driftskonti</v>
      </c>
      <c r="D323" t="str">
        <f t="shared" si="23"/>
        <v>2021</v>
      </c>
      <c r="E323" s="2">
        <v>185</v>
      </c>
      <c r="F323" s="57" t="s">
        <v>7</v>
      </c>
      <c r="G323" s="23">
        <v>99231</v>
      </c>
      <c r="H323" s="23">
        <v>225140</v>
      </c>
      <c r="I323" s="23">
        <v>43171</v>
      </c>
      <c r="J323" s="23">
        <v>15615</v>
      </c>
      <c r="K323" s="23">
        <v>10162</v>
      </c>
      <c r="L323" s="23">
        <v>1229</v>
      </c>
      <c r="M323" s="9">
        <f t="shared" si="24"/>
        <v>394548</v>
      </c>
    </row>
    <row r="324" spans="1:13" ht="15" x14ac:dyDescent="0.25">
      <c r="A324" t="str">
        <f t="shared" si="25"/>
        <v>Løbende priser (1.000 kr.)</v>
      </c>
      <c r="B324" t="str">
        <f t="shared" si="23"/>
        <v>I alt (netto)</v>
      </c>
      <c r="C324" t="str">
        <f t="shared" si="23"/>
        <v>1 Driftskonti</v>
      </c>
      <c r="D324" t="str">
        <f t="shared" si="23"/>
        <v>2021</v>
      </c>
      <c r="E324" s="2">
        <v>187</v>
      </c>
      <c r="F324" s="57" t="s">
        <v>20</v>
      </c>
      <c r="G324" s="23">
        <v>34900</v>
      </c>
      <c r="H324" s="23">
        <v>45687</v>
      </c>
      <c r="I324" s="23">
        <v>16989</v>
      </c>
      <c r="J324" s="23">
        <v>3942</v>
      </c>
      <c r="K324" s="23">
        <v>4258</v>
      </c>
      <c r="L324" s="23">
        <v>221</v>
      </c>
      <c r="M324" s="9">
        <f t="shared" si="24"/>
        <v>105997</v>
      </c>
    </row>
    <row r="325" spans="1:13" ht="15" x14ac:dyDescent="0.25">
      <c r="A325" t="str">
        <f t="shared" si="25"/>
        <v>Løbende priser (1.000 kr.)</v>
      </c>
      <c r="B325" t="str">
        <f t="shared" si="25"/>
        <v>I alt (netto)</v>
      </c>
      <c r="C325" t="str">
        <f t="shared" si="25"/>
        <v>1 Driftskonti</v>
      </c>
      <c r="D325" t="str">
        <f t="shared" si="25"/>
        <v>2021</v>
      </c>
      <c r="E325" s="2">
        <v>190</v>
      </c>
      <c r="F325" s="57" t="s">
        <v>25</v>
      </c>
      <c r="G325" s="23">
        <v>152146</v>
      </c>
      <c r="H325" s="23">
        <v>180875</v>
      </c>
      <c r="I325" s="23">
        <v>-17195</v>
      </c>
      <c r="J325" s="23">
        <v>14986</v>
      </c>
      <c r="K325" s="23">
        <v>10731</v>
      </c>
      <c r="L325" s="23">
        <v>1645</v>
      </c>
      <c r="M325" s="9">
        <f t="shared" si="24"/>
        <v>343188</v>
      </c>
    </row>
    <row r="326" spans="1:13" ht="15" x14ac:dyDescent="0.25">
      <c r="A326" t="str">
        <f t="shared" si="25"/>
        <v>Løbende priser (1.000 kr.)</v>
      </c>
      <c r="B326" t="str">
        <f t="shared" si="25"/>
        <v>I alt (netto)</v>
      </c>
      <c r="C326" t="str">
        <f t="shared" si="25"/>
        <v>1 Driftskonti</v>
      </c>
      <c r="D326" t="str">
        <f t="shared" si="25"/>
        <v>2021</v>
      </c>
      <c r="E326" s="2">
        <v>201</v>
      </c>
      <c r="F326" s="57" t="s">
        <v>21</v>
      </c>
      <c r="G326" s="23">
        <v>49776</v>
      </c>
      <c r="H326" s="23">
        <v>109489</v>
      </c>
      <c r="I326" s="23">
        <v>27879</v>
      </c>
      <c r="J326" s="23">
        <v>19893</v>
      </c>
      <c r="K326" s="23">
        <v>7092</v>
      </c>
      <c r="L326" s="23">
        <v>355</v>
      </c>
      <c r="M326" s="9">
        <f t="shared" si="24"/>
        <v>214484</v>
      </c>
    </row>
    <row r="327" spans="1:13" ht="15" x14ac:dyDescent="0.25">
      <c r="A327" t="str">
        <f t="shared" si="25"/>
        <v>Løbende priser (1.000 kr.)</v>
      </c>
      <c r="B327" t="str">
        <f t="shared" si="25"/>
        <v>I alt (netto)</v>
      </c>
      <c r="C327" t="str">
        <f t="shared" si="25"/>
        <v>1 Driftskonti</v>
      </c>
      <c r="D327" t="str">
        <f t="shared" si="25"/>
        <v>2021</v>
      </c>
      <c r="E327" s="2">
        <v>210</v>
      </c>
      <c r="F327" s="57" t="s">
        <v>23</v>
      </c>
      <c r="G327" s="23">
        <v>121503</v>
      </c>
      <c r="H327" s="23">
        <v>200751</v>
      </c>
      <c r="I327" s="23">
        <v>22562</v>
      </c>
      <c r="J327" s="23">
        <v>7162</v>
      </c>
      <c r="K327" s="23">
        <v>13834</v>
      </c>
      <c r="L327" s="23">
        <v>1077</v>
      </c>
      <c r="M327" s="9">
        <f t="shared" si="24"/>
        <v>366889</v>
      </c>
    </row>
    <row r="328" spans="1:13" ht="15" x14ac:dyDescent="0.25">
      <c r="A328" t="str">
        <f t="shared" si="25"/>
        <v>Løbende priser (1.000 kr.)</v>
      </c>
      <c r="B328" t="str">
        <f t="shared" si="25"/>
        <v>I alt (netto)</v>
      </c>
      <c r="C328" t="str">
        <f t="shared" si="25"/>
        <v>1 Driftskonti</v>
      </c>
      <c r="D328" t="str">
        <f t="shared" si="25"/>
        <v>2021</v>
      </c>
      <c r="E328" s="2">
        <v>217</v>
      </c>
      <c r="F328" s="57" t="s">
        <v>28</v>
      </c>
      <c r="G328" s="23">
        <v>211560</v>
      </c>
      <c r="H328" s="23">
        <v>297981</v>
      </c>
      <c r="I328" s="23">
        <v>103430</v>
      </c>
      <c r="J328" s="23">
        <v>18802</v>
      </c>
      <c r="K328" s="23">
        <v>28067</v>
      </c>
      <c r="L328" s="23">
        <v>1589</v>
      </c>
      <c r="M328" s="9">
        <f t="shared" si="24"/>
        <v>661429</v>
      </c>
    </row>
    <row r="329" spans="1:13" ht="15" x14ac:dyDescent="0.25">
      <c r="A329" t="str">
        <f t="shared" si="25"/>
        <v>Løbende priser (1.000 kr.)</v>
      </c>
      <c r="B329" t="str">
        <f t="shared" si="25"/>
        <v>I alt (netto)</v>
      </c>
      <c r="C329" t="str">
        <f t="shared" si="25"/>
        <v>1 Driftskonti</v>
      </c>
      <c r="D329" t="str">
        <f t="shared" si="25"/>
        <v>2021</v>
      </c>
      <c r="E329" s="2">
        <v>219</v>
      </c>
      <c r="F329" s="57" t="s">
        <v>29</v>
      </c>
      <c r="G329" s="23">
        <v>67887</v>
      </c>
      <c r="H329" s="23">
        <v>223695</v>
      </c>
      <c r="I329" s="23">
        <v>60432</v>
      </c>
      <c r="J329" s="23">
        <v>46002</v>
      </c>
      <c r="K329" s="23">
        <v>14582</v>
      </c>
      <c r="L329" s="23">
        <v>1203</v>
      </c>
      <c r="M329" s="9">
        <f t="shared" si="24"/>
        <v>413801</v>
      </c>
    </row>
    <row r="330" spans="1:13" ht="15" x14ac:dyDescent="0.25">
      <c r="A330" t="str">
        <f t="shared" si="25"/>
        <v>Løbende priser (1.000 kr.)</v>
      </c>
      <c r="B330" t="str">
        <f t="shared" si="25"/>
        <v>I alt (netto)</v>
      </c>
      <c r="C330" t="str">
        <f t="shared" si="25"/>
        <v>1 Driftskonti</v>
      </c>
      <c r="D330" t="str">
        <f t="shared" si="25"/>
        <v>2021</v>
      </c>
      <c r="E330" s="2">
        <v>223</v>
      </c>
      <c r="F330" s="57" t="s">
        <v>30</v>
      </c>
      <c r="G330" s="23">
        <v>78933</v>
      </c>
      <c r="H330" s="23">
        <v>166288</v>
      </c>
      <c r="I330" s="23">
        <v>15077</v>
      </c>
      <c r="J330" s="23">
        <v>16224</v>
      </c>
      <c r="K330" s="23">
        <v>17401</v>
      </c>
      <c r="L330" s="23">
        <v>761</v>
      </c>
      <c r="M330" s="9">
        <f t="shared" si="24"/>
        <v>294684</v>
      </c>
    </row>
    <row r="331" spans="1:13" ht="15" x14ac:dyDescent="0.25">
      <c r="A331" t="str">
        <f t="shared" si="25"/>
        <v>Løbende priser (1.000 kr.)</v>
      </c>
      <c r="B331" t="str">
        <f t="shared" si="25"/>
        <v>I alt (netto)</v>
      </c>
      <c r="C331" t="str">
        <f t="shared" si="25"/>
        <v>1 Driftskonti</v>
      </c>
      <c r="D331" t="str">
        <f t="shared" si="25"/>
        <v>2021</v>
      </c>
      <c r="E331" s="2">
        <v>230</v>
      </c>
      <c r="F331" s="57" t="s">
        <v>31</v>
      </c>
      <c r="G331" s="23">
        <v>158313</v>
      </c>
      <c r="H331" s="23">
        <v>318341</v>
      </c>
      <c r="I331" s="23">
        <v>58948</v>
      </c>
      <c r="J331" s="23">
        <v>90587</v>
      </c>
      <c r="K331" s="23">
        <v>15932</v>
      </c>
      <c r="L331" s="23">
        <v>2057</v>
      </c>
      <c r="M331" s="9">
        <f t="shared" si="24"/>
        <v>644178</v>
      </c>
    </row>
    <row r="332" spans="1:13" ht="15" x14ac:dyDescent="0.25">
      <c r="A332" t="str">
        <f t="shared" si="25"/>
        <v>Løbende priser (1.000 kr.)</v>
      </c>
      <c r="B332" t="str">
        <f t="shared" si="25"/>
        <v>I alt (netto)</v>
      </c>
      <c r="C332" t="str">
        <f t="shared" si="25"/>
        <v>1 Driftskonti</v>
      </c>
      <c r="D332" t="str">
        <f t="shared" si="25"/>
        <v>2021</v>
      </c>
      <c r="E332" s="2">
        <v>240</v>
      </c>
      <c r="F332" s="57" t="s">
        <v>22</v>
      </c>
      <c r="G332" s="23">
        <v>54667</v>
      </c>
      <c r="H332" s="23">
        <v>133474</v>
      </c>
      <c r="I332" s="23">
        <v>59181</v>
      </c>
      <c r="J332" s="23">
        <v>33922</v>
      </c>
      <c r="K332" s="23">
        <v>17513</v>
      </c>
      <c r="L332" s="23">
        <v>1884</v>
      </c>
      <c r="M332" s="9">
        <f t="shared" si="24"/>
        <v>300641</v>
      </c>
    </row>
    <row r="333" spans="1:13" ht="15" x14ac:dyDescent="0.25">
      <c r="A333" t="str">
        <f t="shared" si="25"/>
        <v>Løbende priser (1.000 kr.)</v>
      </c>
      <c r="B333" t="str">
        <f t="shared" si="25"/>
        <v>I alt (netto)</v>
      </c>
      <c r="C333" t="str">
        <f t="shared" si="25"/>
        <v>1 Driftskonti</v>
      </c>
      <c r="D333" t="str">
        <f t="shared" si="25"/>
        <v>2021</v>
      </c>
      <c r="E333" s="2">
        <v>250</v>
      </c>
      <c r="F333" s="57" t="s">
        <v>24</v>
      </c>
      <c r="G333" s="23">
        <v>97560</v>
      </c>
      <c r="H333" s="23">
        <v>249664</v>
      </c>
      <c r="I333" s="23">
        <v>57853</v>
      </c>
      <c r="J333" s="23">
        <v>15603</v>
      </c>
      <c r="K333" s="23">
        <v>25292</v>
      </c>
      <c r="L333" s="23">
        <v>1530</v>
      </c>
      <c r="M333" s="9">
        <f t="shared" si="24"/>
        <v>447502</v>
      </c>
    </row>
    <row r="334" spans="1:13" ht="15" x14ac:dyDescent="0.25">
      <c r="A334" t="str">
        <f t="shared" si="25"/>
        <v>Løbende priser (1.000 kr.)</v>
      </c>
      <c r="B334" t="str">
        <f t="shared" si="25"/>
        <v>I alt (netto)</v>
      </c>
      <c r="C334" t="str">
        <f t="shared" si="25"/>
        <v>1 Driftskonti</v>
      </c>
      <c r="D334" t="str">
        <f t="shared" si="25"/>
        <v>2021</v>
      </c>
      <c r="E334" s="2">
        <v>253</v>
      </c>
      <c r="F334" s="57" t="s">
        <v>34</v>
      </c>
      <c r="G334" s="23">
        <v>156429</v>
      </c>
      <c r="H334" s="23">
        <v>159934</v>
      </c>
      <c r="I334" s="23">
        <v>24941</v>
      </c>
      <c r="J334" s="23">
        <v>50265</v>
      </c>
      <c r="K334" s="23">
        <v>21663</v>
      </c>
      <c r="L334" s="23">
        <v>2019</v>
      </c>
      <c r="M334" s="9">
        <f t="shared" si="24"/>
        <v>415251</v>
      </c>
    </row>
    <row r="335" spans="1:13" ht="15" x14ac:dyDescent="0.25">
      <c r="A335" t="str">
        <f t="shared" si="25"/>
        <v>Løbende priser (1.000 kr.)</v>
      </c>
      <c r="B335" t="str">
        <f t="shared" si="25"/>
        <v>I alt (netto)</v>
      </c>
      <c r="C335" t="str">
        <f t="shared" si="25"/>
        <v>1 Driftskonti</v>
      </c>
      <c r="D335" t="str">
        <f t="shared" si="25"/>
        <v>2021</v>
      </c>
      <c r="E335" s="2">
        <v>259</v>
      </c>
      <c r="F335" s="57" t="s">
        <v>35</v>
      </c>
      <c r="G335" s="23">
        <v>196194</v>
      </c>
      <c r="H335" s="23">
        <v>242596</v>
      </c>
      <c r="I335" s="23">
        <v>36635</v>
      </c>
      <c r="J335" s="23">
        <v>28902</v>
      </c>
      <c r="K335" s="23">
        <v>24155</v>
      </c>
      <c r="L335" s="23">
        <v>2067</v>
      </c>
      <c r="M335" s="9">
        <f t="shared" si="24"/>
        <v>530549</v>
      </c>
    </row>
    <row r="336" spans="1:13" ht="15" x14ac:dyDescent="0.25">
      <c r="A336" t="str">
        <f t="shared" si="25"/>
        <v>Løbende priser (1.000 kr.)</v>
      </c>
      <c r="B336" t="str">
        <f t="shared" si="25"/>
        <v>I alt (netto)</v>
      </c>
      <c r="C336" t="str">
        <f t="shared" si="25"/>
        <v>1 Driftskonti</v>
      </c>
      <c r="D336" t="str">
        <f t="shared" si="25"/>
        <v>2021</v>
      </c>
      <c r="E336" s="2">
        <v>260</v>
      </c>
      <c r="F336" s="57" t="s">
        <v>27</v>
      </c>
      <c r="G336" s="23">
        <v>59696</v>
      </c>
      <c r="H336" s="23">
        <v>163748</v>
      </c>
      <c r="I336" s="23">
        <v>31680</v>
      </c>
      <c r="J336" s="23">
        <v>26890</v>
      </c>
      <c r="K336" s="23">
        <v>16502</v>
      </c>
      <c r="L336" s="23">
        <v>1249</v>
      </c>
      <c r="M336" s="9">
        <f t="shared" si="24"/>
        <v>299765</v>
      </c>
    </row>
    <row r="337" spans="1:13" ht="15" x14ac:dyDescent="0.25">
      <c r="A337" t="str">
        <f t="shared" si="25"/>
        <v>Løbende priser (1.000 kr.)</v>
      </c>
      <c r="B337" t="str">
        <f t="shared" si="25"/>
        <v>I alt (netto)</v>
      </c>
      <c r="C337" t="str">
        <f t="shared" si="25"/>
        <v>1 Driftskonti</v>
      </c>
      <c r="D337" t="str">
        <f t="shared" si="25"/>
        <v>2021</v>
      </c>
      <c r="E337" s="2">
        <v>265</v>
      </c>
      <c r="F337" s="57" t="s">
        <v>37</v>
      </c>
      <c r="G337" s="23">
        <v>242619</v>
      </c>
      <c r="H337" s="23">
        <v>350035</v>
      </c>
      <c r="I337" s="23">
        <v>70698</v>
      </c>
      <c r="J337" s="23">
        <v>29095</v>
      </c>
      <c r="K337" s="23">
        <v>20355</v>
      </c>
      <c r="L337" s="23">
        <v>3531</v>
      </c>
      <c r="M337" s="9">
        <f t="shared" si="24"/>
        <v>716333</v>
      </c>
    </row>
    <row r="338" spans="1:13" ht="15" x14ac:dyDescent="0.25">
      <c r="A338" t="str">
        <f t="shared" si="25"/>
        <v>Løbende priser (1.000 kr.)</v>
      </c>
      <c r="B338" t="str">
        <f t="shared" si="25"/>
        <v>I alt (netto)</v>
      </c>
      <c r="C338" t="str">
        <f t="shared" si="25"/>
        <v>1 Driftskonti</v>
      </c>
      <c r="D338" t="str">
        <f t="shared" si="25"/>
        <v>2021</v>
      </c>
      <c r="E338" s="2">
        <v>269</v>
      </c>
      <c r="F338" s="57" t="s">
        <v>38</v>
      </c>
      <c r="G338" s="23">
        <v>49003</v>
      </c>
      <c r="H338" s="23">
        <v>81298</v>
      </c>
      <c r="I338" s="23">
        <v>20154</v>
      </c>
      <c r="J338" s="23">
        <v>10717</v>
      </c>
      <c r="K338" s="23">
        <v>7548</v>
      </c>
      <c r="L338" s="23">
        <v>521</v>
      </c>
      <c r="M338" s="9">
        <f t="shared" si="24"/>
        <v>169241</v>
      </c>
    </row>
    <row r="339" spans="1:13" ht="15" x14ac:dyDescent="0.25">
      <c r="A339" t="str">
        <f t="shared" si="25"/>
        <v>Løbende priser (1.000 kr.)</v>
      </c>
      <c r="B339" t="str">
        <f t="shared" si="25"/>
        <v>I alt (netto)</v>
      </c>
      <c r="C339" t="str">
        <f t="shared" si="25"/>
        <v>1 Driftskonti</v>
      </c>
      <c r="D339" t="str">
        <f t="shared" si="25"/>
        <v>2021</v>
      </c>
      <c r="E339" s="2">
        <v>270</v>
      </c>
      <c r="F339" s="57" t="s">
        <v>26</v>
      </c>
      <c r="G339" s="23">
        <v>75326</v>
      </c>
      <c r="H339" s="23">
        <v>234279</v>
      </c>
      <c r="I339" s="23">
        <v>60627</v>
      </c>
      <c r="J339" s="23">
        <v>20329</v>
      </c>
      <c r="K339" s="23">
        <v>20143</v>
      </c>
      <c r="L339" s="23">
        <v>1632</v>
      </c>
      <c r="M339" s="9">
        <f t="shared" si="24"/>
        <v>412336</v>
      </c>
    </row>
    <row r="340" spans="1:13" ht="15" x14ac:dyDescent="0.25">
      <c r="A340" t="str">
        <f t="shared" si="25"/>
        <v>Løbende priser (1.000 kr.)</v>
      </c>
      <c r="B340" t="str">
        <f t="shared" si="25"/>
        <v>I alt (netto)</v>
      </c>
      <c r="C340" t="str">
        <f t="shared" si="25"/>
        <v>1 Driftskonti</v>
      </c>
      <c r="D340" t="str">
        <f t="shared" si="25"/>
        <v>2021</v>
      </c>
      <c r="E340" s="2">
        <v>306</v>
      </c>
      <c r="F340" s="57" t="s">
        <v>45</v>
      </c>
      <c r="G340" s="23">
        <v>112047</v>
      </c>
      <c r="H340" s="23">
        <v>218376</v>
      </c>
      <c r="I340" s="23">
        <v>34799</v>
      </c>
      <c r="J340" s="23">
        <v>13206</v>
      </c>
      <c r="K340" s="23">
        <v>18823</v>
      </c>
      <c r="L340" s="23">
        <v>2459</v>
      </c>
      <c r="M340" s="9">
        <f t="shared" si="24"/>
        <v>399710</v>
      </c>
    </row>
    <row r="341" spans="1:13" ht="15" x14ac:dyDescent="0.25">
      <c r="A341" t="str">
        <f t="shared" si="25"/>
        <v>Løbende priser (1.000 kr.)</v>
      </c>
      <c r="B341" t="str">
        <f t="shared" si="25"/>
        <v>I alt (netto)</v>
      </c>
      <c r="C341" t="str">
        <f t="shared" si="25"/>
        <v>1 Driftskonti</v>
      </c>
      <c r="D341" t="str">
        <f t="shared" si="25"/>
        <v>2021</v>
      </c>
      <c r="E341" s="2">
        <v>316</v>
      </c>
      <c r="F341" s="57" t="s">
        <v>41</v>
      </c>
      <c r="G341" s="23">
        <v>193081</v>
      </c>
      <c r="H341" s="23">
        <v>224688</v>
      </c>
      <c r="I341" s="23">
        <v>91667</v>
      </c>
      <c r="J341" s="23">
        <v>23423</v>
      </c>
      <c r="K341" s="23">
        <v>22459</v>
      </c>
      <c r="L341" s="23">
        <v>4077</v>
      </c>
      <c r="M341" s="9">
        <f t="shared" si="24"/>
        <v>559395</v>
      </c>
    </row>
    <row r="342" spans="1:13" ht="15" x14ac:dyDescent="0.25">
      <c r="A342" t="str">
        <f t="shared" si="25"/>
        <v>Løbende priser (1.000 kr.)</v>
      </c>
      <c r="B342" t="str">
        <f t="shared" si="25"/>
        <v>I alt (netto)</v>
      </c>
      <c r="C342" t="str">
        <f t="shared" si="25"/>
        <v>1 Driftskonti</v>
      </c>
      <c r="D342" t="str">
        <f t="shared" si="25"/>
        <v>2021</v>
      </c>
      <c r="E342" s="2">
        <v>320</v>
      </c>
      <c r="F342" s="57" t="s">
        <v>39</v>
      </c>
      <c r="G342" s="23">
        <v>93942</v>
      </c>
      <c r="H342" s="23">
        <v>152046</v>
      </c>
      <c r="I342" s="23">
        <v>18257</v>
      </c>
      <c r="J342" s="23">
        <v>17073</v>
      </c>
      <c r="K342" s="23">
        <v>15025</v>
      </c>
      <c r="L342" s="23">
        <v>1627</v>
      </c>
      <c r="M342" s="9">
        <f t="shared" si="24"/>
        <v>297970</v>
      </c>
    </row>
    <row r="343" spans="1:13" ht="15" x14ac:dyDescent="0.25">
      <c r="A343" t="str">
        <f t="shared" si="25"/>
        <v>Løbende priser (1.000 kr.)</v>
      </c>
      <c r="B343" t="str">
        <f t="shared" si="25"/>
        <v>I alt (netto)</v>
      </c>
      <c r="C343" t="str">
        <f t="shared" si="25"/>
        <v>1 Driftskonti</v>
      </c>
      <c r="D343" t="str">
        <f t="shared" si="25"/>
        <v>2021</v>
      </c>
      <c r="E343" s="2">
        <v>326</v>
      </c>
      <c r="F343" s="57" t="s">
        <v>42</v>
      </c>
      <c r="G343" s="23">
        <v>182049</v>
      </c>
      <c r="H343" s="23">
        <v>195012</v>
      </c>
      <c r="I343" s="23">
        <v>42951</v>
      </c>
      <c r="J343" s="23">
        <v>5396</v>
      </c>
      <c r="K343" s="23">
        <v>0</v>
      </c>
      <c r="L343" s="23">
        <v>2431</v>
      </c>
      <c r="M343" s="9">
        <f t="shared" si="24"/>
        <v>427839</v>
      </c>
    </row>
    <row r="344" spans="1:13" ht="15" x14ac:dyDescent="0.25">
      <c r="A344" t="str">
        <f t="shared" si="25"/>
        <v>Løbende priser (1.000 kr.)</v>
      </c>
      <c r="B344" t="str">
        <f t="shared" si="25"/>
        <v>I alt (netto)</v>
      </c>
      <c r="C344" t="str">
        <f t="shared" si="25"/>
        <v>1 Driftskonti</v>
      </c>
      <c r="D344" t="str">
        <f t="shared" si="25"/>
        <v>2021</v>
      </c>
      <c r="E344" s="2">
        <v>329</v>
      </c>
      <c r="F344" s="57" t="s">
        <v>46</v>
      </c>
      <c r="G344" s="23">
        <v>94529</v>
      </c>
      <c r="H344" s="23">
        <v>142512</v>
      </c>
      <c r="I344" s="23">
        <v>20234</v>
      </c>
      <c r="J344" s="23">
        <v>4789</v>
      </c>
      <c r="K344" s="23">
        <v>9993</v>
      </c>
      <c r="L344" s="23">
        <v>828</v>
      </c>
      <c r="M344" s="9">
        <f t="shared" si="24"/>
        <v>272885</v>
      </c>
    </row>
    <row r="345" spans="1:13" ht="15" x14ac:dyDescent="0.25">
      <c r="A345" t="str">
        <f t="shared" si="25"/>
        <v>Løbende priser (1.000 kr.)</v>
      </c>
      <c r="B345" t="str">
        <f t="shared" si="25"/>
        <v>I alt (netto)</v>
      </c>
      <c r="C345" t="str">
        <f t="shared" si="25"/>
        <v>1 Driftskonti</v>
      </c>
      <c r="D345" t="str">
        <f t="shared" si="25"/>
        <v>2021</v>
      </c>
      <c r="E345" s="2">
        <v>330</v>
      </c>
      <c r="F345" s="57" t="s">
        <v>47</v>
      </c>
      <c r="G345" s="23">
        <v>266299</v>
      </c>
      <c r="H345" s="23">
        <v>285615</v>
      </c>
      <c r="I345" s="23">
        <v>84950</v>
      </c>
      <c r="J345" s="23">
        <v>89184</v>
      </c>
      <c r="K345" s="23">
        <v>24120</v>
      </c>
      <c r="L345" s="23">
        <v>2192</v>
      </c>
      <c r="M345" s="9">
        <f t="shared" si="24"/>
        <v>752360</v>
      </c>
    </row>
    <row r="346" spans="1:13" ht="15" x14ac:dyDescent="0.25">
      <c r="A346" t="str">
        <f t="shared" si="25"/>
        <v>Løbende priser (1.000 kr.)</v>
      </c>
      <c r="B346" t="str">
        <f t="shared" si="25"/>
        <v>I alt (netto)</v>
      </c>
      <c r="C346" t="str">
        <f t="shared" si="25"/>
        <v>1 Driftskonti</v>
      </c>
      <c r="D346" t="str">
        <f t="shared" si="25"/>
        <v>2021</v>
      </c>
      <c r="E346" s="2">
        <v>336</v>
      </c>
      <c r="F346" s="57" t="s">
        <v>49</v>
      </c>
      <c r="G346" s="23">
        <v>85036</v>
      </c>
      <c r="H346" s="23">
        <v>74729</v>
      </c>
      <c r="I346" s="23">
        <v>20440</v>
      </c>
      <c r="J346" s="23">
        <v>14866</v>
      </c>
      <c r="K346" s="23">
        <v>9829</v>
      </c>
      <c r="L346" s="23">
        <v>389</v>
      </c>
      <c r="M346" s="9">
        <f t="shared" si="24"/>
        <v>205289</v>
      </c>
    </row>
    <row r="347" spans="1:13" ht="15" x14ac:dyDescent="0.25">
      <c r="A347" t="str">
        <f t="shared" si="25"/>
        <v>Løbende priser (1.000 kr.)</v>
      </c>
      <c r="B347" t="str">
        <f t="shared" si="25"/>
        <v>I alt (netto)</v>
      </c>
      <c r="C347" t="str">
        <f t="shared" si="25"/>
        <v>1 Driftskonti</v>
      </c>
      <c r="D347" t="str">
        <f t="shared" si="25"/>
        <v>2021</v>
      </c>
      <c r="E347" s="2">
        <v>340</v>
      </c>
      <c r="F347" s="57" t="s">
        <v>48</v>
      </c>
      <c r="G347" s="23">
        <v>88032</v>
      </c>
      <c r="H347" s="23">
        <v>125397</v>
      </c>
      <c r="I347" s="23">
        <v>24621</v>
      </c>
      <c r="J347" s="23">
        <v>16446</v>
      </c>
      <c r="K347" s="23">
        <v>7701</v>
      </c>
      <c r="L347" s="23">
        <v>1308</v>
      </c>
      <c r="M347" s="9">
        <f t="shared" si="24"/>
        <v>263505</v>
      </c>
    </row>
    <row r="348" spans="1:13" ht="15" x14ac:dyDescent="0.25">
      <c r="A348" t="str">
        <f t="shared" si="25"/>
        <v>Løbende priser (1.000 kr.)</v>
      </c>
      <c r="B348" t="str">
        <f t="shared" si="25"/>
        <v>I alt (netto)</v>
      </c>
      <c r="C348" t="str">
        <f t="shared" si="25"/>
        <v>1 Driftskonti</v>
      </c>
      <c r="D348" t="str">
        <f t="shared" si="25"/>
        <v>2021</v>
      </c>
      <c r="E348" s="2">
        <v>350</v>
      </c>
      <c r="F348" s="57" t="s">
        <v>36</v>
      </c>
      <c r="G348" s="23">
        <v>53778</v>
      </c>
      <c r="H348" s="23">
        <v>105580</v>
      </c>
      <c r="I348" s="23">
        <v>24954</v>
      </c>
      <c r="J348" s="23">
        <v>6634</v>
      </c>
      <c r="K348" s="23">
        <v>6451</v>
      </c>
      <c r="L348" s="23">
        <v>1551</v>
      </c>
      <c r="M348" s="9">
        <f t="shared" si="24"/>
        <v>198948</v>
      </c>
    </row>
    <row r="349" spans="1:13" ht="15" x14ac:dyDescent="0.25">
      <c r="A349" t="str">
        <f t="shared" si="25"/>
        <v>Løbende priser (1.000 kr.)</v>
      </c>
      <c r="B349" t="str">
        <f t="shared" si="25"/>
        <v>I alt (netto)</v>
      </c>
      <c r="C349" t="str">
        <f t="shared" si="25"/>
        <v>1 Driftskonti</v>
      </c>
      <c r="D349" t="str">
        <f t="shared" si="25"/>
        <v>2021</v>
      </c>
      <c r="E349" s="2">
        <v>360</v>
      </c>
      <c r="F349" s="57" t="s">
        <v>43</v>
      </c>
      <c r="G349" s="23">
        <v>134790</v>
      </c>
      <c r="H349" s="23">
        <v>269115</v>
      </c>
      <c r="I349" s="23">
        <v>99034</v>
      </c>
      <c r="J349" s="23">
        <v>8515</v>
      </c>
      <c r="K349" s="23">
        <v>16569</v>
      </c>
      <c r="L349" s="23">
        <v>1215</v>
      </c>
      <c r="M349" s="9">
        <f t="shared" si="24"/>
        <v>529238</v>
      </c>
    </row>
    <row r="350" spans="1:13" ht="15" x14ac:dyDescent="0.25">
      <c r="A350" t="str">
        <f t="shared" si="25"/>
        <v>Løbende priser (1.000 kr.)</v>
      </c>
      <c r="B350" t="str">
        <f t="shared" si="25"/>
        <v>I alt (netto)</v>
      </c>
      <c r="C350" t="str">
        <f t="shared" si="25"/>
        <v>1 Driftskonti</v>
      </c>
      <c r="D350" t="str">
        <f t="shared" si="25"/>
        <v>2021</v>
      </c>
      <c r="E350" s="2">
        <v>370</v>
      </c>
      <c r="F350" s="57" t="s">
        <v>44</v>
      </c>
      <c r="G350" s="23">
        <v>269153</v>
      </c>
      <c r="H350" s="23">
        <v>342504</v>
      </c>
      <c r="I350" s="23">
        <v>75083</v>
      </c>
      <c r="J350" s="23">
        <v>1654</v>
      </c>
      <c r="K350" s="23">
        <v>31443</v>
      </c>
      <c r="L350" s="23">
        <v>2463</v>
      </c>
      <c r="M350" s="9">
        <f t="shared" si="24"/>
        <v>722300</v>
      </c>
    </row>
    <row r="351" spans="1:13" ht="15" x14ac:dyDescent="0.25">
      <c r="A351" t="str">
        <f t="shared" si="25"/>
        <v>Løbende priser (1.000 kr.)</v>
      </c>
      <c r="B351" t="str">
        <f t="shared" si="25"/>
        <v>I alt (netto)</v>
      </c>
      <c r="C351" t="str">
        <f t="shared" si="25"/>
        <v>1 Driftskonti</v>
      </c>
      <c r="D351" t="str">
        <f t="shared" si="25"/>
        <v>2021</v>
      </c>
      <c r="E351" s="2">
        <v>376</v>
      </c>
      <c r="F351" s="57" t="s">
        <v>40</v>
      </c>
      <c r="G351" s="23">
        <v>194948</v>
      </c>
      <c r="H351" s="23">
        <v>235725</v>
      </c>
      <c r="I351" s="23">
        <v>156364</v>
      </c>
      <c r="J351" s="23">
        <v>34711</v>
      </c>
      <c r="K351" s="23">
        <v>32724</v>
      </c>
      <c r="L351" s="23">
        <v>1945</v>
      </c>
      <c r="M351" s="9">
        <f t="shared" si="24"/>
        <v>656417</v>
      </c>
    </row>
    <row r="352" spans="1:13" ht="15" x14ac:dyDescent="0.25">
      <c r="A352" t="str">
        <f t="shared" si="25"/>
        <v>Løbende priser (1.000 kr.)</v>
      </c>
      <c r="B352" t="str">
        <f t="shared" si="25"/>
        <v>I alt (netto)</v>
      </c>
      <c r="C352" t="str">
        <f t="shared" si="25"/>
        <v>1 Driftskonti</v>
      </c>
      <c r="D352" t="str">
        <f t="shared" si="25"/>
        <v>2021</v>
      </c>
      <c r="E352" s="2">
        <v>390</v>
      </c>
      <c r="F352" s="57" t="s">
        <v>50</v>
      </c>
      <c r="G352" s="23">
        <v>179348</v>
      </c>
      <c r="H352" s="23">
        <v>232451</v>
      </c>
      <c r="I352" s="23">
        <v>39649</v>
      </c>
      <c r="J352" s="23">
        <v>22588</v>
      </c>
      <c r="K352" s="23">
        <v>22100</v>
      </c>
      <c r="L352" s="23">
        <v>3414</v>
      </c>
      <c r="M352" s="9">
        <f t="shared" si="24"/>
        <v>499550</v>
      </c>
    </row>
    <row r="353" spans="1:13" ht="15" x14ac:dyDescent="0.25">
      <c r="A353" t="str">
        <f t="shared" si="25"/>
        <v>Løbende priser (1.000 kr.)</v>
      </c>
      <c r="B353" t="str">
        <f t="shared" si="25"/>
        <v>I alt (netto)</v>
      </c>
      <c r="C353" t="str">
        <f t="shared" si="25"/>
        <v>1 Driftskonti</v>
      </c>
      <c r="D353" t="str">
        <f t="shared" si="25"/>
        <v>2021</v>
      </c>
      <c r="E353" s="2">
        <v>400</v>
      </c>
      <c r="F353" s="57" t="s">
        <v>32</v>
      </c>
      <c r="G353" s="23">
        <v>117595</v>
      </c>
      <c r="H353" s="23">
        <v>241242</v>
      </c>
      <c r="I353" s="23">
        <v>80380</v>
      </c>
      <c r="J353" s="23">
        <v>40820</v>
      </c>
      <c r="K353" s="23">
        <v>18474</v>
      </c>
      <c r="L353" s="23">
        <v>2446</v>
      </c>
      <c r="M353" s="9">
        <f t="shared" si="24"/>
        <v>500957</v>
      </c>
    </row>
    <row r="354" spans="1:13" ht="15" x14ac:dyDescent="0.25">
      <c r="A354" t="str">
        <f t="shared" si="25"/>
        <v>Løbende priser (1.000 kr.)</v>
      </c>
      <c r="B354" t="str">
        <f t="shared" si="25"/>
        <v>I alt (netto)</v>
      </c>
      <c r="C354" t="str">
        <f t="shared" si="25"/>
        <v>1 Driftskonti</v>
      </c>
      <c r="D354" t="str">
        <f t="shared" si="25"/>
        <v>2021</v>
      </c>
      <c r="E354" s="2">
        <v>410</v>
      </c>
      <c r="F354" s="57" t="s">
        <v>55</v>
      </c>
      <c r="G354" s="23">
        <v>96771</v>
      </c>
      <c r="H354" s="23">
        <v>174676</v>
      </c>
      <c r="I354" s="23">
        <v>50588</v>
      </c>
      <c r="J354" s="23">
        <v>11775</v>
      </c>
      <c r="K354" s="23">
        <v>6818</v>
      </c>
      <c r="L354" s="23">
        <v>1448</v>
      </c>
      <c r="M354" s="9">
        <f t="shared" si="24"/>
        <v>342076</v>
      </c>
    </row>
    <row r="355" spans="1:13" ht="15" x14ac:dyDescent="0.25">
      <c r="A355" t="str">
        <f t="shared" si="25"/>
        <v>Løbende priser (1.000 kr.)</v>
      </c>
      <c r="B355" t="str">
        <f t="shared" si="25"/>
        <v>I alt (netto)</v>
      </c>
      <c r="C355" t="str">
        <f t="shared" si="25"/>
        <v>1 Driftskonti</v>
      </c>
      <c r="D355" t="str">
        <f t="shared" si="25"/>
        <v>2021</v>
      </c>
      <c r="E355" s="2">
        <v>420</v>
      </c>
      <c r="F355" s="57" t="s">
        <v>51</v>
      </c>
      <c r="G355" s="23">
        <v>102080</v>
      </c>
      <c r="H355" s="23">
        <v>154635</v>
      </c>
      <c r="I355" s="23">
        <v>28327</v>
      </c>
      <c r="J355" s="23">
        <v>31866</v>
      </c>
      <c r="K355" s="23">
        <v>15503</v>
      </c>
      <c r="L355" s="23">
        <v>2993</v>
      </c>
      <c r="M355" s="9">
        <f t="shared" si="24"/>
        <v>335404</v>
      </c>
    </row>
    <row r="356" spans="1:13" ht="15" x14ac:dyDescent="0.25">
      <c r="A356" t="str">
        <f t="shared" si="25"/>
        <v>Løbende priser (1.000 kr.)</v>
      </c>
      <c r="B356" t="str">
        <f t="shared" si="25"/>
        <v>I alt (netto)</v>
      </c>
      <c r="C356" t="str">
        <f t="shared" si="25"/>
        <v>1 Driftskonti</v>
      </c>
      <c r="D356" t="str">
        <f t="shared" si="25"/>
        <v>2021</v>
      </c>
      <c r="E356" s="2">
        <v>430</v>
      </c>
      <c r="F356" s="57" t="s">
        <v>52</v>
      </c>
      <c r="G356" s="23">
        <v>129388</v>
      </c>
      <c r="H356" s="23">
        <v>196195</v>
      </c>
      <c r="I356" s="23">
        <v>88612</v>
      </c>
      <c r="J356" s="23">
        <v>21134</v>
      </c>
      <c r="K356" s="23">
        <v>28770</v>
      </c>
      <c r="L356" s="23">
        <v>2705</v>
      </c>
      <c r="M356" s="9">
        <f t="shared" si="24"/>
        <v>466804</v>
      </c>
    </row>
    <row r="357" spans="1:13" ht="15" x14ac:dyDescent="0.25">
      <c r="A357" t="str">
        <f t="shared" si="25"/>
        <v>Løbende priser (1.000 kr.)</v>
      </c>
      <c r="B357" t="str">
        <f t="shared" si="25"/>
        <v>I alt (netto)</v>
      </c>
      <c r="C357" t="str">
        <f t="shared" si="25"/>
        <v>1 Driftskonti</v>
      </c>
      <c r="D357" t="str">
        <f t="shared" si="25"/>
        <v>2021</v>
      </c>
      <c r="E357" s="2">
        <v>440</v>
      </c>
      <c r="F357" s="57" t="s">
        <v>53</v>
      </c>
      <c r="G357" s="23">
        <v>60307</v>
      </c>
      <c r="H357" s="23">
        <v>131685</v>
      </c>
      <c r="I357" s="23">
        <v>44507</v>
      </c>
      <c r="J357" s="23">
        <v>8652</v>
      </c>
      <c r="K357" s="23">
        <v>14842</v>
      </c>
      <c r="L357" s="23">
        <v>1095</v>
      </c>
      <c r="M357" s="9">
        <f t="shared" si="24"/>
        <v>261088</v>
      </c>
    </row>
    <row r="358" spans="1:13" ht="15" x14ac:dyDescent="0.25">
      <c r="A358" t="str">
        <f t="shared" si="25"/>
        <v>Løbende priser (1.000 kr.)</v>
      </c>
      <c r="B358" t="str">
        <f t="shared" si="25"/>
        <v>I alt (netto)</v>
      </c>
      <c r="C358" t="str">
        <f t="shared" si="25"/>
        <v>1 Driftskonti</v>
      </c>
      <c r="D358" t="str">
        <f t="shared" si="25"/>
        <v>2021</v>
      </c>
      <c r="E358" s="2">
        <v>450</v>
      </c>
      <c r="F358" s="57" t="s">
        <v>57</v>
      </c>
      <c r="G358" s="23">
        <v>80759</v>
      </c>
      <c r="H358" s="23">
        <v>102055</v>
      </c>
      <c r="I358" s="23">
        <v>58153</v>
      </c>
      <c r="J358" s="23">
        <v>34887</v>
      </c>
      <c r="K358" s="23">
        <v>18148</v>
      </c>
      <c r="L358" s="23">
        <v>1427</v>
      </c>
      <c r="M358" s="9">
        <f t="shared" si="24"/>
        <v>295429</v>
      </c>
    </row>
    <row r="359" spans="1:13" ht="15" x14ac:dyDescent="0.25">
      <c r="A359" t="str">
        <f t="shared" si="25"/>
        <v>Løbende priser (1.000 kr.)</v>
      </c>
      <c r="B359" t="str">
        <f t="shared" si="25"/>
        <v>I alt (netto)</v>
      </c>
      <c r="C359" t="str">
        <f t="shared" si="25"/>
        <v>1 Driftskonti</v>
      </c>
      <c r="D359" t="str">
        <f t="shared" si="25"/>
        <v>2021</v>
      </c>
      <c r="E359" s="2">
        <v>461</v>
      </c>
      <c r="F359" s="57" t="s">
        <v>58</v>
      </c>
      <c r="G359" s="23">
        <v>442466</v>
      </c>
      <c r="H359" s="23">
        <v>618031</v>
      </c>
      <c r="I359" s="23">
        <v>215035</v>
      </c>
      <c r="J359" s="23">
        <v>59276</v>
      </c>
      <c r="K359" s="23">
        <v>82295</v>
      </c>
      <c r="L359" s="23">
        <v>7850</v>
      </c>
      <c r="M359" s="9">
        <f t="shared" si="24"/>
        <v>1424953</v>
      </c>
    </row>
    <row r="360" spans="1:13" ht="15" x14ac:dyDescent="0.25">
      <c r="A360" t="str">
        <f t="shared" si="25"/>
        <v>Løbende priser (1.000 kr.)</v>
      </c>
      <c r="B360" t="str">
        <f t="shared" si="25"/>
        <v>I alt (netto)</v>
      </c>
      <c r="C360" t="str">
        <f t="shared" si="25"/>
        <v>1 Driftskonti</v>
      </c>
      <c r="D360" t="str">
        <f t="shared" si="25"/>
        <v>2021</v>
      </c>
      <c r="E360" s="2">
        <v>479</v>
      </c>
      <c r="F360" s="57" t="s">
        <v>59</v>
      </c>
      <c r="G360" s="23">
        <v>159377</v>
      </c>
      <c r="H360" s="23">
        <v>287202</v>
      </c>
      <c r="I360" s="23">
        <v>93998</v>
      </c>
      <c r="J360" s="23">
        <v>21690</v>
      </c>
      <c r="K360" s="23">
        <v>18102</v>
      </c>
      <c r="L360" s="23">
        <v>2852</v>
      </c>
      <c r="M360" s="9">
        <f t="shared" si="24"/>
        <v>583221</v>
      </c>
    </row>
    <row r="361" spans="1:13" ht="15" x14ac:dyDescent="0.25">
      <c r="A361" t="str">
        <f t="shared" si="25"/>
        <v>Løbende priser (1.000 kr.)</v>
      </c>
      <c r="B361" t="str">
        <f t="shared" si="25"/>
        <v>I alt (netto)</v>
      </c>
      <c r="C361" t="str">
        <f t="shared" si="25"/>
        <v>1 Driftskonti</v>
      </c>
      <c r="D361" t="str">
        <f t="shared" si="25"/>
        <v>2021</v>
      </c>
      <c r="E361" s="2">
        <v>480</v>
      </c>
      <c r="F361" s="57" t="s">
        <v>56</v>
      </c>
      <c r="G361" s="23">
        <v>84027</v>
      </c>
      <c r="H361" s="23">
        <v>121308</v>
      </c>
      <c r="I361" s="23">
        <v>20657</v>
      </c>
      <c r="J361" s="23">
        <v>11181</v>
      </c>
      <c r="K361" s="23">
        <v>7388</v>
      </c>
      <c r="L361" s="23">
        <v>2075</v>
      </c>
      <c r="M361" s="9">
        <f t="shared" si="24"/>
        <v>246636</v>
      </c>
    </row>
    <row r="362" spans="1:13" ht="15" x14ac:dyDescent="0.25">
      <c r="A362" t="str">
        <f t="shared" si="25"/>
        <v>Løbende priser (1.000 kr.)</v>
      </c>
      <c r="B362" t="str">
        <f t="shared" si="25"/>
        <v>I alt (netto)</v>
      </c>
      <c r="C362" t="str">
        <f t="shared" si="25"/>
        <v>1 Driftskonti</v>
      </c>
      <c r="D362" t="str">
        <f t="shared" si="25"/>
        <v>2021</v>
      </c>
      <c r="E362" s="2">
        <v>482</v>
      </c>
      <c r="F362" s="57" t="s">
        <v>54</v>
      </c>
      <c r="G362" s="23">
        <v>66150</v>
      </c>
      <c r="H362" s="23">
        <v>107642</v>
      </c>
      <c r="I362" s="23">
        <v>32622</v>
      </c>
      <c r="J362" s="23">
        <v>11334</v>
      </c>
      <c r="K362" s="23">
        <v>8006</v>
      </c>
      <c r="L362" s="23">
        <v>427</v>
      </c>
      <c r="M362" s="9">
        <f t="shared" si="24"/>
        <v>226181</v>
      </c>
    </row>
    <row r="363" spans="1:13" ht="15" x14ac:dyDescent="0.25">
      <c r="A363" t="str">
        <f t="shared" si="25"/>
        <v>Løbende priser (1.000 kr.)</v>
      </c>
      <c r="B363" t="str">
        <f t="shared" si="25"/>
        <v>I alt (netto)</v>
      </c>
      <c r="C363" t="str">
        <f t="shared" si="25"/>
        <v>1 Driftskonti</v>
      </c>
      <c r="D363" t="str">
        <f t="shared" si="25"/>
        <v>2021</v>
      </c>
      <c r="E363" s="2">
        <v>492</v>
      </c>
      <c r="F363" s="57" t="s">
        <v>60</v>
      </c>
      <c r="G363" s="23">
        <v>18287</v>
      </c>
      <c r="H363" s="23">
        <v>62891</v>
      </c>
      <c r="I363" s="23">
        <v>11821</v>
      </c>
      <c r="J363" s="23">
        <v>2969</v>
      </c>
      <c r="K363" s="23">
        <v>4868</v>
      </c>
      <c r="L363" s="23">
        <v>144</v>
      </c>
      <c r="M363" s="9">
        <f t="shared" si="24"/>
        <v>100980</v>
      </c>
    </row>
    <row r="364" spans="1:13" ht="15" x14ac:dyDescent="0.25">
      <c r="A364" t="str">
        <f t="shared" si="25"/>
        <v>Løbende priser (1.000 kr.)</v>
      </c>
      <c r="B364" t="str">
        <f t="shared" si="25"/>
        <v>I alt (netto)</v>
      </c>
      <c r="C364" t="str">
        <f t="shared" si="25"/>
        <v>1 Driftskonti</v>
      </c>
      <c r="D364" t="str">
        <f t="shared" si="25"/>
        <v>2021</v>
      </c>
      <c r="E364" s="2">
        <v>510</v>
      </c>
      <c r="F364" s="57" t="s">
        <v>65</v>
      </c>
      <c r="G364" s="23">
        <v>154393</v>
      </c>
      <c r="H364" s="23">
        <v>222751</v>
      </c>
      <c r="I364" s="23">
        <v>94197</v>
      </c>
      <c r="J364" s="23">
        <v>11772</v>
      </c>
      <c r="K364" s="23">
        <v>27311</v>
      </c>
      <c r="L364" s="23">
        <v>1774</v>
      </c>
      <c r="M364" s="9">
        <f t="shared" si="24"/>
        <v>512198</v>
      </c>
    </row>
    <row r="365" spans="1:13" ht="15" x14ac:dyDescent="0.25">
      <c r="A365" t="str">
        <f t="shared" si="25"/>
        <v>Løbende priser (1.000 kr.)</v>
      </c>
      <c r="B365" t="str">
        <f t="shared" si="25"/>
        <v>I alt (netto)</v>
      </c>
      <c r="C365" t="str">
        <f t="shared" si="25"/>
        <v>1 Driftskonti</v>
      </c>
      <c r="D365" t="str">
        <f t="shared" si="25"/>
        <v>2021</v>
      </c>
      <c r="E365" s="2">
        <v>530</v>
      </c>
      <c r="F365" s="57" t="s">
        <v>61</v>
      </c>
      <c r="G365" s="23">
        <v>37960</v>
      </c>
      <c r="H365" s="23">
        <v>159510</v>
      </c>
      <c r="I365" s="23">
        <v>29022</v>
      </c>
      <c r="J365" s="23">
        <v>1366</v>
      </c>
      <c r="K365" s="23">
        <v>18280</v>
      </c>
      <c r="L365" s="23">
        <v>853</v>
      </c>
      <c r="M365" s="9">
        <f t="shared" si="24"/>
        <v>246991</v>
      </c>
    </row>
    <row r="366" spans="1:13" ht="15" x14ac:dyDescent="0.25">
      <c r="A366" t="str">
        <f t="shared" si="25"/>
        <v>Løbende priser (1.000 kr.)</v>
      </c>
      <c r="B366" t="str">
        <f t="shared" si="25"/>
        <v>I alt (netto)</v>
      </c>
      <c r="C366" t="str">
        <f t="shared" si="25"/>
        <v>1 Driftskonti</v>
      </c>
      <c r="D366" t="str">
        <f t="shared" si="25"/>
        <v>2021</v>
      </c>
      <c r="E366" s="2">
        <v>540</v>
      </c>
      <c r="F366" s="57" t="s">
        <v>67</v>
      </c>
      <c r="G366" s="23">
        <v>190020</v>
      </c>
      <c r="H366" s="23">
        <v>349751</v>
      </c>
      <c r="I366" s="23">
        <v>163943</v>
      </c>
      <c r="J366" s="23">
        <v>27029</v>
      </c>
      <c r="K366" s="23">
        <v>35804</v>
      </c>
      <c r="L366" s="23">
        <v>3477</v>
      </c>
      <c r="M366" s="9">
        <f t="shared" si="24"/>
        <v>770024</v>
      </c>
    </row>
    <row r="367" spans="1:13" ht="15" x14ac:dyDescent="0.25">
      <c r="A367" t="str">
        <f t="shared" si="25"/>
        <v>Løbende priser (1.000 kr.)</v>
      </c>
      <c r="B367" t="str">
        <f t="shared" si="25"/>
        <v>I alt (netto)</v>
      </c>
      <c r="C367" t="str">
        <f t="shared" si="25"/>
        <v>1 Driftskonti</v>
      </c>
      <c r="D367" t="str">
        <f t="shared" si="25"/>
        <v>2021</v>
      </c>
      <c r="E367" s="2">
        <v>550</v>
      </c>
      <c r="F367" s="57" t="s">
        <v>68</v>
      </c>
      <c r="G367" s="23">
        <v>102563</v>
      </c>
      <c r="H367" s="23">
        <v>165762</v>
      </c>
      <c r="I367" s="23">
        <v>39537</v>
      </c>
      <c r="J367" s="23">
        <v>26722</v>
      </c>
      <c r="K367" s="23">
        <v>17455</v>
      </c>
      <c r="L367" s="23">
        <v>2339</v>
      </c>
      <c r="M367" s="9">
        <f t="shared" si="24"/>
        <v>354378</v>
      </c>
    </row>
    <row r="368" spans="1:13" ht="15" x14ac:dyDescent="0.25">
      <c r="A368" t="str">
        <f t="shared" si="25"/>
        <v>Løbende priser (1.000 kr.)</v>
      </c>
      <c r="B368" t="str">
        <f t="shared" si="25"/>
        <v>I alt (netto)</v>
      </c>
      <c r="C368" t="str">
        <f t="shared" si="25"/>
        <v>1 Driftskonti</v>
      </c>
      <c r="D368" t="str">
        <f t="shared" si="25"/>
        <v>2021</v>
      </c>
      <c r="E368" s="2">
        <v>561</v>
      </c>
      <c r="F368" s="57" t="s">
        <v>62</v>
      </c>
      <c r="G368" s="23">
        <v>248232</v>
      </c>
      <c r="H368" s="23">
        <v>542043</v>
      </c>
      <c r="I368" s="23">
        <v>167130</v>
      </c>
      <c r="J368" s="23">
        <v>12952</v>
      </c>
      <c r="K368" s="23">
        <v>68006</v>
      </c>
      <c r="L368" s="23">
        <v>4624</v>
      </c>
      <c r="M368" s="9">
        <f t="shared" si="24"/>
        <v>1042987</v>
      </c>
    </row>
    <row r="369" spans="1:13" ht="15" x14ac:dyDescent="0.25">
      <c r="A369" t="str">
        <f t="shared" si="25"/>
        <v>Løbende priser (1.000 kr.)</v>
      </c>
      <c r="B369" t="str">
        <f t="shared" si="25"/>
        <v>I alt (netto)</v>
      </c>
      <c r="C369" t="str">
        <f t="shared" si="25"/>
        <v>1 Driftskonti</v>
      </c>
      <c r="D369" t="str">
        <f t="shared" si="25"/>
        <v>2021</v>
      </c>
      <c r="E369" s="2">
        <v>563</v>
      </c>
      <c r="F369" s="57" t="s">
        <v>63</v>
      </c>
      <c r="G369" s="23">
        <v>12188</v>
      </c>
      <c r="H369" s="23">
        <v>17898</v>
      </c>
      <c r="I369" s="23">
        <v>5607</v>
      </c>
      <c r="J369" s="23">
        <v>3919</v>
      </c>
      <c r="K369" s="23">
        <v>2427</v>
      </c>
      <c r="L369" s="23">
        <v>143</v>
      </c>
      <c r="M369" s="9">
        <f t="shared" si="24"/>
        <v>42182</v>
      </c>
    </row>
    <row r="370" spans="1:13" ht="15" x14ac:dyDescent="0.25">
      <c r="A370" t="str">
        <f t="shared" si="25"/>
        <v>Løbende priser (1.000 kr.)</v>
      </c>
      <c r="B370" t="str">
        <f t="shared" si="25"/>
        <v>I alt (netto)</v>
      </c>
      <c r="C370" t="str">
        <f t="shared" si="25"/>
        <v>1 Driftskonti</v>
      </c>
      <c r="D370" t="str">
        <f t="shared" si="25"/>
        <v>2021</v>
      </c>
      <c r="E370" s="2">
        <v>573</v>
      </c>
      <c r="F370" s="57" t="s">
        <v>69</v>
      </c>
      <c r="G370" s="23">
        <v>118094</v>
      </c>
      <c r="H370" s="23">
        <v>237570</v>
      </c>
      <c r="I370" s="23">
        <v>46881</v>
      </c>
      <c r="J370" s="23">
        <v>20942</v>
      </c>
      <c r="K370" s="23">
        <v>28849</v>
      </c>
      <c r="L370" s="23">
        <v>1913</v>
      </c>
      <c r="M370" s="9">
        <f t="shared" si="24"/>
        <v>454249</v>
      </c>
    </row>
    <row r="371" spans="1:13" ht="15" x14ac:dyDescent="0.25">
      <c r="A371" t="str">
        <f t="shared" si="25"/>
        <v>Løbende priser (1.000 kr.)</v>
      </c>
      <c r="B371" t="str">
        <f t="shared" si="25"/>
        <v>I alt (netto)</v>
      </c>
      <c r="C371" t="str">
        <f t="shared" si="25"/>
        <v>1 Driftskonti</v>
      </c>
      <c r="D371" t="str">
        <f t="shared" si="25"/>
        <v>2021</v>
      </c>
      <c r="E371" s="2">
        <v>575</v>
      </c>
      <c r="F371" s="57" t="s">
        <v>70</v>
      </c>
      <c r="G371" s="23">
        <v>130468</v>
      </c>
      <c r="H371" s="23">
        <v>143925</v>
      </c>
      <c r="I371" s="23">
        <v>38284</v>
      </c>
      <c r="J371" s="23">
        <v>43736</v>
      </c>
      <c r="K371" s="23">
        <v>23582</v>
      </c>
      <c r="L371" s="23">
        <v>1872</v>
      </c>
      <c r="M371" s="9">
        <f t="shared" si="24"/>
        <v>381867</v>
      </c>
    </row>
    <row r="372" spans="1:13" ht="15" x14ac:dyDescent="0.25">
      <c r="A372" t="str">
        <f t="shared" si="25"/>
        <v>Løbende priser (1.000 kr.)</v>
      </c>
      <c r="B372" t="str">
        <f t="shared" si="25"/>
        <v>I alt (netto)</v>
      </c>
      <c r="C372" t="str">
        <f t="shared" si="25"/>
        <v>1 Driftskonti</v>
      </c>
      <c r="D372" t="str">
        <f t="shared" si="25"/>
        <v>2021</v>
      </c>
      <c r="E372" s="2">
        <v>580</v>
      </c>
      <c r="F372" s="57" t="s">
        <v>72</v>
      </c>
      <c r="G372" s="23">
        <v>167101</v>
      </c>
      <c r="H372" s="23">
        <v>244504</v>
      </c>
      <c r="I372" s="23">
        <v>91044</v>
      </c>
      <c r="J372" s="23">
        <v>4269</v>
      </c>
      <c r="K372" s="23">
        <v>43392</v>
      </c>
      <c r="L372" s="23">
        <v>2767</v>
      </c>
      <c r="M372" s="9">
        <f t="shared" si="24"/>
        <v>553077</v>
      </c>
    </row>
    <row r="373" spans="1:13" ht="15" x14ac:dyDescent="0.25">
      <c r="A373" t="str">
        <f t="shared" si="25"/>
        <v>Løbende priser (1.000 kr.)</v>
      </c>
      <c r="B373" t="str">
        <f t="shared" si="25"/>
        <v>I alt (netto)</v>
      </c>
      <c r="C373" t="str">
        <f t="shared" si="25"/>
        <v>1 Driftskonti</v>
      </c>
      <c r="D373" t="str">
        <f t="shared" si="25"/>
        <v>2021</v>
      </c>
      <c r="E373" s="2">
        <v>607</v>
      </c>
      <c r="F373" s="57" t="s">
        <v>64</v>
      </c>
      <c r="G373" s="23">
        <v>146871</v>
      </c>
      <c r="H373" s="23">
        <v>238917</v>
      </c>
      <c r="I373" s="23">
        <v>61682</v>
      </c>
      <c r="J373" s="23">
        <v>35020</v>
      </c>
      <c r="K373" s="23">
        <v>15870</v>
      </c>
      <c r="L373" s="23">
        <v>3039</v>
      </c>
      <c r="M373" s="9">
        <f t="shared" ref="M373:M405" si="26">SUM(G373:L373)</f>
        <v>501399</v>
      </c>
    </row>
    <row r="374" spans="1:13" ht="15" x14ac:dyDescent="0.25">
      <c r="A374" t="str">
        <f t="shared" ref="A374:D405" si="27">A373</f>
        <v>Løbende priser (1.000 kr.)</v>
      </c>
      <c r="B374" t="str">
        <f t="shared" si="27"/>
        <v>I alt (netto)</v>
      </c>
      <c r="C374" t="str">
        <f t="shared" si="27"/>
        <v>1 Driftskonti</v>
      </c>
      <c r="D374" t="str">
        <f t="shared" si="27"/>
        <v>2021</v>
      </c>
      <c r="E374" s="2">
        <v>615</v>
      </c>
      <c r="F374" s="57" t="s">
        <v>75</v>
      </c>
      <c r="G374" s="23">
        <v>176855</v>
      </c>
      <c r="H374" s="23">
        <v>347213</v>
      </c>
      <c r="I374" s="23">
        <v>116938</v>
      </c>
      <c r="J374" s="23">
        <v>14441</v>
      </c>
      <c r="K374" s="23">
        <v>39157</v>
      </c>
      <c r="L374" s="23">
        <v>2031</v>
      </c>
      <c r="M374" s="9">
        <f t="shared" si="26"/>
        <v>696635</v>
      </c>
    </row>
    <row r="375" spans="1:13" ht="15" x14ac:dyDescent="0.25">
      <c r="A375" t="str">
        <f t="shared" si="27"/>
        <v>Løbende priser (1.000 kr.)</v>
      </c>
      <c r="B375" t="str">
        <f t="shared" si="27"/>
        <v>I alt (netto)</v>
      </c>
      <c r="C375" t="str">
        <f t="shared" si="27"/>
        <v>1 Driftskonti</v>
      </c>
      <c r="D375" t="str">
        <f t="shared" si="27"/>
        <v>2021</v>
      </c>
      <c r="E375" s="2">
        <v>621</v>
      </c>
      <c r="F375" s="57" t="s">
        <v>66</v>
      </c>
      <c r="G375" s="23">
        <v>174384</v>
      </c>
      <c r="H375" s="23">
        <v>334815</v>
      </c>
      <c r="I375" s="23">
        <v>137160</v>
      </c>
      <c r="J375" s="23">
        <v>46354</v>
      </c>
      <c r="K375" s="23">
        <v>28617</v>
      </c>
      <c r="L375" s="23">
        <v>3053</v>
      </c>
      <c r="M375" s="9">
        <f t="shared" si="26"/>
        <v>724383</v>
      </c>
    </row>
    <row r="376" spans="1:13" ht="15" x14ac:dyDescent="0.25">
      <c r="A376" t="str">
        <f t="shared" si="27"/>
        <v>Løbende priser (1.000 kr.)</v>
      </c>
      <c r="B376" t="str">
        <f t="shared" si="27"/>
        <v>I alt (netto)</v>
      </c>
      <c r="C376" t="str">
        <f t="shared" si="27"/>
        <v>1 Driftskonti</v>
      </c>
      <c r="D376" t="str">
        <f t="shared" si="27"/>
        <v>2021</v>
      </c>
      <c r="E376" s="2">
        <v>630</v>
      </c>
      <c r="F376" s="57" t="s">
        <v>71</v>
      </c>
      <c r="G376" s="23">
        <v>203925</v>
      </c>
      <c r="H376" s="23">
        <v>358794</v>
      </c>
      <c r="I376" s="23">
        <v>145960</v>
      </c>
      <c r="J376" s="23">
        <v>53799</v>
      </c>
      <c r="K376" s="23">
        <v>33149</v>
      </c>
      <c r="L376" s="23">
        <v>3530</v>
      </c>
      <c r="M376" s="9">
        <f t="shared" si="26"/>
        <v>799157</v>
      </c>
    </row>
    <row r="377" spans="1:13" ht="15" x14ac:dyDescent="0.25">
      <c r="A377" t="str">
        <f t="shared" si="27"/>
        <v>Løbende priser (1.000 kr.)</v>
      </c>
      <c r="B377" t="str">
        <f t="shared" si="27"/>
        <v>I alt (netto)</v>
      </c>
      <c r="C377" t="str">
        <f t="shared" si="27"/>
        <v>1 Driftskonti</v>
      </c>
      <c r="D377" t="str">
        <f t="shared" si="27"/>
        <v>2021</v>
      </c>
      <c r="E377" s="2">
        <v>657</v>
      </c>
      <c r="F377" s="57" t="s">
        <v>84</v>
      </c>
      <c r="G377" s="23">
        <v>143623</v>
      </c>
      <c r="H377" s="23">
        <v>293942</v>
      </c>
      <c r="I377" s="23">
        <v>77201</v>
      </c>
      <c r="J377" s="23">
        <v>92167</v>
      </c>
      <c r="K377" s="23">
        <v>24858</v>
      </c>
      <c r="L377" s="23">
        <v>1943</v>
      </c>
      <c r="M377" s="9">
        <f t="shared" si="26"/>
        <v>633734</v>
      </c>
    </row>
    <row r="378" spans="1:13" ht="15" x14ac:dyDescent="0.25">
      <c r="A378" t="str">
        <f t="shared" si="27"/>
        <v>Løbende priser (1.000 kr.)</v>
      </c>
      <c r="B378" t="str">
        <f t="shared" si="27"/>
        <v>I alt (netto)</v>
      </c>
      <c r="C378" t="str">
        <f t="shared" si="27"/>
        <v>1 Driftskonti</v>
      </c>
      <c r="D378" t="str">
        <f t="shared" si="27"/>
        <v>2021</v>
      </c>
      <c r="E378" s="2">
        <v>661</v>
      </c>
      <c r="F378" s="57" t="s">
        <v>85</v>
      </c>
      <c r="G378" s="23">
        <v>118266</v>
      </c>
      <c r="H378" s="23">
        <v>244748</v>
      </c>
      <c r="I378" s="23">
        <v>54937</v>
      </c>
      <c r="J378" s="23">
        <v>13309</v>
      </c>
      <c r="K378" s="23">
        <v>30256</v>
      </c>
      <c r="L378" s="23">
        <v>2580</v>
      </c>
      <c r="M378" s="9">
        <f t="shared" si="26"/>
        <v>464096</v>
      </c>
    </row>
    <row r="379" spans="1:13" ht="15" x14ac:dyDescent="0.25">
      <c r="A379" t="str">
        <f t="shared" si="27"/>
        <v>Løbende priser (1.000 kr.)</v>
      </c>
      <c r="B379" t="str">
        <f t="shared" si="27"/>
        <v>I alt (netto)</v>
      </c>
      <c r="C379" t="str">
        <f t="shared" si="27"/>
        <v>1 Driftskonti</v>
      </c>
      <c r="D379" t="str">
        <f t="shared" si="27"/>
        <v>2021</v>
      </c>
      <c r="E379" s="2">
        <v>665</v>
      </c>
      <c r="F379" s="57" t="s">
        <v>87</v>
      </c>
      <c r="G379" s="23">
        <v>45593</v>
      </c>
      <c r="H379" s="23">
        <v>89680</v>
      </c>
      <c r="I379" s="23">
        <v>29113</v>
      </c>
      <c r="J379" s="23">
        <v>10992</v>
      </c>
      <c r="K379" s="23">
        <v>6305</v>
      </c>
      <c r="L379" s="23">
        <v>933</v>
      </c>
      <c r="M379" s="9">
        <f t="shared" si="26"/>
        <v>182616</v>
      </c>
    </row>
    <row r="380" spans="1:13" ht="15" x14ac:dyDescent="0.25">
      <c r="A380" t="str">
        <f t="shared" si="27"/>
        <v>Løbende priser (1.000 kr.)</v>
      </c>
      <c r="B380" t="str">
        <f t="shared" si="27"/>
        <v>I alt (netto)</v>
      </c>
      <c r="C380" t="str">
        <f t="shared" si="27"/>
        <v>1 Driftskonti</v>
      </c>
      <c r="D380" t="str">
        <f t="shared" si="27"/>
        <v>2021</v>
      </c>
      <c r="E380" s="2">
        <v>671</v>
      </c>
      <c r="F380" s="57" t="s">
        <v>90</v>
      </c>
      <c r="G380" s="23">
        <v>52601</v>
      </c>
      <c r="H380" s="23">
        <v>105462</v>
      </c>
      <c r="I380" s="23">
        <v>29785</v>
      </c>
      <c r="J380" s="23">
        <v>10112</v>
      </c>
      <c r="K380" s="23">
        <v>7739</v>
      </c>
      <c r="L380" s="23">
        <v>503</v>
      </c>
      <c r="M380" s="9">
        <f t="shared" si="26"/>
        <v>206202</v>
      </c>
    </row>
    <row r="381" spans="1:13" ht="15" x14ac:dyDescent="0.25">
      <c r="A381" t="str">
        <f t="shared" si="27"/>
        <v>Løbende priser (1.000 kr.)</v>
      </c>
      <c r="B381" t="str">
        <f t="shared" si="27"/>
        <v>I alt (netto)</v>
      </c>
      <c r="C381" t="str">
        <f t="shared" si="27"/>
        <v>1 Driftskonti</v>
      </c>
      <c r="D381" t="str">
        <f t="shared" si="27"/>
        <v>2021</v>
      </c>
      <c r="E381" s="2">
        <v>706</v>
      </c>
      <c r="F381" s="57" t="s">
        <v>82</v>
      </c>
      <c r="G381" s="23">
        <v>131228</v>
      </c>
      <c r="H381" s="23">
        <v>162411</v>
      </c>
      <c r="I381" s="23">
        <v>59959</v>
      </c>
      <c r="J381" s="23">
        <v>12182</v>
      </c>
      <c r="K381" s="23">
        <v>12241</v>
      </c>
      <c r="L381" s="23">
        <v>3365</v>
      </c>
      <c r="M381" s="9">
        <f t="shared" si="26"/>
        <v>381386</v>
      </c>
    </row>
    <row r="382" spans="1:13" ht="15" x14ac:dyDescent="0.25">
      <c r="A382" t="str">
        <f t="shared" si="27"/>
        <v>Løbende priser (1.000 kr.)</v>
      </c>
      <c r="B382" t="str">
        <f t="shared" si="27"/>
        <v>I alt (netto)</v>
      </c>
      <c r="C382" t="str">
        <f t="shared" si="27"/>
        <v>1 Driftskonti</v>
      </c>
      <c r="D382" t="str">
        <f t="shared" si="27"/>
        <v>2021</v>
      </c>
      <c r="E382" s="2">
        <v>707</v>
      </c>
      <c r="F382" s="57" t="s">
        <v>76</v>
      </c>
      <c r="G382" s="23">
        <v>99754</v>
      </c>
      <c r="H382" s="23">
        <v>206572</v>
      </c>
      <c r="I382" s="23">
        <v>42288</v>
      </c>
      <c r="J382" s="23">
        <v>9240</v>
      </c>
      <c r="K382" s="23">
        <v>15466</v>
      </c>
      <c r="L382" s="23">
        <v>2016</v>
      </c>
      <c r="M382" s="9">
        <f t="shared" si="26"/>
        <v>375336</v>
      </c>
    </row>
    <row r="383" spans="1:13" ht="15" x14ac:dyDescent="0.25">
      <c r="A383" t="str">
        <f t="shared" si="27"/>
        <v>Løbende priser (1.000 kr.)</v>
      </c>
      <c r="B383" t="str">
        <f t="shared" si="27"/>
        <v>I alt (netto)</v>
      </c>
      <c r="C383" t="str">
        <f t="shared" si="27"/>
        <v>1 Driftskonti</v>
      </c>
      <c r="D383" t="str">
        <f t="shared" si="27"/>
        <v>2021</v>
      </c>
      <c r="E383" s="2">
        <v>710</v>
      </c>
      <c r="F383" s="57" t="s">
        <v>73</v>
      </c>
      <c r="G383" s="23">
        <v>71636</v>
      </c>
      <c r="H383" s="23">
        <v>160095</v>
      </c>
      <c r="I383" s="23">
        <v>52710</v>
      </c>
      <c r="J383" s="23">
        <v>27907</v>
      </c>
      <c r="K383" s="23">
        <v>13738</v>
      </c>
      <c r="L383" s="23">
        <v>3088</v>
      </c>
      <c r="M383" s="9">
        <f t="shared" si="26"/>
        <v>329174</v>
      </c>
    </row>
    <row r="384" spans="1:13" ht="15" x14ac:dyDescent="0.25">
      <c r="A384" t="str">
        <f t="shared" si="27"/>
        <v>Løbende priser (1.000 kr.)</v>
      </c>
      <c r="B384" t="str">
        <f t="shared" si="27"/>
        <v>I alt (netto)</v>
      </c>
      <c r="C384" t="str">
        <f t="shared" si="27"/>
        <v>1 Driftskonti</v>
      </c>
      <c r="D384" t="str">
        <f t="shared" si="27"/>
        <v>2021</v>
      </c>
      <c r="E384" s="2">
        <v>727</v>
      </c>
      <c r="F384" s="57" t="s">
        <v>77</v>
      </c>
      <c r="G384" s="23">
        <v>65114</v>
      </c>
      <c r="H384" s="23">
        <v>117081</v>
      </c>
      <c r="I384" s="23">
        <v>24851</v>
      </c>
      <c r="J384" s="23">
        <v>12417</v>
      </c>
      <c r="K384" s="23">
        <v>10137</v>
      </c>
      <c r="L384" s="23">
        <v>890</v>
      </c>
      <c r="M384" s="9">
        <f t="shared" si="26"/>
        <v>230490</v>
      </c>
    </row>
    <row r="385" spans="1:13" ht="15" x14ac:dyDescent="0.25">
      <c r="A385" t="str">
        <f t="shared" si="27"/>
        <v>Løbende priser (1.000 kr.)</v>
      </c>
      <c r="B385" t="str">
        <f t="shared" si="27"/>
        <v>I alt (netto)</v>
      </c>
      <c r="C385" t="str">
        <f t="shared" si="27"/>
        <v>1 Driftskonti</v>
      </c>
      <c r="D385" t="str">
        <f t="shared" si="27"/>
        <v>2021</v>
      </c>
      <c r="E385" s="2">
        <v>730</v>
      </c>
      <c r="F385" s="57" t="s">
        <v>78</v>
      </c>
      <c r="G385" s="23">
        <v>156588</v>
      </c>
      <c r="H385" s="23">
        <v>602423</v>
      </c>
      <c r="I385" s="23">
        <v>126116</v>
      </c>
      <c r="J385" s="23">
        <v>5126</v>
      </c>
      <c r="K385" s="23">
        <v>46919</v>
      </c>
      <c r="L385" s="23">
        <v>3324</v>
      </c>
      <c r="M385" s="9">
        <f t="shared" si="26"/>
        <v>940496</v>
      </c>
    </row>
    <row r="386" spans="1:13" ht="15" x14ac:dyDescent="0.25">
      <c r="A386" t="str">
        <f t="shared" si="27"/>
        <v>Løbende priser (1.000 kr.)</v>
      </c>
      <c r="B386" t="str">
        <f t="shared" si="27"/>
        <v>I alt (netto)</v>
      </c>
      <c r="C386" t="str">
        <f t="shared" si="27"/>
        <v>1 Driftskonti</v>
      </c>
      <c r="D386" t="str">
        <f t="shared" si="27"/>
        <v>2021</v>
      </c>
      <c r="E386" s="2">
        <v>740</v>
      </c>
      <c r="F386" s="57" t="s">
        <v>80</v>
      </c>
      <c r="G386" s="23">
        <v>225119</v>
      </c>
      <c r="H386" s="23">
        <v>330673</v>
      </c>
      <c r="I386" s="23">
        <v>72501</v>
      </c>
      <c r="J386" s="23">
        <v>77945</v>
      </c>
      <c r="K386" s="23">
        <v>30848</v>
      </c>
      <c r="L386" s="23">
        <v>4666</v>
      </c>
      <c r="M386" s="9">
        <f t="shared" si="26"/>
        <v>741752</v>
      </c>
    </row>
    <row r="387" spans="1:13" ht="15" x14ac:dyDescent="0.25">
      <c r="A387" t="str">
        <f t="shared" si="27"/>
        <v>Løbende priser (1.000 kr.)</v>
      </c>
      <c r="B387" t="str">
        <f t="shared" si="27"/>
        <v>I alt (netto)</v>
      </c>
      <c r="C387" t="str">
        <f t="shared" si="27"/>
        <v>1 Driftskonti</v>
      </c>
      <c r="D387" t="str">
        <f t="shared" si="27"/>
        <v>2021</v>
      </c>
      <c r="E387" s="2">
        <v>741</v>
      </c>
      <c r="F387" s="57" t="s">
        <v>79</v>
      </c>
      <c r="G387" s="23">
        <v>16094</v>
      </c>
      <c r="H387" s="23">
        <v>31991</v>
      </c>
      <c r="I387" s="23">
        <v>7327</v>
      </c>
      <c r="J387" s="23">
        <v>1</v>
      </c>
      <c r="K387" s="23">
        <v>3027</v>
      </c>
      <c r="L387" s="23">
        <v>299</v>
      </c>
      <c r="M387" s="9">
        <f t="shared" si="26"/>
        <v>58739</v>
      </c>
    </row>
    <row r="388" spans="1:13" ht="15" x14ac:dyDescent="0.25">
      <c r="A388" t="str">
        <f t="shared" si="27"/>
        <v>Løbende priser (1.000 kr.)</v>
      </c>
      <c r="B388" t="str">
        <f t="shared" si="27"/>
        <v>I alt (netto)</v>
      </c>
      <c r="C388" t="str">
        <f t="shared" si="27"/>
        <v>1 Driftskonti</v>
      </c>
      <c r="D388" t="str">
        <f t="shared" si="27"/>
        <v>2021</v>
      </c>
      <c r="E388" s="2">
        <v>746</v>
      </c>
      <c r="F388" s="57" t="s">
        <v>81</v>
      </c>
      <c r="G388" s="23">
        <v>113499</v>
      </c>
      <c r="H388" s="23">
        <v>259291</v>
      </c>
      <c r="I388" s="23">
        <v>42312</v>
      </c>
      <c r="J388" s="23">
        <v>7847</v>
      </c>
      <c r="K388" s="23">
        <v>12926</v>
      </c>
      <c r="L388" s="23">
        <v>3170</v>
      </c>
      <c r="M388" s="9">
        <f t="shared" si="26"/>
        <v>439045</v>
      </c>
    </row>
    <row r="389" spans="1:13" ht="15" x14ac:dyDescent="0.25">
      <c r="A389" t="str">
        <f t="shared" si="27"/>
        <v>Løbende priser (1.000 kr.)</v>
      </c>
      <c r="B389" t="str">
        <f t="shared" si="27"/>
        <v>I alt (netto)</v>
      </c>
      <c r="C389" t="str">
        <f t="shared" si="27"/>
        <v>1 Driftskonti</v>
      </c>
      <c r="D389" t="str">
        <f t="shared" si="27"/>
        <v>2021</v>
      </c>
      <c r="E389" s="2">
        <v>751</v>
      </c>
      <c r="F389" s="57" t="s">
        <v>83</v>
      </c>
      <c r="G389" s="23">
        <v>567212</v>
      </c>
      <c r="H389" s="23">
        <v>1160896</v>
      </c>
      <c r="I389" s="23">
        <v>228150</v>
      </c>
      <c r="J389" s="23">
        <v>103183</v>
      </c>
      <c r="K389" s="23">
        <v>66602</v>
      </c>
      <c r="L389" s="23">
        <v>6558</v>
      </c>
      <c r="M389" s="9">
        <f t="shared" si="26"/>
        <v>2132601</v>
      </c>
    </row>
    <row r="390" spans="1:13" ht="15" x14ac:dyDescent="0.25">
      <c r="A390" t="str">
        <f t="shared" si="27"/>
        <v>Løbende priser (1.000 kr.)</v>
      </c>
      <c r="B390" t="str">
        <f t="shared" si="27"/>
        <v>I alt (netto)</v>
      </c>
      <c r="C390" t="str">
        <f t="shared" si="27"/>
        <v>1 Driftskonti</v>
      </c>
      <c r="D390" t="str">
        <f t="shared" si="27"/>
        <v>2021</v>
      </c>
      <c r="E390" s="2">
        <v>756</v>
      </c>
      <c r="F390" s="57" t="s">
        <v>86</v>
      </c>
      <c r="G390" s="23">
        <v>89705</v>
      </c>
      <c r="H390" s="23">
        <v>157117</v>
      </c>
      <c r="I390" s="23">
        <v>33139</v>
      </c>
      <c r="J390" s="23">
        <v>29055</v>
      </c>
      <c r="K390" s="23">
        <v>18896</v>
      </c>
      <c r="L390" s="23">
        <v>1582</v>
      </c>
      <c r="M390" s="9">
        <f t="shared" si="26"/>
        <v>329494</v>
      </c>
    </row>
    <row r="391" spans="1:13" ht="15" x14ac:dyDescent="0.25">
      <c r="A391" t="str">
        <f t="shared" si="27"/>
        <v>Løbende priser (1.000 kr.)</v>
      </c>
      <c r="B391" t="str">
        <f t="shared" si="27"/>
        <v>I alt (netto)</v>
      </c>
      <c r="C391" t="str">
        <f t="shared" si="27"/>
        <v>1 Driftskonti</v>
      </c>
      <c r="D391" t="str">
        <f t="shared" si="27"/>
        <v>2021</v>
      </c>
      <c r="E391" s="2">
        <v>760</v>
      </c>
      <c r="F391" s="57" t="s">
        <v>88</v>
      </c>
      <c r="G391" s="23">
        <v>182311</v>
      </c>
      <c r="H391" s="23">
        <v>246780</v>
      </c>
      <c r="I391" s="23">
        <v>47654</v>
      </c>
      <c r="J391" s="23">
        <v>22105</v>
      </c>
      <c r="K391" s="23">
        <v>19049</v>
      </c>
      <c r="L391" s="23">
        <v>1721</v>
      </c>
      <c r="M391" s="9">
        <f t="shared" si="26"/>
        <v>519620</v>
      </c>
    </row>
    <row r="392" spans="1:13" ht="15" x14ac:dyDescent="0.25">
      <c r="A392" t="str">
        <f t="shared" si="27"/>
        <v>Løbende priser (1.000 kr.)</v>
      </c>
      <c r="B392" t="str">
        <f t="shared" si="27"/>
        <v>I alt (netto)</v>
      </c>
      <c r="C392" t="str">
        <f t="shared" si="27"/>
        <v>1 Driftskonti</v>
      </c>
      <c r="D392" t="str">
        <f t="shared" si="27"/>
        <v>2021</v>
      </c>
      <c r="E392" s="2">
        <v>766</v>
      </c>
      <c r="F392" s="57" t="s">
        <v>74</v>
      </c>
      <c r="G392" s="23">
        <v>89319</v>
      </c>
      <c r="H392" s="23">
        <v>150927</v>
      </c>
      <c r="I392" s="23">
        <v>57446</v>
      </c>
      <c r="J392" s="23">
        <v>12357</v>
      </c>
      <c r="K392" s="23">
        <v>15239</v>
      </c>
      <c r="L392" s="23">
        <v>1606</v>
      </c>
      <c r="M392" s="9">
        <f t="shared" si="26"/>
        <v>326894</v>
      </c>
    </row>
    <row r="393" spans="1:13" ht="15" x14ac:dyDescent="0.25">
      <c r="A393" t="str">
        <f t="shared" si="27"/>
        <v>Løbende priser (1.000 kr.)</v>
      </c>
      <c r="B393" t="str">
        <f t="shared" si="27"/>
        <v>I alt (netto)</v>
      </c>
      <c r="C393" t="str">
        <f t="shared" si="27"/>
        <v>1 Driftskonti</v>
      </c>
      <c r="D393" t="str">
        <f t="shared" si="27"/>
        <v>2021</v>
      </c>
      <c r="E393" s="2">
        <v>773</v>
      </c>
      <c r="F393" s="57" t="s">
        <v>98</v>
      </c>
      <c r="G393" s="23">
        <v>57079</v>
      </c>
      <c r="H393" s="23">
        <v>150144</v>
      </c>
      <c r="I393" s="23">
        <v>22586</v>
      </c>
      <c r="J393" s="23">
        <v>17029</v>
      </c>
      <c r="K393" s="23">
        <v>10418</v>
      </c>
      <c r="L393" s="23">
        <v>914</v>
      </c>
      <c r="M393" s="9">
        <f t="shared" si="26"/>
        <v>258170</v>
      </c>
    </row>
    <row r="394" spans="1:13" ht="15" x14ac:dyDescent="0.25">
      <c r="A394" t="str">
        <f t="shared" si="27"/>
        <v>Løbende priser (1.000 kr.)</v>
      </c>
      <c r="B394" t="str">
        <f t="shared" si="27"/>
        <v>I alt (netto)</v>
      </c>
      <c r="C394" t="str">
        <f t="shared" si="27"/>
        <v>1 Driftskonti</v>
      </c>
      <c r="D394" t="str">
        <f t="shared" si="27"/>
        <v>2021</v>
      </c>
      <c r="E394" s="2">
        <v>779</v>
      </c>
      <c r="F394" s="57" t="s">
        <v>89</v>
      </c>
      <c r="G394" s="23">
        <v>85712</v>
      </c>
      <c r="H394" s="23">
        <v>211513</v>
      </c>
      <c r="I394" s="23">
        <v>100278</v>
      </c>
      <c r="J394" s="23">
        <v>5624</v>
      </c>
      <c r="K394" s="23">
        <v>18563</v>
      </c>
      <c r="L394" s="23">
        <v>1745</v>
      </c>
      <c r="M394" s="9">
        <f t="shared" si="26"/>
        <v>423435</v>
      </c>
    </row>
    <row r="395" spans="1:13" ht="15" x14ac:dyDescent="0.25">
      <c r="A395" t="str">
        <f t="shared" si="27"/>
        <v>Løbende priser (1.000 kr.)</v>
      </c>
      <c r="B395" t="str">
        <f t="shared" si="27"/>
        <v>I alt (netto)</v>
      </c>
      <c r="C395" t="str">
        <f t="shared" si="27"/>
        <v>1 Driftskonti</v>
      </c>
      <c r="D395" t="str">
        <f t="shared" si="27"/>
        <v>2021</v>
      </c>
      <c r="E395" s="2">
        <v>787</v>
      </c>
      <c r="F395" s="57" t="s">
        <v>100</v>
      </c>
      <c r="G395" s="23">
        <v>123023</v>
      </c>
      <c r="H395" s="23">
        <v>207994</v>
      </c>
      <c r="I395" s="23">
        <v>49555</v>
      </c>
      <c r="J395" s="23">
        <v>41506</v>
      </c>
      <c r="K395" s="23">
        <v>18807</v>
      </c>
      <c r="L395" s="23">
        <v>1457</v>
      </c>
      <c r="M395" s="9">
        <f t="shared" si="26"/>
        <v>442342</v>
      </c>
    </row>
    <row r="396" spans="1:13" ht="15" x14ac:dyDescent="0.25">
      <c r="A396" t="str">
        <f t="shared" si="27"/>
        <v>Løbende priser (1.000 kr.)</v>
      </c>
      <c r="B396" t="str">
        <f t="shared" si="27"/>
        <v>I alt (netto)</v>
      </c>
      <c r="C396" t="str">
        <f t="shared" si="27"/>
        <v>1 Driftskonti</v>
      </c>
      <c r="D396" t="str">
        <f t="shared" si="27"/>
        <v>2021</v>
      </c>
      <c r="E396" s="2">
        <v>791</v>
      </c>
      <c r="F396" s="57" t="s">
        <v>91</v>
      </c>
      <c r="G396" s="23">
        <v>191961</v>
      </c>
      <c r="H396" s="23">
        <v>402757</v>
      </c>
      <c r="I396" s="23">
        <v>134416</v>
      </c>
      <c r="J396" s="23">
        <v>36641</v>
      </c>
      <c r="K396" s="23">
        <v>28107</v>
      </c>
      <c r="L396" s="23">
        <v>3895</v>
      </c>
      <c r="M396" s="9">
        <f t="shared" si="26"/>
        <v>797777</v>
      </c>
    </row>
    <row r="397" spans="1:13" ht="15" x14ac:dyDescent="0.25">
      <c r="A397" t="str">
        <f t="shared" si="27"/>
        <v>Løbende priser (1.000 kr.)</v>
      </c>
      <c r="B397" t="str">
        <f t="shared" si="27"/>
        <v>I alt (netto)</v>
      </c>
      <c r="C397" t="str">
        <f t="shared" si="27"/>
        <v>1 Driftskonti</v>
      </c>
      <c r="D397" t="str">
        <f t="shared" si="27"/>
        <v>2021</v>
      </c>
      <c r="E397" s="2">
        <v>810</v>
      </c>
      <c r="F397" s="57" t="s">
        <v>92</v>
      </c>
      <c r="G397" s="23">
        <v>82047</v>
      </c>
      <c r="H397" s="23">
        <v>183717</v>
      </c>
      <c r="I397" s="23">
        <v>39713</v>
      </c>
      <c r="J397" s="23">
        <v>11867</v>
      </c>
      <c r="K397" s="23">
        <v>12200</v>
      </c>
      <c r="L397" s="23">
        <v>1267</v>
      </c>
      <c r="M397" s="9">
        <f t="shared" si="26"/>
        <v>330811</v>
      </c>
    </row>
    <row r="398" spans="1:13" ht="15" x14ac:dyDescent="0.25">
      <c r="A398" t="str">
        <f t="shared" si="27"/>
        <v>Løbende priser (1.000 kr.)</v>
      </c>
      <c r="B398" t="str">
        <f t="shared" si="27"/>
        <v>I alt (netto)</v>
      </c>
      <c r="C398" t="str">
        <f t="shared" si="27"/>
        <v>1 Driftskonti</v>
      </c>
      <c r="D398" t="str">
        <f t="shared" si="27"/>
        <v>2021</v>
      </c>
      <c r="E398" s="2">
        <v>813</v>
      </c>
      <c r="F398" s="57" t="s">
        <v>93</v>
      </c>
      <c r="G398" s="23">
        <v>138477</v>
      </c>
      <c r="H398" s="23">
        <v>324879</v>
      </c>
      <c r="I398" s="23">
        <v>80317</v>
      </c>
      <c r="J398" s="23">
        <v>43412</v>
      </c>
      <c r="K398" s="23">
        <v>34962</v>
      </c>
      <c r="L398" s="23">
        <v>3693</v>
      </c>
      <c r="M398" s="9">
        <f t="shared" si="26"/>
        <v>625740</v>
      </c>
    </row>
    <row r="399" spans="1:13" ht="15" x14ac:dyDescent="0.25">
      <c r="A399" t="str">
        <f t="shared" si="27"/>
        <v>Løbende priser (1.000 kr.)</v>
      </c>
      <c r="B399" t="str">
        <f t="shared" si="27"/>
        <v>I alt (netto)</v>
      </c>
      <c r="C399" t="str">
        <f t="shared" si="27"/>
        <v>1 Driftskonti</v>
      </c>
      <c r="D399" t="str">
        <f t="shared" si="27"/>
        <v>2021</v>
      </c>
      <c r="E399" s="2">
        <v>820</v>
      </c>
      <c r="F399" s="57" t="s">
        <v>101</v>
      </c>
      <c r="G399" s="23">
        <v>79366</v>
      </c>
      <c r="H399" s="23">
        <v>201944</v>
      </c>
      <c r="I399" s="23">
        <v>63482</v>
      </c>
      <c r="J399" s="23">
        <v>6642</v>
      </c>
      <c r="K399" s="23">
        <v>13812</v>
      </c>
      <c r="L399" s="23">
        <v>2187</v>
      </c>
      <c r="M399" s="9">
        <f t="shared" si="26"/>
        <v>367433</v>
      </c>
    </row>
    <row r="400" spans="1:13" ht="15" x14ac:dyDescent="0.25">
      <c r="A400" t="str">
        <f t="shared" si="27"/>
        <v>Løbende priser (1.000 kr.)</v>
      </c>
      <c r="B400" t="str">
        <f t="shared" si="27"/>
        <v>I alt (netto)</v>
      </c>
      <c r="C400" t="str">
        <f t="shared" si="27"/>
        <v>1 Driftskonti</v>
      </c>
      <c r="D400" t="str">
        <f t="shared" si="27"/>
        <v>2021</v>
      </c>
      <c r="E400" s="2">
        <v>825</v>
      </c>
      <c r="F400" s="57" t="s">
        <v>96</v>
      </c>
      <c r="G400" s="23">
        <v>5113</v>
      </c>
      <c r="H400" s="23">
        <v>23647</v>
      </c>
      <c r="I400" s="23">
        <v>7573</v>
      </c>
      <c r="J400" s="23">
        <v>42</v>
      </c>
      <c r="K400" s="23">
        <v>1010</v>
      </c>
      <c r="L400" s="23">
        <v>114</v>
      </c>
      <c r="M400" s="9">
        <f t="shared" si="26"/>
        <v>37499</v>
      </c>
    </row>
    <row r="401" spans="1:13" ht="15" x14ac:dyDescent="0.25">
      <c r="A401" t="str">
        <f t="shared" si="27"/>
        <v>Løbende priser (1.000 kr.)</v>
      </c>
      <c r="B401" t="str">
        <f t="shared" si="27"/>
        <v>I alt (netto)</v>
      </c>
      <c r="C401" t="str">
        <f t="shared" si="27"/>
        <v>1 Driftskonti</v>
      </c>
      <c r="D401" t="str">
        <f t="shared" si="27"/>
        <v>2021</v>
      </c>
      <c r="E401" s="2">
        <v>840</v>
      </c>
      <c r="F401" s="57" t="s">
        <v>99</v>
      </c>
      <c r="G401" s="23">
        <v>82811</v>
      </c>
      <c r="H401" s="23">
        <v>116322</v>
      </c>
      <c r="I401" s="23">
        <v>25637</v>
      </c>
      <c r="J401" s="23">
        <v>28767</v>
      </c>
      <c r="K401" s="23">
        <v>10088</v>
      </c>
      <c r="L401" s="23">
        <v>1012</v>
      </c>
      <c r="M401" s="9">
        <f t="shared" si="26"/>
        <v>264637</v>
      </c>
    </row>
    <row r="402" spans="1:13" ht="15" x14ac:dyDescent="0.25">
      <c r="A402" t="str">
        <f t="shared" si="27"/>
        <v>Løbende priser (1.000 kr.)</v>
      </c>
      <c r="B402" t="str">
        <f t="shared" si="27"/>
        <v>I alt (netto)</v>
      </c>
      <c r="C402" t="str">
        <f t="shared" si="27"/>
        <v>1 Driftskonti</v>
      </c>
      <c r="D402" t="str">
        <f t="shared" si="27"/>
        <v>2021</v>
      </c>
      <c r="E402" s="2">
        <v>846</v>
      </c>
      <c r="F402" s="57" t="s">
        <v>97</v>
      </c>
      <c r="G402" s="23">
        <v>113306</v>
      </c>
      <c r="H402" s="23">
        <v>207800</v>
      </c>
      <c r="I402" s="23">
        <v>33725</v>
      </c>
      <c r="J402" s="23">
        <v>5224</v>
      </c>
      <c r="K402" s="23">
        <v>13694</v>
      </c>
      <c r="L402" s="23">
        <v>1326</v>
      </c>
      <c r="M402" s="9">
        <f t="shared" si="26"/>
        <v>375075</v>
      </c>
    </row>
    <row r="403" spans="1:13" ht="15" x14ac:dyDescent="0.25">
      <c r="A403" t="str">
        <f t="shared" si="27"/>
        <v>Løbende priser (1.000 kr.)</v>
      </c>
      <c r="B403" t="str">
        <f t="shared" si="27"/>
        <v>I alt (netto)</v>
      </c>
      <c r="C403" t="str">
        <f t="shared" si="27"/>
        <v>1 Driftskonti</v>
      </c>
      <c r="D403" t="str">
        <f t="shared" si="27"/>
        <v>2021</v>
      </c>
      <c r="E403" s="2">
        <v>849</v>
      </c>
      <c r="F403" s="57" t="s">
        <v>95</v>
      </c>
      <c r="G403" s="23">
        <v>138868</v>
      </c>
      <c r="H403" s="23">
        <v>130606</v>
      </c>
      <c r="I403" s="23">
        <v>30550</v>
      </c>
      <c r="J403" s="23">
        <v>24357</v>
      </c>
      <c r="K403" s="23">
        <v>13626</v>
      </c>
      <c r="L403" s="23">
        <v>1710</v>
      </c>
      <c r="M403" s="9">
        <f t="shared" si="26"/>
        <v>339717</v>
      </c>
    </row>
    <row r="404" spans="1:13" ht="15" x14ac:dyDescent="0.25">
      <c r="A404" t="str">
        <f t="shared" si="27"/>
        <v>Løbende priser (1.000 kr.)</v>
      </c>
      <c r="B404" t="str">
        <f t="shared" si="27"/>
        <v>I alt (netto)</v>
      </c>
      <c r="C404" t="str">
        <f t="shared" si="27"/>
        <v>1 Driftskonti</v>
      </c>
      <c r="D404" t="str">
        <f t="shared" si="27"/>
        <v>2021</v>
      </c>
      <c r="E404" s="2">
        <v>851</v>
      </c>
      <c r="F404" s="57" t="s">
        <v>102</v>
      </c>
      <c r="G404" s="23">
        <v>412325</v>
      </c>
      <c r="H404" s="23">
        <v>990967</v>
      </c>
      <c r="I404" s="23">
        <v>180273</v>
      </c>
      <c r="J404" s="23">
        <v>100863</v>
      </c>
      <c r="K404" s="23">
        <v>76603</v>
      </c>
      <c r="L404" s="23">
        <v>8464</v>
      </c>
      <c r="M404" s="9">
        <f t="shared" si="26"/>
        <v>1769495</v>
      </c>
    </row>
    <row r="405" spans="1:13" ht="15" x14ac:dyDescent="0.25">
      <c r="A405" t="str">
        <f t="shared" si="27"/>
        <v>Løbende priser (1.000 kr.)</v>
      </c>
      <c r="B405" t="str">
        <f t="shared" si="27"/>
        <v>I alt (netto)</v>
      </c>
      <c r="C405" t="str">
        <f t="shared" si="27"/>
        <v>1 Driftskonti</v>
      </c>
      <c r="D405" t="str">
        <f t="shared" si="27"/>
        <v>2021</v>
      </c>
      <c r="E405" s="2">
        <v>860</v>
      </c>
      <c r="F405" s="57" t="s">
        <v>94</v>
      </c>
      <c r="G405" s="23">
        <v>142911</v>
      </c>
      <c r="H405" s="23">
        <v>324901</v>
      </c>
      <c r="I405" s="23">
        <v>85870</v>
      </c>
      <c r="J405" s="23">
        <v>19256</v>
      </c>
      <c r="K405" s="23">
        <v>20540</v>
      </c>
      <c r="L405" s="23">
        <v>3266</v>
      </c>
      <c r="M405" s="9">
        <f t="shared" si="26"/>
        <v>596744</v>
      </c>
    </row>
    <row r="406" spans="1:13" x14ac:dyDescent="0.2">
      <c r="D406" s="25"/>
      <c r="E406" s="2"/>
      <c r="F406" s="3" t="s">
        <v>119</v>
      </c>
      <c r="G406" s="12">
        <f>SUM(G308:G405)</f>
        <v>13508253</v>
      </c>
      <c r="H406" s="12">
        <f t="shared" ref="H406:M406" si="28">SUM(H308:H405)</f>
        <v>24646868</v>
      </c>
      <c r="I406" s="12">
        <f t="shared" si="28"/>
        <v>6091711</v>
      </c>
      <c r="J406" s="12">
        <f t="shared" si="28"/>
        <v>2774608</v>
      </c>
      <c r="K406" s="12">
        <f t="shared" si="28"/>
        <v>2110617</v>
      </c>
      <c r="L406" s="12">
        <f t="shared" si="28"/>
        <v>206010</v>
      </c>
      <c r="M406" s="12">
        <f t="shared" si="28"/>
        <v>49338067</v>
      </c>
    </row>
    <row r="408" spans="1:13" ht="15" x14ac:dyDescent="0.25">
      <c r="A408"/>
      <c r="B408"/>
      <c r="C408"/>
      <c r="D408"/>
      <c r="E408"/>
      <c r="F408"/>
      <c r="G408" s="57" t="s">
        <v>296</v>
      </c>
      <c r="H408" s="57" t="s">
        <v>297</v>
      </c>
      <c r="I408" s="57" t="s">
        <v>182</v>
      </c>
      <c r="J408" s="57" t="s">
        <v>183</v>
      </c>
      <c r="K408" s="57" t="s">
        <v>184</v>
      </c>
      <c r="L408" s="57" t="s">
        <v>185</v>
      </c>
      <c r="M408" s="11" t="s">
        <v>1</v>
      </c>
    </row>
    <row r="409" spans="1:13" ht="15" x14ac:dyDescent="0.25">
      <c r="A409" s="40" t="s">
        <v>186</v>
      </c>
      <c r="B409" s="40" t="s">
        <v>187</v>
      </c>
      <c r="C409" s="40" t="s">
        <v>188</v>
      </c>
      <c r="D409" s="40" t="s">
        <v>189</v>
      </c>
      <c r="E409" s="2">
        <v>101</v>
      </c>
      <c r="F409" s="57" t="s">
        <v>4</v>
      </c>
      <c r="G409" s="23">
        <v>839022</v>
      </c>
      <c r="H409" s="23">
        <v>1943964</v>
      </c>
      <c r="I409" s="23">
        <v>319499</v>
      </c>
      <c r="J409" s="23">
        <v>204591</v>
      </c>
      <c r="K409" s="23">
        <v>152424</v>
      </c>
      <c r="L409" s="23">
        <v>11779</v>
      </c>
      <c r="M409" s="9">
        <f>SUM(G409:L409)</f>
        <v>3471279</v>
      </c>
    </row>
    <row r="410" spans="1:13" ht="15" x14ac:dyDescent="0.25">
      <c r="A410" t="str">
        <f>A409</f>
        <v>Løbende priser (1.000 kr.)</v>
      </c>
      <c r="B410" t="str">
        <f t="shared" ref="B410:D425" si="29">B409</f>
        <v>I alt (netto)</v>
      </c>
      <c r="C410" t="str">
        <f t="shared" si="29"/>
        <v>1 Driftskonti</v>
      </c>
      <c r="D410" t="str">
        <f t="shared" si="29"/>
        <v>2018</v>
      </c>
      <c r="E410" s="2">
        <v>147</v>
      </c>
      <c r="F410" s="57" t="s">
        <v>5</v>
      </c>
      <c r="G410" s="23">
        <v>188592</v>
      </c>
      <c r="H410" s="23">
        <v>416442</v>
      </c>
      <c r="I410" s="23">
        <v>54983</v>
      </c>
      <c r="J410" s="23">
        <v>62217</v>
      </c>
      <c r="K410" s="23">
        <v>35856</v>
      </c>
      <c r="L410" s="23">
        <v>2769</v>
      </c>
      <c r="M410" s="9">
        <f t="shared" ref="M410:M473" si="30">SUM(G410:L410)</f>
        <v>760859</v>
      </c>
    </row>
    <row r="411" spans="1:13" ht="15" x14ac:dyDescent="0.25">
      <c r="A411" t="str">
        <f t="shared" ref="A411:D474" si="31">A410</f>
        <v>Løbende priser (1.000 kr.)</v>
      </c>
      <c r="B411" t="str">
        <f t="shared" si="29"/>
        <v>I alt (netto)</v>
      </c>
      <c r="C411" t="str">
        <f t="shared" si="29"/>
        <v>1 Driftskonti</v>
      </c>
      <c r="D411" t="str">
        <f t="shared" si="29"/>
        <v>2018</v>
      </c>
      <c r="E411" s="2">
        <v>151</v>
      </c>
      <c r="F411" s="57" t="s">
        <v>9</v>
      </c>
      <c r="G411" s="23">
        <v>108899</v>
      </c>
      <c r="H411" s="23">
        <v>186960</v>
      </c>
      <c r="I411" s="23">
        <v>65201</v>
      </c>
      <c r="J411" s="23">
        <v>27193</v>
      </c>
      <c r="K411" s="23">
        <v>17239</v>
      </c>
      <c r="L411" s="23">
        <v>1681</v>
      </c>
      <c r="M411" s="9">
        <f t="shared" si="30"/>
        <v>407173</v>
      </c>
    </row>
    <row r="412" spans="1:13" ht="15" x14ac:dyDescent="0.25">
      <c r="A412" t="str">
        <f t="shared" si="31"/>
        <v>Løbende priser (1.000 kr.)</v>
      </c>
      <c r="B412" t="str">
        <f t="shared" si="29"/>
        <v>I alt (netto)</v>
      </c>
      <c r="C412" t="str">
        <f t="shared" si="29"/>
        <v>1 Driftskonti</v>
      </c>
      <c r="D412" t="str">
        <f t="shared" si="29"/>
        <v>2018</v>
      </c>
      <c r="E412" s="2">
        <v>153</v>
      </c>
      <c r="F412" s="57" t="s">
        <v>10</v>
      </c>
      <c r="G412" s="23">
        <v>110323</v>
      </c>
      <c r="H412" s="23">
        <v>146554</v>
      </c>
      <c r="I412" s="23">
        <v>51092</v>
      </c>
      <c r="J412" s="23">
        <v>42636</v>
      </c>
      <c r="K412" s="23">
        <v>12011</v>
      </c>
      <c r="L412" s="23">
        <v>1006</v>
      </c>
      <c r="M412" s="9">
        <f t="shared" si="30"/>
        <v>363622</v>
      </c>
    </row>
    <row r="413" spans="1:13" ht="15" x14ac:dyDescent="0.25">
      <c r="A413" t="str">
        <f t="shared" si="31"/>
        <v>Løbende priser (1.000 kr.)</v>
      </c>
      <c r="B413" t="str">
        <f t="shared" si="29"/>
        <v>I alt (netto)</v>
      </c>
      <c r="C413" t="str">
        <f t="shared" si="29"/>
        <v>1 Driftskonti</v>
      </c>
      <c r="D413" t="str">
        <f t="shared" si="29"/>
        <v>2018</v>
      </c>
      <c r="E413" s="2">
        <v>155</v>
      </c>
      <c r="F413" s="57" t="s">
        <v>6</v>
      </c>
      <c r="G413" s="23">
        <v>53244</v>
      </c>
      <c r="H413" s="23">
        <v>51100</v>
      </c>
      <c r="I413" s="23">
        <v>4439</v>
      </c>
      <c r="J413" s="23">
        <v>13892</v>
      </c>
      <c r="K413" s="23">
        <v>8055</v>
      </c>
      <c r="L413" s="23">
        <v>626</v>
      </c>
      <c r="M413" s="9">
        <f t="shared" si="30"/>
        <v>131356</v>
      </c>
    </row>
    <row r="414" spans="1:13" ht="15" x14ac:dyDescent="0.25">
      <c r="A414" t="str">
        <f t="shared" si="31"/>
        <v>Løbende priser (1.000 kr.)</v>
      </c>
      <c r="B414" t="str">
        <f t="shared" si="29"/>
        <v>I alt (netto)</v>
      </c>
      <c r="C414" t="str">
        <f t="shared" si="29"/>
        <v>1 Driftskonti</v>
      </c>
      <c r="D414" t="str">
        <f t="shared" si="29"/>
        <v>2018</v>
      </c>
      <c r="E414" s="2">
        <v>157</v>
      </c>
      <c r="F414" s="57" t="s">
        <v>11</v>
      </c>
      <c r="G414" s="23">
        <v>162506</v>
      </c>
      <c r="H414" s="23">
        <v>348892</v>
      </c>
      <c r="I414" s="23">
        <v>47704</v>
      </c>
      <c r="J414" s="23">
        <v>99334</v>
      </c>
      <c r="K414" s="23">
        <v>31481</v>
      </c>
      <c r="L414" s="23">
        <v>1322</v>
      </c>
      <c r="M414" s="9">
        <f t="shared" si="30"/>
        <v>691239</v>
      </c>
    </row>
    <row r="415" spans="1:13" ht="15" x14ac:dyDescent="0.25">
      <c r="A415" t="str">
        <f t="shared" si="31"/>
        <v>Løbende priser (1.000 kr.)</v>
      </c>
      <c r="B415" t="str">
        <f t="shared" si="29"/>
        <v>I alt (netto)</v>
      </c>
      <c r="C415" t="str">
        <f t="shared" si="29"/>
        <v>1 Driftskonti</v>
      </c>
      <c r="D415" t="str">
        <f t="shared" si="29"/>
        <v>2018</v>
      </c>
      <c r="E415" s="2">
        <v>159</v>
      </c>
      <c r="F415" s="57" t="s">
        <v>12</v>
      </c>
      <c r="G415" s="23">
        <v>159064</v>
      </c>
      <c r="H415" s="23">
        <v>262193</v>
      </c>
      <c r="I415" s="23">
        <v>30474</v>
      </c>
      <c r="J415" s="23">
        <v>25750</v>
      </c>
      <c r="K415" s="23">
        <v>22353</v>
      </c>
      <c r="L415" s="23">
        <v>2633</v>
      </c>
      <c r="M415" s="9">
        <f t="shared" si="30"/>
        <v>502467</v>
      </c>
    </row>
    <row r="416" spans="1:13" ht="15" x14ac:dyDescent="0.25">
      <c r="A416" t="str">
        <f t="shared" si="31"/>
        <v>Løbende priser (1.000 kr.)</v>
      </c>
      <c r="B416" t="str">
        <f t="shared" si="29"/>
        <v>I alt (netto)</v>
      </c>
      <c r="C416" t="str">
        <f t="shared" si="29"/>
        <v>1 Driftskonti</v>
      </c>
      <c r="D416" t="str">
        <f t="shared" si="29"/>
        <v>2018</v>
      </c>
      <c r="E416" s="2">
        <v>161</v>
      </c>
      <c r="F416" s="57" t="s">
        <v>13</v>
      </c>
      <c r="G416" s="23">
        <v>51129</v>
      </c>
      <c r="H416" s="23">
        <v>103203</v>
      </c>
      <c r="I416" s="23">
        <v>15730</v>
      </c>
      <c r="J416" s="23">
        <v>13909</v>
      </c>
      <c r="K416" s="23">
        <v>9634</v>
      </c>
      <c r="L416" s="23">
        <v>358</v>
      </c>
      <c r="M416" s="9">
        <f t="shared" si="30"/>
        <v>193963</v>
      </c>
    </row>
    <row r="417" spans="1:13" ht="15" x14ac:dyDescent="0.25">
      <c r="A417" t="str">
        <f t="shared" si="31"/>
        <v>Løbende priser (1.000 kr.)</v>
      </c>
      <c r="B417" t="str">
        <f t="shared" si="29"/>
        <v>I alt (netto)</v>
      </c>
      <c r="C417" t="str">
        <f t="shared" si="29"/>
        <v>1 Driftskonti</v>
      </c>
      <c r="D417" t="str">
        <f t="shared" si="29"/>
        <v>2018</v>
      </c>
      <c r="E417" s="2">
        <v>163</v>
      </c>
      <c r="F417" s="57" t="s">
        <v>14</v>
      </c>
      <c r="G417" s="23">
        <v>47258</v>
      </c>
      <c r="H417" s="23">
        <v>89341</v>
      </c>
      <c r="I417" s="23">
        <v>24157</v>
      </c>
      <c r="J417" s="23">
        <v>8934</v>
      </c>
      <c r="K417" s="23">
        <v>11852</v>
      </c>
      <c r="L417" s="23">
        <v>977</v>
      </c>
      <c r="M417" s="9">
        <f t="shared" si="30"/>
        <v>182519</v>
      </c>
    </row>
    <row r="418" spans="1:13" ht="15" x14ac:dyDescent="0.25">
      <c r="A418" t="str">
        <f t="shared" si="31"/>
        <v>Løbende priser (1.000 kr.)</v>
      </c>
      <c r="B418" t="str">
        <f t="shared" si="29"/>
        <v>I alt (netto)</v>
      </c>
      <c r="C418" t="str">
        <f t="shared" si="29"/>
        <v>1 Driftskonti</v>
      </c>
      <c r="D418" t="str">
        <f t="shared" si="29"/>
        <v>2018</v>
      </c>
      <c r="E418" s="2">
        <v>165</v>
      </c>
      <c r="F418" s="57" t="s">
        <v>8</v>
      </c>
      <c r="G418" s="23">
        <v>71696</v>
      </c>
      <c r="H418" s="23">
        <v>90729</v>
      </c>
      <c r="I418" s="23">
        <v>32491</v>
      </c>
      <c r="J418" s="23">
        <v>15172</v>
      </c>
      <c r="K418" s="23">
        <v>13902</v>
      </c>
      <c r="L418" s="23">
        <v>718</v>
      </c>
      <c r="M418" s="9">
        <f t="shared" si="30"/>
        <v>224708</v>
      </c>
    </row>
    <row r="419" spans="1:13" ht="15" x14ac:dyDescent="0.25">
      <c r="A419" t="str">
        <f t="shared" si="31"/>
        <v>Løbende priser (1.000 kr.)</v>
      </c>
      <c r="B419" t="str">
        <f t="shared" si="29"/>
        <v>I alt (netto)</v>
      </c>
      <c r="C419" t="str">
        <f t="shared" si="29"/>
        <v>1 Driftskonti</v>
      </c>
      <c r="D419" t="str">
        <f t="shared" si="29"/>
        <v>2018</v>
      </c>
      <c r="E419" s="2">
        <v>167</v>
      </c>
      <c r="F419" s="57" t="s">
        <v>15</v>
      </c>
      <c r="G419" s="23">
        <v>171128</v>
      </c>
      <c r="H419" s="23">
        <v>219707</v>
      </c>
      <c r="I419" s="23">
        <v>26200</v>
      </c>
      <c r="J419" s="23">
        <v>8754</v>
      </c>
      <c r="K419" s="23">
        <v>17956</v>
      </c>
      <c r="L419" s="23">
        <v>0</v>
      </c>
      <c r="M419" s="9">
        <f t="shared" si="30"/>
        <v>443745</v>
      </c>
    </row>
    <row r="420" spans="1:13" ht="15" x14ac:dyDescent="0.25">
      <c r="A420" t="str">
        <f t="shared" si="31"/>
        <v>Løbende priser (1.000 kr.)</v>
      </c>
      <c r="B420" t="str">
        <f t="shared" si="29"/>
        <v>I alt (netto)</v>
      </c>
      <c r="C420" t="str">
        <f t="shared" si="29"/>
        <v>1 Driftskonti</v>
      </c>
      <c r="D420" t="str">
        <f t="shared" si="29"/>
        <v>2018</v>
      </c>
      <c r="E420" s="2">
        <v>169</v>
      </c>
      <c r="F420" s="57" t="s">
        <v>16</v>
      </c>
      <c r="G420" s="23">
        <v>80233</v>
      </c>
      <c r="H420" s="23">
        <v>146082</v>
      </c>
      <c r="I420" s="23">
        <v>32126</v>
      </c>
      <c r="J420" s="23">
        <v>11758</v>
      </c>
      <c r="K420" s="23">
        <v>21643</v>
      </c>
      <c r="L420" s="23">
        <v>1296</v>
      </c>
      <c r="M420" s="9">
        <f t="shared" si="30"/>
        <v>293138</v>
      </c>
    </row>
    <row r="421" spans="1:13" ht="15" x14ac:dyDescent="0.25">
      <c r="A421" t="str">
        <f t="shared" si="31"/>
        <v>Løbende priser (1.000 kr.)</v>
      </c>
      <c r="B421" t="str">
        <f t="shared" si="29"/>
        <v>I alt (netto)</v>
      </c>
      <c r="C421" t="str">
        <f t="shared" si="29"/>
        <v>1 Driftskonti</v>
      </c>
      <c r="D421" t="str">
        <f t="shared" si="29"/>
        <v>2018</v>
      </c>
      <c r="E421" s="2">
        <v>173</v>
      </c>
      <c r="F421" s="57" t="s">
        <v>18</v>
      </c>
      <c r="G421" s="23">
        <v>149998</v>
      </c>
      <c r="H421" s="23">
        <v>295190</v>
      </c>
      <c r="I421" s="23">
        <v>33950</v>
      </c>
      <c r="J421" s="23">
        <v>66009</v>
      </c>
      <c r="K421" s="23">
        <v>4147</v>
      </c>
      <c r="L421" s="23">
        <v>1430</v>
      </c>
      <c r="M421" s="9">
        <f t="shared" si="30"/>
        <v>550724</v>
      </c>
    </row>
    <row r="422" spans="1:13" ht="15" x14ac:dyDescent="0.25">
      <c r="A422" t="str">
        <f t="shared" si="31"/>
        <v>Løbende priser (1.000 kr.)</v>
      </c>
      <c r="B422" t="str">
        <f t="shared" si="29"/>
        <v>I alt (netto)</v>
      </c>
      <c r="C422" t="str">
        <f t="shared" si="29"/>
        <v>1 Driftskonti</v>
      </c>
      <c r="D422" t="str">
        <f t="shared" si="29"/>
        <v>2018</v>
      </c>
      <c r="E422" s="2">
        <v>175</v>
      </c>
      <c r="F422" s="57" t="s">
        <v>19</v>
      </c>
      <c r="G422" s="23">
        <v>144978</v>
      </c>
      <c r="H422" s="23">
        <v>160331</v>
      </c>
      <c r="I422" s="23">
        <v>27966</v>
      </c>
      <c r="J422" s="23">
        <v>32153</v>
      </c>
      <c r="K422" s="23">
        <v>13153</v>
      </c>
      <c r="L422" s="23">
        <v>2486</v>
      </c>
      <c r="M422" s="9">
        <f t="shared" si="30"/>
        <v>381067</v>
      </c>
    </row>
    <row r="423" spans="1:13" ht="15" x14ac:dyDescent="0.25">
      <c r="A423" t="str">
        <f t="shared" si="31"/>
        <v>Løbende priser (1.000 kr.)</v>
      </c>
      <c r="B423" t="str">
        <f t="shared" si="29"/>
        <v>I alt (netto)</v>
      </c>
      <c r="C423" t="str">
        <f t="shared" si="29"/>
        <v>1 Driftskonti</v>
      </c>
      <c r="D423" t="str">
        <f t="shared" si="29"/>
        <v>2018</v>
      </c>
      <c r="E423" s="2">
        <v>183</v>
      </c>
      <c r="F423" s="57" t="s">
        <v>17</v>
      </c>
      <c r="G423" s="23">
        <v>43416</v>
      </c>
      <c r="H423" s="23">
        <v>57166</v>
      </c>
      <c r="I423" s="23">
        <v>14519</v>
      </c>
      <c r="J423" s="23">
        <v>15055</v>
      </c>
      <c r="K423" s="23">
        <v>48</v>
      </c>
      <c r="L423" s="23">
        <v>773</v>
      </c>
      <c r="M423" s="9">
        <f t="shared" si="30"/>
        <v>130977</v>
      </c>
    </row>
    <row r="424" spans="1:13" ht="15" x14ac:dyDescent="0.25">
      <c r="A424" t="str">
        <f t="shared" si="31"/>
        <v>Løbende priser (1.000 kr.)</v>
      </c>
      <c r="B424" t="str">
        <f t="shared" si="29"/>
        <v>I alt (netto)</v>
      </c>
      <c r="C424" t="str">
        <f t="shared" si="29"/>
        <v>1 Driftskonti</v>
      </c>
      <c r="D424" t="str">
        <f t="shared" si="29"/>
        <v>2018</v>
      </c>
      <c r="E424" s="2">
        <v>185</v>
      </c>
      <c r="F424" s="57" t="s">
        <v>7</v>
      </c>
      <c r="G424" s="23">
        <v>79697</v>
      </c>
      <c r="H424" s="23">
        <v>183379</v>
      </c>
      <c r="I424" s="23">
        <v>38790</v>
      </c>
      <c r="J424" s="23">
        <v>14316</v>
      </c>
      <c r="K424" s="23">
        <v>11471</v>
      </c>
      <c r="L424" s="23">
        <v>1714</v>
      </c>
      <c r="M424" s="9">
        <f t="shared" si="30"/>
        <v>329367</v>
      </c>
    </row>
    <row r="425" spans="1:13" ht="15" x14ac:dyDescent="0.25">
      <c r="A425" t="str">
        <f t="shared" si="31"/>
        <v>Løbende priser (1.000 kr.)</v>
      </c>
      <c r="B425" t="str">
        <f t="shared" si="29"/>
        <v>I alt (netto)</v>
      </c>
      <c r="C425" t="str">
        <f t="shared" si="29"/>
        <v>1 Driftskonti</v>
      </c>
      <c r="D425" t="str">
        <f t="shared" si="29"/>
        <v>2018</v>
      </c>
      <c r="E425" s="2">
        <v>187</v>
      </c>
      <c r="F425" s="57" t="s">
        <v>20</v>
      </c>
      <c r="G425" s="23">
        <v>24830</v>
      </c>
      <c r="H425" s="23">
        <v>39740</v>
      </c>
      <c r="I425" s="23">
        <v>15078</v>
      </c>
      <c r="J425" s="23">
        <v>3457</v>
      </c>
      <c r="K425" s="23">
        <v>4939</v>
      </c>
      <c r="L425" s="23">
        <v>272</v>
      </c>
      <c r="M425" s="9">
        <f t="shared" si="30"/>
        <v>88316</v>
      </c>
    </row>
    <row r="426" spans="1:13" ht="15" x14ac:dyDescent="0.25">
      <c r="A426" t="str">
        <f t="shared" si="31"/>
        <v>Løbende priser (1.000 kr.)</v>
      </c>
      <c r="B426" t="str">
        <f t="shared" si="31"/>
        <v>I alt (netto)</v>
      </c>
      <c r="C426" t="str">
        <f t="shared" si="31"/>
        <v>1 Driftskonti</v>
      </c>
      <c r="D426" t="str">
        <f t="shared" si="31"/>
        <v>2018</v>
      </c>
      <c r="E426" s="2">
        <v>190</v>
      </c>
      <c r="F426" s="57" t="s">
        <v>25</v>
      </c>
      <c r="G426" s="23">
        <v>82793</v>
      </c>
      <c r="H426" s="23">
        <v>158781</v>
      </c>
      <c r="I426" s="23">
        <v>16606</v>
      </c>
      <c r="J426" s="23">
        <v>15372</v>
      </c>
      <c r="K426" s="23">
        <v>12506</v>
      </c>
      <c r="L426" s="23">
        <v>1342</v>
      </c>
      <c r="M426" s="9">
        <f t="shared" si="30"/>
        <v>287400</v>
      </c>
    </row>
    <row r="427" spans="1:13" ht="15" x14ac:dyDescent="0.25">
      <c r="A427" t="str">
        <f t="shared" si="31"/>
        <v>Løbende priser (1.000 kr.)</v>
      </c>
      <c r="B427" t="str">
        <f t="shared" si="31"/>
        <v>I alt (netto)</v>
      </c>
      <c r="C427" t="str">
        <f t="shared" si="31"/>
        <v>1 Driftskonti</v>
      </c>
      <c r="D427" t="str">
        <f t="shared" si="31"/>
        <v>2018</v>
      </c>
      <c r="E427" s="2">
        <v>201</v>
      </c>
      <c r="F427" s="57" t="s">
        <v>21</v>
      </c>
      <c r="G427" s="23">
        <v>42761</v>
      </c>
      <c r="H427" s="23">
        <v>76395</v>
      </c>
      <c r="I427" s="23">
        <v>26619</v>
      </c>
      <c r="J427" s="23">
        <v>15193</v>
      </c>
      <c r="K427" s="23">
        <v>2988</v>
      </c>
      <c r="L427" s="23">
        <v>488</v>
      </c>
      <c r="M427" s="9">
        <f t="shared" si="30"/>
        <v>164444</v>
      </c>
    </row>
    <row r="428" spans="1:13" ht="15" x14ac:dyDescent="0.25">
      <c r="A428" t="str">
        <f t="shared" si="31"/>
        <v>Løbende priser (1.000 kr.)</v>
      </c>
      <c r="B428" t="str">
        <f t="shared" si="31"/>
        <v>I alt (netto)</v>
      </c>
      <c r="C428" t="str">
        <f t="shared" si="31"/>
        <v>1 Driftskonti</v>
      </c>
      <c r="D428" t="str">
        <f t="shared" si="31"/>
        <v>2018</v>
      </c>
      <c r="E428" s="2">
        <v>210</v>
      </c>
      <c r="F428" s="57" t="s">
        <v>23</v>
      </c>
      <c r="G428" s="23">
        <v>93282</v>
      </c>
      <c r="H428" s="23">
        <v>151467</v>
      </c>
      <c r="I428" s="23">
        <v>25371</v>
      </c>
      <c r="J428" s="23">
        <v>7183</v>
      </c>
      <c r="K428" s="23">
        <v>11932</v>
      </c>
      <c r="L428" s="23">
        <v>992</v>
      </c>
      <c r="M428" s="9">
        <f t="shared" si="30"/>
        <v>290227</v>
      </c>
    </row>
    <row r="429" spans="1:13" ht="15" x14ac:dyDescent="0.25">
      <c r="A429" t="str">
        <f t="shared" si="31"/>
        <v>Løbende priser (1.000 kr.)</v>
      </c>
      <c r="B429" t="str">
        <f t="shared" si="31"/>
        <v>I alt (netto)</v>
      </c>
      <c r="C429" t="str">
        <f t="shared" si="31"/>
        <v>1 Driftskonti</v>
      </c>
      <c r="D429" t="str">
        <f t="shared" si="31"/>
        <v>2018</v>
      </c>
      <c r="E429" s="2">
        <v>217</v>
      </c>
      <c r="F429" s="57" t="s">
        <v>28</v>
      </c>
      <c r="G429" s="23">
        <v>207685</v>
      </c>
      <c r="H429" s="23">
        <v>265395</v>
      </c>
      <c r="I429" s="23">
        <v>49611</v>
      </c>
      <c r="J429" s="23">
        <v>22815</v>
      </c>
      <c r="K429" s="23">
        <v>11784</v>
      </c>
      <c r="L429" s="23">
        <v>1365</v>
      </c>
      <c r="M429" s="9">
        <f t="shared" si="30"/>
        <v>558655</v>
      </c>
    </row>
    <row r="430" spans="1:13" ht="15" x14ac:dyDescent="0.25">
      <c r="A430" t="str">
        <f t="shared" si="31"/>
        <v>Løbende priser (1.000 kr.)</v>
      </c>
      <c r="B430" t="str">
        <f t="shared" si="31"/>
        <v>I alt (netto)</v>
      </c>
      <c r="C430" t="str">
        <f t="shared" si="31"/>
        <v>1 Driftskonti</v>
      </c>
      <c r="D430" t="str">
        <f t="shared" si="31"/>
        <v>2018</v>
      </c>
      <c r="E430" s="2">
        <v>219</v>
      </c>
      <c r="F430" s="57" t="s">
        <v>29</v>
      </c>
      <c r="G430" s="23">
        <v>53347</v>
      </c>
      <c r="H430" s="23">
        <v>194224</v>
      </c>
      <c r="I430" s="23">
        <v>57133</v>
      </c>
      <c r="J430" s="23">
        <v>35799</v>
      </c>
      <c r="K430" s="23">
        <v>13644</v>
      </c>
      <c r="L430" s="23">
        <v>881</v>
      </c>
      <c r="M430" s="9">
        <f t="shared" si="30"/>
        <v>355028</v>
      </c>
    </row>
    <row r="431" spans="1:13" ht="15" x14ac:dyDescent="0.25">
      <c r="A431" t="str">
        <f t="shared" si="31"/>
        <v>Løbende priser (1.000 kr.)</v>
      </c>
      <c r="B431" t="str">
        <f t="shared" si="31"/>
        <v>I alt (netto)</v>
      </c>
      <c r="C431" t="str">
        <f t="shared" si="31"/>
        <v>1 Driftskonti</v>
      </c>
      <c r="D431" t="str">
        <f t="shared" si="31"/>
        <v>2018</v>
      </c>
      <c r="E431" s="2">
        <v>223</v>
      </c>
      <c r="F431" s="57" t="s">
        <v>30</v>
      </c>
      <c r="G431" s="23">
        <v>66752</v>
      </c>
      <c r="H431" s="23">
        <v>117567</v>
      </c>
      <c r="I431" s="23">
        <v>15355</v>
      </c>
      <c r="J431" s="23">
        <v>19528</v>
      </c>
      <c r="K431" s="23">
        <v>16297</v>
      </c>
      <c r="L431" s="23">
        <v>721</v>
      </c>
      <c r="M431" s="9">
        <f t="shared" si="30"/>
        <v>236220</v>
      </c>
    </row>
    <row r="432" spans="1:13" ht="15" x14ac:dyDescent="0.25">
      <c r="A432" t="str">
        <f t="shared" si="31"/>
        <v>Løbende priser (1.000 kr.)</v>
      </c>
      <c r="B432" t="str">
        <f t="shared" si="31"/>
        <v>I alt (netto)</v>
      </c>
      <c r="C432" t="str">
        <f t="shared" si="31"/>
        <v>1 Driftskonti</v>
      </c>
      <c r="D432" t="str">
        <f t="shared" si="31"/>
        <v>2018</v>
      </c>
      <c r="E432" s="2">
        <v>230</v>
      </c>
      <c r="F432" s="57" t="s">
        <v>31</v>
      </c>
      <c r="G432" s="23">
        <v>128209</v>
      </c>
      <c r="H432" s="23">
        <v>297482</v>
      </c>
      <c r="I432" s="23">
        <v>71295</v>
      </c>
      <c r="J432" s="23">
        <v>45111</v>
      </c>
      <c r="K432" s="23">
        <v>28715</v>
      </c>
      <c r="L432" s="23">
        <v>1673</v>
      </c>
      <c r="M432" s="9">
        <f t="shared" si="30"/>
        <v>572485</v>
      </c>
    </row>
    <row r="433" spans="1:13" ht="15" x14ac:dyDescent="0.25">
      <c r="A433" t="str">
        <f t="shared" si="31"/>
        <v>Løbende priser (1.000 kr.)</v>
      </c>
      <c r="B433" t="str">
        <f t="shared" si="31"/>
        <v>I alt (netto)</v>
      </c>
      <c r="C433" t="str">
        <f t="shared" si="31"/>
        <v>1 Driftskonti</v>
      </c>
      <c r="D433" t="str">
        <f t="shared" si="31"/>
        <v>2018</v>
      </c>
      <c r="E433" s="2">
        <v>240</v>
      </c>
      <c r="F433" s="57" t="s">
        <v>22</v>
      </c>
      <c r="G433" s="23">
        <v>46443</v>
      </c>
      <c r="H433" s="23">
        <v>101716</v>
      </c>
      <c r="I433" s="23">
        <v>36842</v>
      </c>
      <c r="J433" s="23">
        <v>27190</v>
      </c>
      <c r="K433" s="23">
        <v>14175</v>
      </c>
      <c r="L433" s="23">
        <v>764</v>
      </c>
      <c r="M433" s="9">
        <f t="shared" si="30"/>
        <v>227130</v>
      </c>
    </row>
    <row r="434" spans="1:13" ht="15" x14ac:dyDescent="0.25">
      <c r="A434" t="str">
        <f t="shared" si="31"/>
        <v>Løbende priser (1.000 kr.)</v>
      </c>
      <c r="B434" t="str">
        <f t="shared" si="31"/>
        <v>I alt (netto)</v>
      </c>
      <c r="C434" t="str">
        <f t="shared" si="31"/>
        <v>1 Driftskonti</v>
      </c>
      <c r="D434" t="str">
        <f t="shared" si="31"/>
        <v>2018</v>
      </c>
      <c r="E434" s="2">
        <v>250</v>
      </c>
      <c r="F434" s="57" t="s">
        <v>24</v>
      </c>
      <c r="G434" s="23">
        <v>73274</v>
      </c>
      <c r="H434" s="23">
        <v>201785</v>
      </c>
      <c r="I434" s="23">
        <v>44000</v>
      </c>
      <c r="J434" s="23">
        <v>15027</v>
      </c>
      <c r="K434" s="23">
        <v>22821</v>
      </c>
      <c r="L434" s="23">
        <v>1193</v>
      </c>
      <c r="M434" s="9">
        <f t="shared" si="30"/>
        <v>358100</v>
      </c>
    </row>
    <row r="435" spans="1:13" ht="15" x14ac:dyDescent="0.25">
      <c r="A435" t="str">
        <f t="shared" si="31"/>
        <v>Løbende priser (1.000 kr.)</v>
      </c>
      <c r="B435" t="str">
        <f t="shared" si="31"/>
        <v>I alt (netto)</v>
      </c>
      <c r="C435" t="str">
        <f t="shared" si="31"/>
        <v>1 Driftskonti</v>
      </c>
      <c r="D435" t="str">
        <f t="shared" si="31"/>
        <v>2018</v>
      </c>
      <c r="E435" s="2">
        <v>253</v>
      </c>
      <c r="F435" s="57" t="s">
        <v>34</v>
      </c>
      <c r="G435" s="23">
        <v>110383</v>
      </c>
      <c r="H435" s="23">
        <v>118012</v>
      </c>
      <c r="I435" s="23">
        <v>19492</v>
      </c>
      <c r="J435" s="23">
        <v>39151</v>
      </c>
      <c r="K435" s="23">
        <v>18911</v>
      </c>
      <c r="L435" s="23">
        <v>1997</v>
      </c>
      <c r="M435" s="9">
        <f t="shared" si="30"/>
        <v>307946</v>
      </c>
    </row>
    <row r="436" spans="1:13" ht="15" x14ac:dyDescent="0.25">
      <c r="A436" t="str">
        <f t="shared" si="31"/>
        <v>Løbende priser (1.000 kr.)</v>
      </c>
      <c r="B436" t="str">
        <f t="shared" si="31"/>
        <v>I alt (netto)</v>
      </c>
      <c r="C436" t="str">
        <f t="shared" si="31"/>
        <v>1 Driftskonti</v>
      </c>
      <c r="D436" t="str">
        <f t="shared" si="31"/>
        <v>2018</v>
      </c>
      <c r="E436" s="2">
        <v>259</v>
      </c>
      <c r="F436" s="57" t="s">
        <v>35</v>
      </c>
      <c r="G436" s="23">
        <v>125912</v>
      </c>
      <c r="H436" s="23">
        <v>203322</v>
      </c>
      <c r="I436" s="23">
        <v>67486</v>
      </c>
      <c r="J436" s="23">
        <v>16736</v>
      </c>
      <c r="K436" s="23">
        <v>21252</v>
      </c>
      <c r="L436" s="23">
        <v>1206</v>
      </c>
      <c r="M436" s="9">
        <f t="shared" si="30"/>
        <v>435914</v>
      </c>
    </row>
    <row r="437" spans="1:13" ht="15" x14ac:dyDescent="0.25">
      <c r="A437" t="str">
        <f t="shared" si="31"/>
        <v>Løbende priser (1.000 kr.)</v>
      </c>
      <c r="B437" t="str">
        <f t="shared" si="31"/>
        <v>I alt (netto)</v>
      </c>
      <c r="C437" t="str">
        <f t="shared" si="31"/>
        <v>1 Driftskonti</v>
      </c>
      <c r="D437" t="str">
        <f t="shared" si="31"/>
        <v>2018</v>
      </c>
      <c r="E437" s="2">
        <v>260</v>
      </c>
      <c r="F437" s="57" t="s">
        <v>27</v>
      </c>
      <c r="G437" s="23">
        <v>55233</v>
      </c>
      <c r="H437" s="23">
        <v>134570</v>
      </c>
      <c r="I437" s="23">
        <v>26623</v>
      </c>
      <c r="J437" s="23">
        <v>26754</v>
      </c>
      <c r="K437" s="23">
        <v>15998</v>
      </c>
      <c r="L437" s="23">
        <v>286</v>
      </c>
      <c r="M437" s="9">
        <f t="shared" si="30"/>
        <v>259464</v>
      </c>
    </row>
    <row r="438" spans="1:13" ht="15" x14ac:dyDescent="0.25">
      <c r="A438" t="str">
        <f t="shared" si="31"/>
        <v>Løbende priser (1.000 kr.)</v>
      </c>
      <c r="B438" t="str">
        <f t="shared" si="31"/>
        <v>I alt (netto)</v>
      </c>
      <c r="C438" t="str">
        <f t="shared" si="31"/>
        <v>1 Driftskonti</v>
      </c>
      <c r="D438" t="str">
        <f t="shared" si="31"/>
        <v>2018</v>
      </c>
      <c r="E438" s="2">
        <v>265</v>
      </c>
      <c r="F438" s="57" t="s">
        <v>37</v>
      </c>
      <c r="G438" s="23">
        <v>179230</v>
      </c>
      <c r="H438" s="23">
        <v>305350</v>
      </c>
      <c r="I438" s="23">
        <v>79277</v>
      </c>
      <c r="J438" s="23">
        <v>26387</v>
      </c>
      <c r="K438" s="23">
        <v>22684</v>
      </c>
      <c r="L438" s="23">
        <v>2745</v>
      </c>
      <c r="M438" s="9">
        <f t="shared" si="30"/>
        <v>615673</v>
      </c>
    </row>
    <row r="439" spans="1:13" ht="15" x14ac:dyDescent="0.25">
      <c r="A439" t="str">
        <f t="shared" si="31"/>
        <v>Løbende priser (1.000 kr.)</v>
      </c>
      <c r="B439" t="str">
        <f t="shared" si="31"/>
        <v>I alt (netto)</v>
      </c>
      <c r="C439" t="str">
        <f t="shared" si="31"/>
        <v>1 Driftskonti</v>
      </c>
      <c r="D439" t="str">
        <f t="shared" si="31"/>
        <v>2018</v>
      </c>
      <c r="E439" s="2">
        <v>269</v>
      </c>
      <c r="F439" s="57" t="s">
        <v>38</v>
      </c>
      <c r="G439" s="23">
        <v>44395</v>
      </c>
      <c r="H439" s="23">
        <v>58738</v>
      </c>
      <c r="I439" s="23">
        <v>16830</v>
      </c>
      <c r="J439" s="23">
        <v>10036</v>
      </c>
      <c r="K439" s="23">
        <v>9261</v>
      </c>
      <c r="L439" s="23">
        <v>292</v>
      </c>
      <c r="M439" s="9">
        <f t="shared" si="30"/>
        <v>139552</v>
      </c>
    </row>
    <row r="440" spans="1:13" ht="15" x14ac:dyDescent="0.25">
      <c r="A440" t="str">
        <f t="shared" si="31"/>
        <v>Løbende priser (1.000 kr.)</v>
      </c>
      <c r="B440" t="str">
        <f t="shared" si="31"/>
        <v>I alt (netto)</v>
      </c>
      <c r="C440" t="str">
        <f t="shared" si="31"/>
        <v>1 Driftskonti</v>
      </c>
      <c r="D440" t="str">
        <f t="shared" si="31"/>
        <v>2018</v>
      </c>
      <c r="E440" s="2">
        <v>270</v>
      </c>
      <c r="F440" s="57" t="s">
        <v>26</v>
      </c>
      <c r="G440" s="23">
        <v>73391</v>
      </c>
      <c r="H440" s="23">
        <v>196598</v>
      </c>
      <c r="I440" s="23">
        <v>42092</v>
      </c>
      <c r="J440" s="23">
        <v>26027</v>
      </c>
      <c r="K440" s="23">
        <v>22073</v>
      </c>
      <c r="L440" s="23">
        <v>1676</v>
      </c>
      <c r="M440" s="9">
        <f t="shared" si="30"/>
        <v>361857</v>
      </c>
    </row>
    <row r="441" spans="1:13" ht="15" x14ac:dyDescent="0.25">
      <c r="A441" t="str">
        <f t="shared" si="31"/>
        <v>Løbende priser (1.000 kr.)</v>
      </c>
      <c r="B441" t="str">
        <f t="shared" si="31"/>
        <v>I alt (netto)</v>
      </c>
      <c r="C441" t="str">
        <f t="shared" si="31"/>
        <v>1 Driftskonti</v>
      </c>
      <c r="D441" t="str">
        <f t="shared" si="31"/>
        <v>2018</v>
      </c>
      <c r="E441" s="2">
        <v>306</v>
      </c>
      <c r="F441" s="57" t="s">
        <v>45</v>
      </c>
      <c r="G441" s="23">
        <v>79438</v>
      </c>
      <c r="H441" s="23">
        <v>184483</v>
      </c>
      <c r="I441" s="23">
        <v>35895</v>
      </c>
      <c r="J441" s="23">
        <v>12638</v>
      </c>
      <c r="K441" s="23">
        <v>17056</v>
      </c>
      <c r="L441" s="23">
        <v>1582</v>
      </c>
      <c r="M441" s="9">
        <f t="shared" si="30"/>
        <v>331092</v>
      </c>
    </row>
    <row r="442" spans="1:13" ht="15" x14ac:dyDescent="0.25">
      <c r="A442" t="str">
        <f t="shared" si="31"/>
        <v>Løbende priser (1.000 kr.)</v>
      </c>
      <c r="B442" t="str">
        <f t="shared" si="31"/>
        <v>I alt (netto)</v>
      </c>
      <c r="C442" t="str">
        <f t="shared" si="31"/>
        <v>1 Driftskonti</v>
      </c>
      <c r="D442" t="str">
        <f t="shared" si="31"/>
        <v>2018</v>
      </c>
      <c r="E442" s="2">
        <v>316</v>
      </c>
      <c r="F442" s="57" t="s">
        <v>41</v>
      </c>
      <c r="G442" s="23">
        <v>140660</v>
      </c>
      <c r="H442" s="23">
        <v>180330</v>
      </c>
      <c r="I442" s="23">
        <v>87710</v>
      </c>
      <c r="J442" s="23">
        <v>22751</v>
      </c>
      <c r="K442" s="23">
        <v>22576</v>
      </c>
      <c r="L442" s="23">
        <v>2769</v>
      </c>
      <c r="M442" s="9">
        <f t="shared" si="30"/>
        <v>456796</v>
      </c>
    </row>
    <row r="443" spans="1:13" ht="15" x14ac:dyDescent="0.25">
      <c r="A443" t="str">
        <f t="shared" si="31"/>
        <v>Løbende priser (1.000 kr.)</v>
      </c>
      <c r="B443" t="str">
        <f t="shared" si="31"/>
        <v>I alt (netto)</v>
      </c>
      <c r="C443" t="str">
        <f t="shared" si="31"/>
        <v>1 Driftskonti</v>
      </c>
      <c r="D443" t="str">
        <f t="shared" si="31"/>
        <v>2018</v>
      </c>
      <c r="E443" s="2">
        <v>320</v>
      </c>
      <c r="F443" s="57" t="s">
        <v>39</v>
      </c>
      <c r="G443" s="23">
        <v>69584</v>
      </c>
      <c r="H443" s="23">
        <v>137788</v>
      </c>
      <c r="I443" s="23">
        <v>14361</v>
      </c>
      <c r="J443" s="23">
        <v>17763</v>
      </c>
      <c r="K443" s="23">
        <v>13948</v>
      </c>
      <c r="L443" s="23">
        <v>1071</v>
      </c>
      <c r="M443" s="9">
        <f t="shared" si="30"/>
        <v>254515</v>
      </c>
    </row>
    <row r="444" spans="1:13" ht="15" x14ac:dyDescent="0.25">
      <c r="A444" t="str">
        <f t="shared" si="31"/>
        <v>Løbende priser (1.000 kr.)</v>
      </c>
      <c r="B444" t="str">
        <f t="shared" si="31"/>
        <v>I alt (netto)</v>
      </c>
      <c r="C444" t="str">
        <f t="shared" si="31"/>
        <v>1 Driftskonti</v>
      </c>
      <c r="D444" t="str">
        <f t="shared" si="31"/>
        <v>2018</v>
      </c>
      <c r="E444" s="2">
        <v>326</v>
      </c>
      <c r="F444" s="57" t="s">
        <v>42</v>
      </c>
      <c r="G444" s="23">
        <v>155070</v>
      </c>
      <c r="H444" s="23">
        <v>154527</v>
      </c>
      <c r="I444" s="23">
        <v>36032</v>
      </c>
      <c r="J444" s="23">
        <v>7374</v>
      </c>
      <c r="K444" s="23">
        <v>0</v>
      </c>
      <c r="L444" s="23">
        <v>1535</v>
      </c>
      <c r="M444" s="9">
        <f t="shared" si="30"/>
        <v>354538</v>
      </c>
    </row>
    <row r="445" spans="1:13" ht="15" x14ac:dyDescent="0.25">
      <c r="A445" t="str">
        <f t="shared" si="31"/>
        <v>Løbende priser (1.000 kr.)</v>
      </c>
      <c r="B445" t="str">
        <f t="shared" si="31"/>
        <v>I alt (netto)</v>
      </c>
      <c r="C445" t="str">
        <f t="shared" si="31"/>
        <v>1 Driftskonti</v>
      </c>
      <c r="D445" t="str">
        <f t="shared" si="31"/>
        <v>2018</v>
      </c>
      <c r="E445" s="2">
        <v>329</v>
      </c>
      <c r="F445" s="57" t="s">
        <v>46</v>
      </c>
      <c r="G445" s="23">
        <v>75525</v>
      </c>
      <c r="H445" s="23">
        <v>117561</v>
      </c>
      <c r="I445" s="23">
        <v>15407</v>
      </c>
      <c r="J445" s="23">
        <v>3139</v>
      </c>
      <c r="K445" s="23">
        <v>6346</v>
      </c>
      <c r="L445" s="23">
        <v>1748</v>
      </c>
      <c r="M445" s="9">
        <f t="shared" si="30"/>
        <v>219726</v>
      </c>
    </row>
    <row r="446" spans="1:13" ht="15" x14ac:dyDescent="0.25">
      <c r="A446" t="str">
        <f t="shared" si="31"/>
        <v>Løbende priser (1.000 kr.)</v>
      </c>
      <c r="B446" t="str">
        <f t="shared" si="31"/>
        <v>I alt (netto)</v>
      </c>
      <c r="C446" t="str">
        <f t="shared" si="31"/>
        <v>1 Driftskonti</v>
      </c>
      <c r="D446" t="str">
        <f t="shared" si="31"/>
        <v>2018</v>
      </c>
      <c r="E446" s="2">
        <v>330</v>
      </c>
      <c r="F446" s="57" t="s">
        <v>47</v>
      </c>
      <c r="G446" s="23">
        <v>240388</v>
      </c>
      <c r="H446" s="23">
        <v>235748</v>
      </c>
      <c r="I446" s="23">
        <v>66057</v>
      </c>
      <c r="J446" s="23">
        <v>44366</v>
      </c>
      <c r="K446" s="23">
        <v>20516</v>
      </c>
      <c r="L446" s="23">
        <v>1853</v>
      </c>
      <c r="M446" s="9">
        <f t="shared" si="30"/>
        <v>608928</v>
      </c>
    </row>
    <row r="447" spans="1:13" ht="15" x14ac:dyDescent="0.25">
      <c r="A447" t="str">
        <f t="shared" si="31"/>
        <v>Løbende priser (1.000 kr.)</v>
      </c>
      <c r="B447" t="str">
        <f t="shared" si="31"/>
        <v>I alt (netto)</v>
      </c>
      <c r="C447" t="str">
        <f t="shared" si="31"/>
        <v>1 Driftskonti</v>
      </c>
      <c r="D447" t="str">
        <f t="shared" si="31"/>
        <v>2018</v>
      </c>
      <c r="E447" s="2">
        <v>336</v>
      </c>
      <c r="F447" s="57" t="s">
        <v>49</v>
      </c>
      <c r="G447" s="23">
        <v>52077</v>
      </c>
      <c r="H447" s="23">
        <v>68807</v>
      </c>
      <c r="I447" s="23">
        <v>22164</v>
      </c>
      <c r="J447" s="23">
        <v>12329</v>
      </c>
      <c r="K447" s="23">
        <v>9481</v>
      </c>
      <c r="L447" s="23">
        <v>866</v>
      </c>
      <c r="M447" s="9">
        <f t="shared" si="30"/>
        <v>165724</v>
      </c>
    </row>
    <row r="448" spans="1:13" ht="15" x14ac:dyDescent="0.25">
      <c r="A448" t="str">
        <f t="shared" si="31"/>
        <v>Løbende priser (1.000 kr.)</v>
      </c>
      <c r="B448" t="str">
        <f t="shared" si="31"/>
        <v>I alt (netto)</v>
      </c>
      <c r="C448" t="str">
        <f t="shared" si="31"/>
        <v>1 Driftskonti</v>
      </c>
      <c r="D448" t="str">
        <f t="shared" si="31"/>
        <v>2018</v>
      </c>
      <c r="E448" s="2">
        <v>340</v>
      </c>
      <c r="F448" s="57" t="s">
        <v>48</v>
      </c>
      <c r="G448" s="23">
        <v>2843</v>
      </c>
      <c r="H448" s="23">
        <v>183520</v>
      </c>
      <c r="I448" s="23">
        <v>18339</v>
      </c>
      <c r="J448" s="23">
        <v>10327</v>
      </c>
      <c r="K448" s="23">
        <v>7377</v>
      </c>
      <c r="L448" s="23">
        <v>1072</v>
      </c>
      <c r="M448" s="9">
        <f t="shared" si="30"/>
        <v>223478</v>
      </c>
    </row>
    <row r="449" spans="1:13" ht="15" x14ac:dyDescent="0.25">
      <c r="A449" t="str">
        <f t="shared" si="31"/>
        <v>Løbende priser (1.000 kr.)</v>
      </c>
      <c r="B449" t="str">
        <f t="shared" si="31"/>
        <v>I alt (netto)</v>
      </c>
      <c r="C449" t="str">
        <f t="shared" si="31"/>
        <v>1 Driftskonti</v>
      </c>
      <c r="D449" t="str">
        <f t="shared" si="31"/>
        <v>2018</v>
      </c>
      <c r="E449" s="2">
        <v>350</v>
      </c>
      <c r="F449" s="57" t="s">
        <v>36</v>
      </c>
      <c r="G449" s="23">
        <v>66240</v>
      </c>
      <c r="H449" s="23">
        <v>98164</v>
      </c>
      <c r="I449" s="23">
        <v>18302</v>
      </c>
      <c r="J449" s="23">
        <v>7373</v>
      </c>
      <c r="K449" s="23">
        <v>8185</v>
      </c>
      <c r="L449" s="23">
        <v>1587</v>
      </c>
      <c r="M449" s="9">
        <f t="shared" si="30"/>
        <v>199851</v>
      </c>
    </row>
    <row r="450" spans="1:13" ht="15" x14ac:dyDescent="0.25">
      <c r="A450" t="str">
        <f t="shared" si="31"/>
        <v>Løbende priser (1.000 kr.)</v>
      </c>
      <c r="B450" t="str">
        <f t="shared" si="31"/>
        <v>I alt (netto)</v>
      </c>
      <c r="C450" t="str">
        <f t="shared" si="31"/>
        <v>1 Driftskonti</v>
      </c>
      <c r="D450" t="str">
        <f t="shared" si="31"/>
        <v>2018</v>
      </c>
      <c r="E450" s="2">
        <v>360</v>
      </c>
      <c r="F450" s="57" t="s">
        <v>43</v>
      </c>
      <c r="G450" s="23">
        <v>125292</v>
      </c>
      <c r="H450" s="23">
        <v>225985</v>
      </c>
      <c r="I450" s="23">
        <v>78441</v>
      </c>
      <c r="J450" s="23">
        <v>15180</v>
      </c>
      <c r="K450" s="23">
        <v>11823</v>
      </c>
      <c r="L450" s="23">
        <v>2776</v>
      </c>
      <c r="M450" s="9">
        <f t="shared" si="30"/>
        <v>459497</v>
      </c>
    </row>
    <row r="451" spans="1:13" ht="15" x14ac:dyDescent="0.25">
      <c r="A451" t="str">
        <f t="shared" si="31"/>
        <v>Løbende priser (1.000 kr.)</v>
      </c>
      <c r="B451" t="str">
        <f t="shared" si="31"/>
        <v>I alt (netto)</v>
      </c>
      <c r="C451" t="str">
        <f t="shared" si="31"/>
        <v>1 Driftskonti</v>
      </c>
      <c r="D451" t="str">
        <f t="shared" si="31"/>
        <v>2018</v>
      </c>
      <c r="E451" s="2">
        <v>370</v>
      </c>
      <c r="F451" s="57" t="s">
        <v>44</v>
      </c>
      <c r="G451" s="23">
        <v>252453</v>
      </c>
      <c r="H451" s="23">
        <v>319185</v>
      </c>
      <c r="I451" s="23">
        <v>237</v>
      </c>
      <c r="J451" s="23">
        <v>2812</v>
      </c>
      <c r="K451" s="23">
        <v>23600</v>
      </c>
      <c r="L451" s="23">
        <v>2055</v>
      </c>
      <c r="M451" s="9">
        <f t="shared" si="30"/>
        <v>600342</v>
      </c>
    </row>
    <row r="452" spans="1:13" ht="15" x14ac:dyDescent="0.25">
      <c r="A452" t="str">
        <f t="shared" si="31"/>
        <v>Løbende priser (1.000 kr.)</v>
      </c>
      <c r="B452" t="str">
        <f t="shared" si="31"/>
        <v>I alt (netto)</v>
      </c>
      <c r="C452" t="str">
        <f t="shared" si="31"/>
        <v>1 Driftskonti</v>
      </c>
      <c r="D452" t="str">
        <f t="shared" si="31"/>
        <v>2018</v>
      </c>
      <c r="E452" s="2">
        <v>376</v>
      </c>
      <c r="F452" s="57" t="s">
        <v>40</v>
      </c>
      <c r="G452" s="23">
        <v>205211</v>
      </c>
      <c r="H452" s="23">
        <v>139598</v>
      </c>
      <c r="I452" s="23">
        <v>100818</v>
      </c>
      <c r="J452" s="23">
        <v>54502</v>
      </c>
      <c r="K452" s="23">
        <v>45820</v>
      </c>
      <c r="L452" s="23">
        <v>1939</v>
      </c>
      <c r="M452" s="9">
        <f t="shared" si="30"/>
        <v>547888</v>
      </c>
    </row>
    <row r="453" spans="1:13" ht="15" x14ac:dyDescent="0.25">
      <c r="A453" t="str">
        <f t="shared" si="31"/>
        <v>Løbende priser (1.000 kr.)</v>
      </c>
      <c r="B453" t="str">
        <f t="shared" si="31"/>
        <v>I alt (netto)</v>
      </c>
      <c r="C453" t="str">
        <f t="shared" si="31"/>
        <v>1 Driftskonti</v>
      </c>
      <c r="D453" t="str">
        <f t="shared" si="31"/>
        <v>2018</v>
      </c>
      <c r="E453" s="2">
        <v>390</v>
      </c>
      <c r="F453" s="57" t="s">
        <v>50</v>
      </c>
      <c r="G453" s="23">
        <v>155051</v>
      </c>
      <c r="H453" s="23">
        <v>189076</v>
      </c>
      <c r="I453" s="23">
        <v>30917</v>
      </c>
      <c r="J453" s="23">
        <v>17624</v>
      </c>
      <c r="K453" s="23">
        <v>25555</v>
      </c>
      <c r="L453" s="23">
        <v>2614</v>
      </c>
      <c r="M453" s="9">
        <f t="shared" si="30"/>
        <v>420837</v>
      </c>
    </row>
    <row r="454" spans="1:13" ht="15" x14ac:dyDescent="0.25">
      <c r="A454" t="str">
        <f t="shared" si="31"/>
        <v>Løbende priser (1.000 kr.)</v>
      </c>
      <c r="B454" t="str">
        <f t="shared" si="31"/>
        <v>I alt (netto)</v>
      </c>
      <c r="C454" t="str">
        <f t="shared" si="31"/>
        <v>1 Driftskonti</v>
      </c>
      <c r="D454" t="str">
        <f t="shared" si="31"/>
        <v>2018</v>
      </c>
      <c r="E454" s="2">
        <v>400</v>
      </c>
      <c r="F454" s="57" t="s">
        <v>32</v>
      </c>
      <c r="G454" s="23">
        <v>132855</v>
      </c>
      <c r="H454" s="23">
        <v>220564</v>
      </c>
      <c r="I454" s="23">
        <v>62764</v>
      </c>
      <c r="J454" s="23">
        <v>35744</v>
      </c>
      <c r="K454" s="23">
        <v>17056</v>
      </c>
      <c r="L454" s="23">
        <v>1987</v>
      </c>
      <c r="M454" s="9">
        <f t="shared" si="30"/>
        <v>470970</v>
      </c>
    </row>
    <row r="455" spans="1:13" ht="15" x14ac:dyDescent="0.25">
      <c r="A455" t="str">
        <f t="shared" si="31"/>
        <v>Løbende priser (1.000 kr.)</v>
      </c>
      <c r="B455" t="str">
        <f t="shared" si="31"/>
        <v>I alt (netto)</v>
      </c>
      <c r="C455" t="str">
        <f t="shared" si="31"/>
        <v>1 Driftskonti</v>
      </c>
      <c r="D455" t="str">
        <f t="shared" si="31"/>
        <v>2018</v>
      </c>
      <c r="E455" s="2">
        <v>410</v>
      </c>
      <c r="F455" s="57" t="s">
        <v>55</v>
      </c>
      <c r="G455" s="23">
        <v>68437</v>
      </c>
      <c r="H455" s="23">
        <v>151282</v>
      </c>
      <c r="I455" s="23">
        <v>39552</v>
      </c>
      <c r="J455" s="23">
        <v>6122</v>
      </c>
      <c r="K455" s="23">
        <v>4488</v>
      </c>
      <c r="L455" s="23">
        <v>1732</v>
      </c>
      <c r="M455" s="9">
        <f t="shared" si="30"/>
        <v>271613</v>
      </c>
    </row>
    <row r="456" spans="1:13" ht="15" x14ac:dyDescent="0.25">
      <c r="A456" t="str">
        <f t="shared" si="31"/>
        <v>Løbende priser (1.000 kr.)</v>
      </c>
      <c r="B456" t="str">
        <f t="shared" si="31"/>
        <v>I alt (netto)</v>
      </c>
      <c r="C456" t="str">
        <f t="shared" si="31"/>
        <v>1 Driftskonti</v>
      </c>
      <c r="D456" t="str">
        <f t="shared" si="31"/>
        <v>2018</v>
      </c>
      <c r="E456" s="2">
        <v>420</v>
      </c>
      <c r="F456" s="57" t="s">
        <v>51</v>
      </c>
      <c r="G456" s="23">
        <v>103953</v>
      </c>
      <c r="H456" s="23">
        <v>140918</v>
      </c>
      <c r="I456" s="23">
        <v>29172</v>
      </c>
      <c r="J456" s="23">
        <v>27034</v>
      </c>
      <c r="K456" s="23">
        <v>12681</v>
      </c>
      <c r="L456" s="23">
        <v>2304</v>
      </c>
      <c r="M456" s="9">
        <f t="shared" si="30"/>
        <v>316062</v>
      </c>
    </row>
    <row r="457" spans="1:13" ht="15" x14ac:dyDescent="0.25">
      <c r="A457" t="str">
        <f t="shared" si="31"/>
        <v>Løbende priser (1.000 kr.)</v>
      </c>
      <c r="B457" t="str">
        <f t="shared" si="31"/>
        <v>I alt (netto)</v>
      </c>
      <c r="C457" t="str">
        <f t="shared" si="31"/>
        <v>1 Driftskonti</v>
      </c>
      <c r="D457" t="str">
        <f t="shared" si="31"/>
        <v>2018</v>
      </c>
      <c r="E457" s="2">
        <v>430</v>
      </c>
      <c r="F457" s="57" t="s">
        <v>52</v>
      </c>
      <c r="G457" s="23">
        <v>121620</v>
      </c>
      <c r="H457" s="23">
        <v>175901</v>
      </c>
      <c r="I457" s="23">
        <v>84102</v>
      </c>
      <c r="J457" s="23">
        <v>18738</v>
      </c>
      <c r="K457" s="23">
        <v>21742</v>
      </c>
      <c r="L457" s="23">
        <v>1964</v>
      </c>
      <c r="M457" s="9">
        <f t="shared" si="30"/>
        <v>424067</v>
      </c>
    </row>
    <row r="458" spans="1:13" ht="15" x14ac:dyDescent="0.25">
      <c r="A458" t="str">
        <f t="shared" si="31"/>
        <v>Løbende priser (1.000 kr.)</v>
      </c>
      <c r="B458" t="str">
        <f t="shared" si="31"/>
        <v>I alt (netto)</v>
      </c>
      <c r="C458" t="str">
        <f t="shared" si="31"/>
        <v>1 Driftskonti</v>
      </c>
      <c r="D458" t="str">
        <f t="shared" si="31"/>
        <v>2018</v>
      </c>
      <c r="E458" s="2">
        <v>440</v>
      </c>
      <c r="F458" s="57" t="s">
        <v>53</v>
      </c>
      <c r="G458" s="23">
        <v>71211</v>
      </c>
      <c r="H458" s="23">
        <v>104058</v>
      </c>
      <c r="I458" s="23">
        <v>16932</v>
      </c>
      <c r="J458" s="23">
        <v>6594</v>
      </c>
      <c r="K458" s="23">
        <v>9628</v>
      </c>
      <c r="L458" s="23">
        <v>832</v>
      </c>
      <c r="M458" s="9">
        <f t="shared" si="30"/>
        <v>209255</v>
      </c>
    </row>
    <row r="459" spans="1:13" ht="15" x14ac:dyDescent="0.25">
      <c r="A459" t="str">
        <f t="shared" si="31"/>
        <v>Løbende priser (1.000 kr.)</v>
      </c>
      <c r="B459" t="str">
        <f t="shared" si="31"/>
        <v>I alt (netto)</v>
      </c>
      <c r="C459" t="str">
        <f t="shared" si="31"/>
        <v>1 Driftskonti</v>
      </c>
      <c r="D459" t="str">
        <f t="shared" si="31"/>
        <v>2018</v>
      </c>
      <c r="E459" s="2">
        <v>450</v>
      </c>
      <c r="F459" s="57" t="s">
        <v>57</v>
      </c>
      <c r="G459" s="23">
        <v>101437</v>
      </c>
      <c r="H459" s="23">
        <v>92172</v>
      </c>
      <c r="I459" s="23">
        <v>21398</v>
      </c>
      <c r="J459" s="23">
        <v>39169</v>
      </c>
      <c r="K459" s="23">
        <v>14480</v>
      </c>
      <c r="L459" s="23">
        <v>1631</v>
      </c>
      <c r="M459" s="9">
        <f t="shared" si="30"/>
        <v>270287</v>
      </c>
    </row>
    <row r="460" spans="1:13" ht="15" x14ac:dyDescent="0.25">
      <c r="A460" t="str">
        <f t="shared" si="31"/>
        <v>Løbende priser (1.000 kr.)</v>
      </c>
      <c r="B460" t="str">
        <f t="shared" si="31"/>
        <v>I alt (netto)</v>
      </c>
      <c r="C460" t="str">
        <f t="shared" si="31"/>
        <v>1 Driftskonti</v>
      </c>
      <c r="D460" t="str">
        <f t="shared" si="31"/>
        <v>2018</v>
      </c>
      <c r="E460" s="2">
        <v>461</v>
      </c>
      <c r="F460" s="57" t="s">
        <v>58</v>
      </c>
      <c r="G460" s="23">
        <v>409774</v>
      </c>
      <c r="H460" s="23">
        <v>578929</v>
      </c>
      <c r="I460" s="23">
        <v>124766</v>
      </c>
      <c r="J460" s="23">
        <v>63852</v>
      </c>
      <c r="K460" s="23">
        <v>98210</v>
      </c>
      <c r="L460" s="23">
        <v>7001</v>
      </c>
      <c r="M460" s="9">
        <f t="shared" si="30"/>
        <v>1282532</v>
      </c>
    </row>
    <row r="461" spans="1:13" ht="15" x14ac:dyDescent="0.25">
      <c r="A461" t="str">
        <f t="shared" si="31"/>
        <v>Løbende priser (1.000 kr.)</v>
      </c>
      <c r="B461" t="str">
        <f t="shared" si="31"/>
        <v>I alt (netto)</v>
      </c>
      <c r="C461" t="str">
        <f t="shared" si="31"/>
        <v>1 Driftskonti</v>
      </c>
      <c r="D461" t="str">
        <f t="shared" si="31"/>
        <v>2018</v>
      </c>
      <c r="E461" s="2">
        <v>479</v>
      </c>
      <c r="F461" s="57" t="s">
        <v>59</v>
      </c>
      <c r="G461" s="23">
        <v>119375</v>
      </c>
      <c r="H461" s="23">
        <v>285345</v>
      </c>
      <c r="I461" s="23">
        <v>42383</v>
      </c>
      <c r="J461" s="23">
        <v>24673</v>
      </c>
      <c r="K461" s="23">
        <v>17585</v>
      </c>
      <c r="L461" s="23">
        <v>1927</v>
      </c>
      <c r="M461" s="9">
        <f t="shared" si="30"/>
        <v>491288</v>
      </c>
    </row>
    <row r="462" spans="1:13" ht="15" x14ac:dyDescent="0.25">
      <c r="A462" t="str">
        <f t="shared" si="31"/>
        <v>Løbende priser (1.000 kr.)</v>
      </c>
      <c r="B462" t="str">
        <f t="shared" si="31"/>
        <v>I alt (netto)</v>
      </c>
      <c r="C462" t="str">
        <f t="shared" si="31"/>
        <v>1 Driftskonti</v>
      </c>
      <c r="D462" t="str">
        <f t="shared" si="31"/>
        <v>2018</v>
      </c>
      <c r="E462" s="2">
        <v>480</v>
      </c>
      <c r="F462" s="57" t="s">
        <v>56</v>
      </c>
      <c r="G462" s="23">
        <v>74038</v>
      </c>
      <c r="H462" s="23">
        <v>104084</v>
      </c>
      <c r="I462" s="23">
        <v>18280</v>
      </c>
      <c r="J462" s="23">
        <v>11490</v>
      </c>
      <c r="K462" s="23">
        <v>4933</v>
      </c>
      <c r="L462" s="23">
        <v>763</v>
      </c>
      <c r="M462" s="9">
        <f t="shared" si="30"/>
        <v>213588</v>
      </c>
    </row>
    <row r="463" spans="1:13" ht="15" x14ac:dyDescent="0.25">
      <c r="A463" t="str">
        <f t="shared" si="31"/>
        <v>Løbende priser (1.000 kr.)</v>
      </c>
      <c r="B463" t="str">
        <f t="shared" si="31"/>
        <v>I alt (netto)</v>
      </c>
      <c r="C463" t="str">
        <f t="shared" si="31"/>
        <v>1 Driftskonti</v>
      </c>
      <c r="D463" t="str">
        <f t="shared" si="31"/>
        <v>2018</v>
      </c>
      <c r="E463" s="2">
        <v>482</v>
      </c>
      <c r="F463" s="57" t="s">
        <v>54</v>
      </c>
      <c r="G463" s="23">
        <v>59787</v>
      </c>
      <c r="H463" s="23">
        <v>100361</v>
      </c>
      <c r="I463" s="23">
        <v>24506</v>
      </c>
      <c r="J463" s="23">
        <v>2478</v>
      </c>
      <c r="K463" s="23">
        <v>6826</v>
      </c>
      <c r="L463" s="23">
        <v>834</v>
      </c>
      <c r="M463" s="9">
        <f t="shared" si="30"/>
        <v>194792</v>
      </c>
    </row>
    <row r="464" spans="1:13" ht="15" x14ac:dyDescent="0.25">
      <c r="A464" t="str">
        <f t="shared" si="31"/>
        <v>Løbende priser (1.000 kr.)</v>
      </c>
      <c r="B464" t="str">
        <f t="shared" si="31"/>
        <v>I alt (netto)</v>
      </c>
      <c r="C464" t="str">
        <f t="shared" si="31"/>
        <v>1 Driftskonti</v>
      </c>
      <c r="D464" t="str">
        <f t="shared" si="31"/>
        <v>2018</v>
      </c>
      <c r="E464" s="2">
        <v>492</v>
      </c>
      <c r="F464" s="57" t="s">
        <v>60</v>
      </c>
      <c r="G464" s="23">
        <v>18398</v>
      </c>
      <c r="H464" s="23">
        <v>62152</v>
      </c>
      <c r="I464" s="23">
        <v>8079</v>
      </c>
      <c r="J464" s="23">
        <v>1398</v>
      </c>
      <c r="K464" s="23">
        <v>4680</v>
      </c>
      <c r="L464" s="23">
        <v>234</v>
      </c>
      <c r="M464" s="9">
        <f t="shared" si="30"/>
        <v>94941</v>
      </c>
    </row>
    <row r="465" spans="1:13" ht="15" x14ac:dyDescent="0.25">
      <c r="A465" t="str">
        <f t="shared" si="31"/>
        <v>Løbende priser (1.000 kr.)</v>
      </c>
      <c r="B465" t="str">
        <f t="shared" si="31"/>
        <v>I alt (netto)</v>
      </c>
      <c r="C465" t="str">
        <f t="shared" si="31"/>
        <v>1 Driftskonti</v>
      </c>
      <c r="D465" t="str">
        <f t="shared" si="31"/>
        <v>2018</v>
      </c>
      <c r="E465" s="2">
        <v>510</v>
      </c>
      <c r="F465" s="57" t="s">
        <v>65</v>
      </c>
      <c r="G465" s="23">
        <v>161427</v>
      </c>
      <c r="H465" s="23">
        <v>187964</v>
      </c>
      <c r="I465" s="23">
        <v>47318</v>
      </c>
      <c r="J465" s="23">
        <v>11266</v>
      </c>
      <c r="K465" s="23">
        <v>25428</v>
      </c>
      <c r="L465" s="23">
        <v>2814</v>
      </c>
      <c r="M465" s="9">
        <f t="shared" si="30"/>
        <v>436217</v>
      </c>
    </row>
    <row r="466" spans="1:13" ht="15" x14ac:dyDescent="0.25">
      <c r="A466" t="str">
        <f t="shared" si="31"/>
        <v>Løbende priser (1.000 kr.)</v>
      </c>
      <c r="B466" t="str">
        <f t="shared" si="31"/>
        <v>I alt (netto)</v>
      </c>
      <c r="C466" t="str">
        <f t="shared" si="31"/>
        <v>1 Driftskonti</v>
      </c>
      <c r="D466" t="str">
        <f t="shared" si="31"/>
        <v>2018</v>
      </c>
      <c r="E466" s="2">
        <v>530</v>
      </c>
      <c r="F466" s="57" t="s">
        <v>61</v>
      </c>
      <c r="G466" s="23">
        <v>27394</v>
      </c>
      <c r="H466" s="23">
        <v>149800</v>
      </c>
      <c r="I466" s="23">
        <v>29857</v>
      </c>
      <c r="J466" s="23">
        <v>1824</v>
      </c>
      <c r="K466" s="23">
        <v>15896</v>
      </c>
      <c r="L466" s="23">
        <v>1091</v>
      </c>
      <c r="M466" s="9">
        <f t="shared" si="30"/>
        <v>225862</v>
      </c>
    </row>
    <row r="467" spans="1:13" ht="15" x14ac:dyDescent="0.25">
      <c r="A467" t="str">
        <f t="shared" si="31"/>
        <v>Løbende priser (1.000 kr.)</v>
      </c>
      <c r="B467" t="str">
        <f t="shared" si="31"/>
        <v>I alt (netto)</v>
      </c>
      <c r="C467" t="str">
        <f t="shared" si="31"/>
        <v>1 Driftskonti</v>
      </c>
      <c r="D467" t="str">
        <f t="shared" si="31"/>
        <v>2018</v>
      </c>
      <c r="E467" s="2">
        <v>540</v>
      </c>
      <c r="F467" s="57" t="s">
        <v>67</v>
      </c>
      <c r="G467" s="23">
        <v>278178</v>
      </c>
      <c r="H467" s="23">
        <v>286317</v>
      </c>
      <c r="I467" s="23">
        <v>74655</v>
      </c>
      <c r="J467" s="23">
        <v>22960</v>
      </c>
      <c r="K467" s="23">
        <v>55271</v>
      </c>
      <c r="L467" s="23">
        <v>3352</v>
      </c>
      <c r="M467" s="9">
        <f t="shared" si="30"/>
        <v>720733</v>
      </c>
    </row>
    <row r="468" spans="1:13" ht="15" x14ac:dyDescent="0.25">
      <c r="A468" t="str">
        <f t="shared" si="31"/>
        <v>Løbende priser (1.000 kr.)</v>
      </c>
      <c r="B468" t="str">
        <f t="shared" si="31"/>
        <v>I alt (netto)</v>
      </c>
      <c r="C468" t="str">
        <f t="shared" si="31"/>
        <v>1 Driftskonti</v>
      </c>
      <c r="D468" t="str">
        <f t="shared" si="31"/>
        <v>2018</v>
      </c>
      <c r="E468" s="2">
        <v>550</v>
      </c>
      <c r="F468" s="57" t="s">
        <v>68</v>
      </c>
      <c r="G468" s="23">
        <v>77106</v>
      </c>
      <c r="H468" s="23">
        <v>142094</v>
      </c>
      <c r="I468" s="23">
        <v>39646</v>
      </c>
      <c r="J468" s="23">
        <v>22382</v>
      </c>
      <c r="K468" s="23">
        <v>16100</v>
      </c>
      <c r="L468" s="23">
        <v>1353</v>
      </c>
      <c r="M468" s="9">
        <f t="shared" si="30"/>
        <v>298681</v>
      </c>
    </row>
    <row r="469" spans="1:13" ht="15" x14ac:dyDescent="0.25">
      <c r="A469" t="str">
        <f t="shared" si="31"/>
        <v>Løbende priser (1.000 kr.)</v>
      </c>
      <c r="B469" t="str">
        <f t="shared" si="31"/>
        <v>I alt (netto)</v>
      </c>
      <c r="C469" t="str">
        <f t="shared" si="31"/>
        <v>1 Driftskonti</v>
      </c>
      <c r="D469" t="str">
        <f t="shared" si="31"/>
        <v>2018</v>
      </c>
      <c r="E469" s="2">
        <v>561</v>
      </c>
      <c r="F469" s="57" t="s">
        <v>62</v>
      </c>
      <c r="G469" s="23">
        <v>294559</v>
      </c>
      <c r="H469" s="23">
        <v>461838</v>
      </c>
      <c r="I469" s="23">
        <v>144237</v>
      </c>
      <c r="J469" s="23">
        <v>12710</v>
      </c>
      <c r="K469" s="23">
        <v>67699</v>
      </c>
      <c r="L469" s="23">
        <v>4598</v>
      </c>
      <c r="M469" s="9">
        <f t="shared" si="30"/>
        <v>985641</v>
      </c>
    </row>
    <row r="470" spans="1:13" ht="15" x14ac:dyDescent="0.25">
      <c r="A470" t="str">
        <f t="shared" si="31"/>
        <v>Løbende priser (1.000 kr.)</v>
      </c>
      <c r="B470" t="str">
        <f t="shared" si="31"/>
        <v>I alt (netto)</v>
      </c>
      <c r="C470" t="str">
        <f t="shared" si="31"/>
        <v>1 Driftskonti</v>
      </c>
      <c r="D470" t="str">
        <f t="shared" si="31"/>
        <v>2018</v>
      </c>
      <c r="E470" s="2">
        <v>563</v>
      </c>
      <c r="F470" s="57" t="s">
        <v>63</v>
      </c>
      <c r="G470" s="23">
        <v>7166</v>
      </c>
      <c r="H470" s="23">
        <v>12361</v>
      </c>
      <c r="I470" s="23">
        <v>8118</v>
      </c>
      <c r="J470" s="23">
        <v>2544</v>
      </c>
      <c r="K470" s="23">
        <v>2281</v>
      </c>
      <c r="L470" s="23">
        <v>60</v>
      </c>
      <c r="M470" s="9">
        <f t="shared" si="30"/>
        <v>32530</v>
      </c>
    </row>
    <row r="471" spans="1:13" ht="15" x14ac:dyDescent="0.25">
      <c r="A471" t="str">
        <f t="shared" si="31"/>
        <v>Løbende priser (1.000 kr.)</v>
      </c>
      <c r="B471" t="str">
        <f t="shared" si="31"/>
        <v>I alt (netto)</v>
      </c>
      <c r="C471" t="str">
        <f t="shared" si="31"/>
        <v>1 Driftskonti</v>
      </c>
      <c r="D471" t="str">
        <f t="shared" si="31"/>
        <v>2018</v>
      </c>
      <c r="E471" s="2">
        <v>573</v>
      </c>
      <c r="F471" s="57" t="s">
        <v>69</v>
      </c>
      <c r="G471" s="23">
        <v>107751</v>
      </c>
      <c r="H471" s="23">
        <v>194190</v>
      </c>
      <c r="I471" s="23">
        <v>37659</v>
      </c>
      <c r="J471" s="23">
        <v>17730</v>
      </c>
      <c r="K471" s="23">
        <v>24421</v>
      </c>
      <c r="L471" s="23">
        <v>2303</v>
      </c>
      <c r="M471" s="9">
        <f t="shared" si="30"/>
        <v>384054</v>
      </c>
    </row>
    <row r="472" spans="1:13" ht="15" x14ac:dyDescent="0.25">
      <c r="A472" t="str">
        <f t="shared" si="31"/>
        <v>Løbende priser (1.000 kr.)</v>
      </c>
      <c r="B472" t="str">
        <f t="shared" si="31"/>
        <v>I alt (netto)</v>
      </c>
      <c r="C472" t="str">
        <f t="shared" si="31"/>
        <v>1 Driftskonti</v>
      </c>
      <c r="D472" t="str">
        <f t="shared" si="31"/>
        <v>2018</v>
      </c>
      <c r="E472" s="2">
        <v>575</v>
      </c>
      <c r="F472" s="57" t="s">
        <v>70</v>
      </c>
      <c r="G472" s="23">
        <v>104678</v>
      </c>
      <c r="H472" s="23">
        <v>138513</v>
      </c>
      <c r="I472" s="23">
        <v>28777</v>
      </c>
      <c r="J472" s="23">
        <v>33062</v>
      </c>
      <c r="K472" s="23">
        <v>23904</v>
      </c>
      <c r="L472" s="23">
        <v>1541</v>
      </c>
      <c r="M472" s="9">
        <f t="shared" si="30"/>
        <v>330475</v>
      </c>
    </row>
    <row r="473" spans="1:13" ht="15" x14ac:dyDescent="0.25">
      <c r="A473" t="str">
        <f t="shared" si="31"/>
        <v>Løbende priser (1.000 kr.)</v>
      </c>
      <c r="B473" t="str">
        <f t="shared" si="31"/>
        <v>I alt (netto)</v>
      </c>
      <c r="C473" t="str">
        <f t="shared" si="31"/>
        <v>1 Driftskonti</v>
      </c>
      <c r="D473" t="str">
        <f t="shared" si="31"/>
        <v>2018</v>
      </c>
      <c r="E473" s="2">
        <v>580</v>
      </c>
      <c r="F473" s="57" t="s">
        <v>72</v>
      </c>
      <c r="G473" s="23">
        <v>145554</v>
      </c>
      <c r="H473" s="23">
        <v>203033</v>
      </c>
      <c r="I473" s="23">
        <v>81274</v>
      </c>
      <c r="J473" s="23">
        <v>3983</v>
      </c>
      <c r="K473" s="23">
        <v>34538</v>
      </c>
      <c r="L473" s="23">
        <v>3353</v>
      </c>
      <c r="M473" s="9">
        <f t="shared" si="30"/>
        <v>471735</v>
      </c>
    </row>
    <row r="474" spans="1:13" ht="15" x14ac:dyDescent="0.25">
      <c r="A474" t="str">
        <f t="shared" si="31"/>
        <v>Løbende priser (1.000 kr.)</v>
      </c>
      <c r="B474" t="str">
        <f t="shared" si="31"/>
        <v>I alt (netto)</v>
      </c>
      <c r="C474" t="str">
        <f t="shared" si="31"/>
        <v>1 Driftskonti</v>
      </c>
      <c r="D474" t="str">
        <f t="shared" si="31"/>
        <v>2018</v>
      </c>
      <c r="E474" s="2">
        <v>607</v>
      </c>
      <c r="F474" s="57" t="s">
        <v>64</v>
      </c>
      <c r="G474" s="23">
        <v>146964</v>
      </c>
      <c r="H474" s="23">
        <v>193708</v>
      </c>
      <c r="I474" s="23">
        <v>57615</v>
      </c>
      <c r="J474" s="23">
        <v>27500</v>
      </c>
      <c r="K474" s="23">
        <v>14806</v>
      </c>
      <c r="L474" s="23">
        <v>2853</v>
      </c>
      <c r="M474" s="9">
        <f t="shared" ref="M474:M506" si="32">SUM(G474:L474)</f>
        <v>443446</v>
      </c>
    </row>
    <row r="475" spans="1:13" ht="15" x14ac:dyDescent="0.25">
      <c r="A475" t="str">
        <f t="shared" ref="A475:D506" si="33">A474</f>
        <v>Løbende priser (1.000 kr.)</v>
      </c>
      <c r="B475" t="str">
        <f t="shared" si="33"/>
        <v>I alt (netto)</v>
      </c>
      <c r="C475" t="str">
        <f t="shared" si="33"/>
        <v>1 Driftskonti</v>
      </c>
      <c r="D475" t="str">
        <f t="shared" si="33"/>
        <v>2018</v>
      </c>
      <c r="E475" s="2">
        <v>615</v>
      </c>
      <c r="F475" s="57" t="s">
        <v>75</v>
      </c>
      <c r="G475" s="23">
        <v>174662</v>
      </c>
      <c r="H475" s="23">
        <v>278337</v>
      </c>
      <c r="I475" s="23">
        <v>58842</v>
      </c>
      <c r="J475" s="23">
        <v>6459</v>
      </c>
      <c r="K475" s="23">
        <v>39105</v>
      </c>
      <c r="L475" s="23">
        <v>3072</v>
      </c>
      <c r="M475" s="9">
        <f t="shared" si="32"/>
        <v>560477</v>
      </c>
    </row>
    <row r="476" spans="1:13" ht="15" x14ac:dyDescent="0.25">
      <c r="A476" t="str">
        <f t="shared" si="33"/>
        <v>Løbende priser (1.000 kr.)</v>
      </c>
      <c r="B476" t="str">
        <f t="shared" si="33"/>
        <v>I alt (netto)</v>
      </c>
      <c r="C476" t="str">
        <f t="shared" si="33"/>
        <v>1 Driftskonti</v>
      </c>
      <c r="D476" t="str">
        <f t="shared" si="33"/>
        <v>2018</v>
      </c>
      <c r="E476" s="2">
        <v>621</v>
      </c>
      <c r="F476" s="57" t="s">
        <v>66</v>
      </c>
      <c r="G476" s="23">
        <v>136881</v>
      </c>
      <c r="H476" s="23">
        <v>299468</v>
      </c>
      <c r="I476" s="23">
        <v>140811</v>
      </c>
      <c r="J476" s="23">
        <v>43323</v>
      </c>
      <c r="K476" s="23">
        <v>25231</v>
      </c>
      <c r="L476" s="23">
        <v>2883</v>
      </c>
      <c r="M476" s="9">
        <f t="shared" si="32"/>
        <v>648597</v>
      </c>
    </row>
    <row r="477" spans="1:13" ht="15" x14ac:dyDescent="0.25">
      <c r="A477" t="str">
        <f t="shared" si="33"/>
        <v>Løbende priser (1.000 kr.)</v>
      </c>
      <c r="B477" t="str">
        <f t="shared" si="33"/>
        <v>I alt (netto)</v>
      </c>
      <c r="C477" t="str">
        <f t="shared" si="33"/>
        <v>1 Driftskonti</v>
      </c>
      <c r="D477" t="str">
        <f t="shared" si="33"/>
        <v>2018</v>
      </c>
      <c r="E477" s="2">
        <v>630</v>
      </c>
      <c r="F477" s="57" t="s">
        <v>71</v>
      </c>
      <c r="G477" s="23">
        <v>216681</v>
      </c>
      <c r="H477" s="23">
        <v>304670</v>
      </c>
      <c r="I477" s="23">
        <v>110959</v>
      </c>
      <c r="J477" s="23">
        <v>49870</v>
      </c>
      <c r="K477" s="23">
        <v>29768</v>
      </c>
      <c r="L477" s="23">
        <v>4326</v>
      </c>
      <c r="M477" s="9">
        <f t="shared" si="32"/>
        <v>716274</v>
      </c>
    </row>
    <row r="478" spans="1:13" ht="15" x14ac:dyDescent="0.25">
      <c r="A478" t="str">
        <f t="shared" si="33"/>
        <v>Løbende priser (1.000 kr.)</v>
      </c>
      <c r="B478" t="str">
        <f t="shared" si="33"/>
        <v>I alt (netto)</v>
      </c>
      <c r="C478" t="str">
        <f t="shared" si="33"/>
        <v>1 Driftskonti</v>
      </c>
      <c r="D478" t="str">
        <f t="shared" si="33"/>
        <v>2018</v>
      </c>
      <c r="E478" s="2">
        <v>657</v>
      </c>
      <c r="F478" s="57" t="s">
        <v>84</v>
      </c>
      <c r="G478" s="23">
        <v>123185</v>
      </c>
      <c r="H478" s="23">
        <v>262357</v>
      </c>
      <c r="I478" s="23">
        <v>64723</v>
      </c>
      <c r="J478" s="23">
        <v>71351</v>
      </c>
      <c r="K478" s="23">
        <v>22028</v>
      </c>
      <c r="L478" s="23">
        <v>1293</v>
      </c>
      <c r="M478" s="9">
        <f t="shared" si="32"/>
        <v>544937</v>
      </c>
    </row>
    <row r="479" spans="1:13" ht="15" x14ac:dyDescent="0.25">
      <c r="A479" t="str">
        <f t="shared" si="33"/>
        <v>Løbende priser (1.000 kr.)</v>
      </c>
      <c r="B479" t="str">
        <f t="shared" si="33"/>
        <v>I alt (netto)</v>
      </c>
      <c r="C479" t="str">
        <f t="shared" si="33"/>
        <v>1 Driftskonti</v>
      </c>
      <c r="D479" t="str">
        <f t="shared" si="33"/>
        <v>2018</v>
      </c>
      <c r="E479" s="2">
        <v>661</v>
      </c>
      <c r="F479" s="57" t="s">
        <v>85</v>
      </c>
      <c r="G479" s="23">
        <v>119279</v>
      </c>
      <c r="H479" s="23">
        <v>206183</v>
      </c>
      <c r="I479" s="23">
        <v>34225</v>
      </c>
      <c r="J479" s="23">
        <v>12592</v>
      </c>
      <c r="K479" s="23">
        <v>29028</v>
      </c>
      <c r="L479" s="23">
        <v>2892</v>
      </c>
      <c r="M479" s="9">
        <f t="shared" si="32"/>
        <v>404199</v>
      </c>
    </row>
    <row r="480" spans="1:13" ht="15" x14ac:dyDescent="0.25">
      <c r="A480" t="str">
        <f t="shared" si="33"/>
        <v>Løbende priser (1.000 kr.)</v>
      </c>
      <c r="B480" t="str">
        <f t="shared" si="33"/>
        <v>I alt (netto)</v>
      </c>
      <c r="C480" t="str">
        <f t="shared" si="33"/>
        <v>1 Driftskonti</v>
      </c>
      <c r="D480" t="str">
        <f t="shared" si="33"/>
        <v>2018</v>
      </c>
      <c r="E480" s="2">
        <v>665</v>
      </c>
      <c r="F480" s="57" t="s">
        <v>87</v>
      </c>
      <c r="G480" s="23">
        <v>38129</v>
      </c>
      <c r="H480" s="23">
        <v>83101</v>
      </c>
      <c r="I480" s="23">
        <v>27156</v>
      </c>
      <c r="J480" s="23">
        <v>12385</v>
      </c>
      <c r="K480" s="23">
        <v>4995</v>
      </c>
      <c r="L480" s="23">
        <v>998</v>
      </c>
      <c r="M480" s="9">
        <f t="shared" si="32"/>
        <v>166764</v>
      </c>
    </row>
    <row r="481" spans="1:13" ht="15" x14ac:dyDescent="0.25">
      <c r="A481" t="str">
        <f t="shared" si="33"/>
        <v>Løbende priser (1.000 kr.)</v>
      </c>
      <c r="B481" t="str">
        <f t="shared" si="33"/>
        <v>I alt (netto)</v>
      </c>
      <c r="C481" t="str">
        <f t="shared" si="33"/>
        <v>1 Driftskonti</v>
      </c>
      <c r="D481" t="str">
        <f t="shared" si="33"/>
        <v>2018</v>
      </c>
      <c r="E481" s="2">
        <v>671</v>
      </c>
      <c r="F481" s="57" t="s">
        <v>90</v>
      </c>
      <c r="G481" s="23">
        <v>47404</v>
      </c>
      <c r="H481" s="23">
        <v>101388</v>
      </c>
      <c r="I481" s="23">
        <v>27006</v>
      </c>
      <c r="J481" s="23">
        <v>8489</v>
      </c>
      <c r="K481" s="23">
        <v>7294</v>
      </c>
      <c r="L481" s="23">
        <v>433</v>
      </c>
      <c r="M481" s="9">
        <f t="shared" si="32"/>
        <v>192014</v>
      </c>
    </row>
    <row r="482" spans="1:13" ht="15" x14ac:dyDescent="0.25">
      <c r="A482" t="str">
        <f t="shared" si="33"/>
        <v>Løbende priser (1.000 kr.)</v>
      </c>
      <c r="B482" t="str">
        <f t="shared" si="33"/>
        <v>I alt (netto)</v>
      </c>
      <c r="C482" t="str">
        <f t="shared" si="33"/>
        <v>1 Driftskonti</v>
      </c>
      <c r="D482" t="str">
        <f t="shared" si="33"/>
        <v>2018</v>
      </c>
      <c r="E482" s="2">
        <v>706</v>
      </c>
      <c r="F482" s="57" t="s">
        <v>82</v>
      </c>
      <c r="G482" s="23">
        <v>117033</v>
      </c>
      <c r="H482" s="23">
        <v>129000</v>
      </c>
      <c r="I482" s="23">
        <v>52830</v>
      </c>
      <c r="J482" s="23">
        <v>11083</v>
      </c>
      <c r="K482" s="23">
        <v>12180</v>
      </c>
      <c r="L482" s="23">
        <v>1862</v>
      </c>
      <c r="M482" s="9">
        <f t="shared" si="32"/>
        <v>323988</v>
      </c>
    </row>
    <row r="483" spans="1:13" ht="15" x14ac:dyDescent="0.25">
      <c r="A483" t="str">
        <f t="shared" si="33"/>
        <v>Løbende priser (1.000 kr.)</v>
      </c>
      <c r="B483" t="str">
        <f t="shared" si="33"/>
        <v>I alt (netto)</v>
      </c>
      <c r="C483" t="str">
        <f t="shared" si="33"/>
        <v>1 Driftskonti</v>
      </c>
      <c r="D483" t="str">
        <f t="shared" si="33"/>
        <v>2018</v>
      </c>
      <c r="E483" s="2">
        <v>707</v>
      </c>
      <c r="F483" s="57" t="s">
        <v>76</v>
      </c>
      <c r="G483" s="23">
        <v>86846</v>
      </c>
      <c r="H483" s="23">
        <v>161670</v>
      </c>
      <c r="I483" s="23">
        <v>36908</v>
      </c>
      <c r="J483" s="23">
        <v>1049</v>
      </c>
      <c r="K483" s="23">
        <v>14171</v>
      </c>
      <c r="L483" s="23">
        <v>1772</v>
      </c>
      <c r="M483" s="9">
        <f t="shared" si="32"/>
        <v>302416</v>
      </c>
    </row>
    <row r="484" spans="1:13" ht="15" x14ac:dyDescent="0.25">
      <c r="A484" t="str">
        <f t="shared" si="33"/>
        <v>Løbende priser (1.000 kr.)</v>
      </c>
      <c r="B484" t="str">
        <f t="shared" si="33"/>
        <v>I alt (netto)</v>
      </c>
      <c r="C484" t="str">
        <f t="shared" si="33"/>
        <v>1 Driftskonti</v>
      </c>
      <c r="D484" t="str">
        <f t="shared" si="33"/>
        <v>2018</v>
      </c>
      <c r="E484" s="2">
        <v>710</v>
      </c>
      <c r="F484" s="57" t="s">
        <v>73</v>
      </c>
      <c r="G484" s="23">
        <v>56910</v>
      </c>
      <c r="H484" s="23">
        <v>154018</v>
      </c>
      <c r="I484" s="23">
        <v>46932</v>
      </c>
      <c r="J484" s="23">
        <v>19811</v>
      </c>
      <c r="K484" s="23">
        <v>11064</v>
      </c>
      <c r="L484" s="23">
        <v>2422</v>
      </c>
      <c r="M484" s="9">
        <f t="shared" si="32"/>
        <v>291157</v>
      </c>
    </row>
    <row r="485" spans="1:13" ht="15" x14ac:dyDescent="0.25">
      <c r="A485" t="str">
        <f t="shared" si="33"/>
        <v>Løbende priser (1.000 kr.)</v>
      </c>
      <c r="B485" t="str">
        <f t="shared" si="33"/>
        <v>I alt (netto)</v>
      </c>
      <c r="C485" t="str">
        <f t="shared" si="33"/>
        <v>1 Driftskonti</v>
      </c>
      <c r="D485" t="str">
        <f t="shared" si="33"/>
        <v>2018</v>
      </c>
      <c r="E485" s="2">
        <v>727</v>
      </c>
      <c r="F485" s="57" t="s">
        <v>77</v>
      </c>
      <c r="G485" s="23">
        <v>55254</v>
      </c>
      <c r="H485" s="23">
        <v>82954</v>
      </c>
      <c r="I485" s="23">
        <v>20724</v>
      </c>
      <c r="J485" s="23">
        <v>12506</v>
      </c>
      <c r="K485" s="23">
        <v>7374</v>
      </c>
      <c r="L485" s="23">
        <v>944</v>
      </c>
      <c r="M485" s="9">
        <f t="shared" si="32"/>
        <v>179756</v>
      </c>
    </row>
    <row r="486" spans="1:13" ht="15" x14ac:dyDescent="0.25">
      <c r="A486" t="str">
        <f t="shared" si="33"/>
        <v>Løbende priser (1.000 kr.)</v>
      </c>
      <c r="B486" t="str">
        <f t="shared" si="33"/>
        <v>I alt (netto)</v>
      </c>
      <c r="C486" t="str">
        <f t="shared" si="33"/>
        <v>1 Driftskonti</v>
      </c>
      <c r="D486" t="str">
        <f t="shared" si="33"/>
        <v>2018</v>
      </c>
      <c r="E486" s="2">
        <v>730</v>
      </c>
      <c r="F486" s="57" t="s">
        <v>78</v>
      </c>
      <c r="G486" s="23">
        <v>103968</v>
      </c>
      <c r="H486" s="23">
        <v>490782</v>
      </c>
      <c r="I486" s="23">
        <v>112605</v>
      </c>
      <c r="J486" s="23">
        <v>3979</v>
      </c>
      <c r="K486" s="23">
        <v>43993</v>
      </c>
      <c r="L486" s="23">
        <v>3729</v>
      </c>
      <c r="M486" s="9">
        <f t="shared" si="32"/>
        <v>759056</v>
      </c>
    </row>
    <row r="487" spans="1:13" ht="15" x14ac:dyDescent="0.25">
      <c r="A487" t="str">
        <f t="shared" si="33"/>
        <v>Løbende priser (1.000 kr.)</v>
      </c>
      <c r="B487" t="str">
        <f t="shared" si="33"/>
        <v>I alt (netto)</v>
      </c>
      <c r="C487" t="str">
        <f t="shared" si="33"/>
        <v>1 Driftskonti</v>
      </c>
      <c r="D487" t="str">
        <f t="shared" si="33"/>
        <v>2018</v>
      </c>
      <c r="E487" s="2">
        <v>740</v>
      </c>
      <c r="F487" s="57" t="s">
        <v>80</v>
      </c>
      <c r="G487" s="23">
        <v>177004</v>
      </c>
      <c r="H487" s="23">
        <v>364430</v>
      </c>
      <c r="I487" s="23">
        <v>58383</v>
      </c>
      <c r="J487" s="23">
        <v>26982</v>
      </c>
      <c r="K487" s="23">
        <v>23915</v>
      </c>
      <c r="L487" s="23">
        <v>4776</v>
      </c>
      <c r="M487" s="9">
        <f t="shared" si="32"/>
        <v>655490</v>
      </c>
    </row>
    <row r="488" spans="1:13" ht="15" x14ac:dyDescent="0.25">
      <c r="A488" t="str">
        <f t="shared" si="33"/>
        <v>Løbende priser (1.000 kr.)</v>
      </c>
      <c r="B488" t="str">
        <f t="shared" si="33"/>
        <v>I alt (netto)</v>
      </c>
      <c r="C488" t="str">
        <f t="shared" si="33"/>
        <v>1 Driftskonti</v>
      </c>
      <c r="D488" t="str">
        <f t="shared" si="33"/>
        <v>2018</v>
      </c>
      <c r="E488" s="2">
        <v>741</v>
      </c>
      <c r="F488" s="57" t="s">
        <v>79</v>
      </c>
      <c r="G488" s="23">
        <v>20516</v>
      </c>
      <c r="H488" s="23">
        <v>27125</v>
      </c>
      <c r="I488" s="23">
        <v>3</v>
      </c>
      <c r="J488" s="23">
        <v>37</v>
      </c>
      <c r="K488" s="23">
        <v>4125</v>
      </c>
      <c r="L488" s="23">
        <v>121</v>
      </c>
      <c r="M488" s="9">
        <f t="shared" si="32"/>
        <v>51927</v>
      </c>
    </row>
    <row r="489" spans="1:13" ht="15" x14ac:dyDescent="0.25">
      <c r="A489" t="str">
        <f t="shared" si="33"/>
        <v>Løbende priser (1.000 kr.)</v>
      </c>
      <c r="B489" t="str">
        <f t="shared" si="33"/>
        <v>I alt (netto)</v>
      </c>
      <c r="C489" t="str">
        <f t="shared" si="33"/>
        <v>1 Driftskonti</v>
      </c>
      <c r="D489" t="str">
        <f t="shared" si="33"/>
        <v>2018</v>
      </c>
      <c r="E489" s="2">
        <v>746</v>
      </c>
      <c r="F489" s="57" t="s">
        <v>81</v>
      </c>
      <c r="G489" s="23">
        <v>98612</v>
      </c>
      <c r="H489" s="23">
        <v>216323</v>
      </c>
      <c r="I489" s="23">
        <v>39520</v>
      </c>
      <c r="J489" s="23">
        <v>7653</v>
      </c>
      <c r="K489" s="23">
        <v>11685</v>
      </c>
      <c r="L489" s="23">
        <v>2777</v>
      </c>
      <c r="M489" s="9">
        <f t="shared" si="32"/>
        <v>376570</v>
      </c>
    </row>
    <row r="490" spans="1:13" ht="15" x14ac:dyDescent="0.25">
      <c r="A490" t="str">
        <f t="shared" si="33"/>
        <v>Løbende priser (1.000 kr.)</v>
      </c>
      <c r="B490" t="str">
        <f t="shared" si="33"/>
        <v>I alt (netto)</v>
      </c>
      <c r="C490" t="str">
        <f t="shared" si="33"/>
        <v>1 Driftskonti</v>
      </c>
      <c r="D490" t="str">
        <f t="shared" si="33"/>
        <v>2018</v>
      </c>
      <c r="E490" s="2">
        <v>751</v>
      </c>
      <c r="F490" s="57" t="s">
        <v>83</v>
      </c>
      <c r="G490" s="23">
        <v>482764</v>
      </c>
      <c r="H490" s="23">
        <v>997335</v>
      </c>
      <c r="I490" s="23">
        <v>201540</v>
      </c>
      <c r="J490" s="23">
        <v>102632</v>
      </c>
      <c r="K490" s="23">
        <v>68217</v>
      </c>
      <c r="L490" s="23">
        <v>8271</v>
      </c>
      <c r="M490" s="9">
        <f t="shared" si="32"/>
        <v>1860759</v>
      </c>
    </row>
    <row r="491" spans="1:13" ht="15" x14ac:dyDescent="0.25">
      <c r="A491" t="str">
        <f t="shared" si="33"/>
        <v>Løbende priser (1.000 kr.)</v>
      </c>
      <c r="B491" t="str">
        <f t="shared" si="33"/>
        <v>I alt (netto)</v>
      </c>
      <c r="C491" t="str">
        <f t="shared" si="33"/>
        <v>1 Driftskonti</v>
      </c>
      <c r="D491" t="str">
        <f t="shared" si="33"/>
        <v>2018</v>
      </c>
      <c r="E491" s="2">
        <v>756</v>
      </c>
      <c r="F491" s="57" t="s">
        <v>86</v>
      </c>
      <c r="G491" s="23">
        <v>87581</v>
      </c>
      <c r="H491" s="23">
        <v>144972</v>
      </c>
      <c r="I491" s="23">
        <v>31734</v>
      </c>
      <c r="J491" s="23">
        <v>31673</v>
      </c>
      <c r="K491" s="23">
        <v>17779</v>
      </c>
      <c r="L491" s="23">
        <v>1514</v>
      </c>
      <c r="M491" s="9">
        <f t="shared" si="32"/>
        <v>315253</v>
      </c>
    </row>
    <row r="492" spans="1:13" ht="15" x14ac:dyDescent="0.25">
      <c r="A492" t="str">
        <f t="shared" si="33"/>
        <v>Løbende priser (1.000 kr.)</v>
      </c>
      <c r="B492" t="str">
        <f t="shared" si="33"/>
        <v>I alt (netto)</v>
      </c>
      <c r="C492" t="str">
        <f t="shared" si="33"/>
        <v>1 Driftskonti</v>
      </c>
      <c r="D492" t="str">
        <f t="shared" si="33"/>
        <v>2018</v>
      </c>
      <c r="E492" s="2">
        <v>760</v>
      </c>
      <c r="F492" s="57" t="s">
        <v>88</v>
      </c>
      <c r="G492" s="23">
        <v>129735</v>
      </c>
      <c r="H492" s="23">
        <v>216644</v>
      </c>
      <c r="I492" s="23">
        <v>36214</v>
      </c>
      <c r="J492" s="23">
        <v>12852</v>
      </c>
      <c r="K492" s="23">
        <v>17901</v>
      </c>
      <c r="L492" s="23">
        <v>2612</v>
      </c>
      <c r="M492" s="9">
        <f t="shared" si="32"/>
        <v>415958</v>
      </c>
    </row>
    <row r="493" spans="1:13" ht="15" x14ac:dyDescent="0.25">
      <c r="A493" t="str">
        <f t="shared" si="33"/>
        <v>Løbende priser (1.000 kr.)</v>
      </c>
      <c r="B493" t="str">
        <f t="shared" si="33"/>
        <v>I alt (netto)</v>
      </c>
      <c r="C493" t="str">
        <f t="shared" si="33"/>
        <v>1 Driftskonti</v>
      </c>
      <c r="D493" t="str">
        <f t="shared" si="33"/>
        <v>2018</v>
      </c>
      <c r="E493" s="2">
        <v>766</v>
      </c>
      <c r="F493" s="57" t="s">
        <v>74</v>
      </c>
      <c r="G493" s="23">
        <v>92167</v>
      </c>
      <c r="H493" s="23">
        <v>133539</v>
      </c>
      <c r="I493" s="23">
        <v>47669</v>
      </c>
      <c r="J493" s="23">
        <v>19892</v>
      </c>
      <c r="K493" s="23">
        <v>11390</v>
      </c>
      <c r="L493" s="23">
        <v>1183</v>
      </c>
      <c r="M493" s="9">
        <f t="shared" si="32"/>
        <v>305840</v>
      </c>
    </row>
    <row r="494" spans="1:13" ht="15" x14ac:dyDescent="0.25">
      <c r="A494" t="str">
        <f t="shared" si="33"/>
        <v>Løbende priser (1.000 kr.)</v>
      </c>
      <c r="B494" t="str">
        <f t="shared" si="33"/>
        <v>I alt (netto)</v>
      </c>
      <c r="C494" t="str">
        <f t="shared" si="33"/>
        <v>1 Driftskonti</v>
      </c>
      <c r="D494" t="str">
        <f t="shared" si="33"/>
        <v>2018</v>
      </c>
      <c r="E494" s="2">
        <v>773</v>
      </c>
      <c r="F494" s="57" t="s">
        <v>98</v>
      </c>
      <c r="G494" s="23">
        <v>59531</v>
      </c>
      <c r="H494" s="23">
        <v>126013</v>
      </c>
      <c r="I494" s="23">
        <v>20182</v>
      </c>
      <c r="J494" s="23">
        <v>16763</v>
      </c>
      <c r="K494" s="23">
        <v>7644</v>
      </c>
      <c r="L494" s="23">
        <v>771</v>
      </c>
      <c r="M494" s="9">
        <f t="shared" si="32"/>
        <v>230904</v>
      </c>
    </row>
    <row r="495" spans="1:13" ht="15" x14ac:dyDescent="0.25">
      <c r="A495" t="str">
        <f t="shared" si="33"/>
        <v>Løbende priser (1.000 kr.)</v>
      </c>
      <c r="B495" t="str">
        <f t="shared" si="33"/>
        <v>I alt (netto)</v>
      </c>
      <c r="C495" t="str">
        <f t="shared" si="33"/>
        <v>1 Driftskonti</v>
      </c>
      <c r="D495" t="str">
        <f t="shared" si="33"/>
        <v>2018</v>
      </c>
      <c r="E495" s="2">
        <v>779</v>
      </c>
      <c r="F495" s="57" t="s">
        <v>89</v>
      </c>
      <c r="G495" s="23">
        <v>98092</v>
      </c>
      <c r="H495" s="23">
        <v>191163</v>
      </c>
      <c r="I495" s="23">
        <v>96820</v>
      </c>
      <c r="J495" s="23">
        <v>4780</v>
      </c>
      <c r="K495" s="23">
        <v>18542</v>
      </c>
      <c r="L495" s="23">
        <v>2500</v>
      </c>
      <c r="M495" s="9">
        <f t="shared" si="32"/>
        <v>411897</v>
      </c>
    </row>
    <row r="496" spans="1:13" ht="15" x14ac:dyDescent="0.25">
      <c r="A496" t="str">
        <f t="shared" si="33"/>
        <v>Løbende priser (1.000 kr.)</v>
      </c>
      <c r="B496" t="str">
        <f t="shared" si="33"/>
        <v>I alt (netto)</v>
      </c>
      <c r="C496" t="str">
        <f t="shared" si="33"/>
        <v>1 Driftskonti</v>
      </c>
      <c r="D496" t="str">
        <f t="shared" si="33"/>
        <v>2018</v>
      </c>
      <c r="E496" s="2">
        <v>787</v>
      </c>
      <c r="F496" s="57" t="s">
        <v>100</v>
      </c>
      <c r="G496" s="23">
        <v>116543</v>
      </c>
      <c r="H496" s="23">
        <v>192445</v>
      </c>
      <c r="I496" s="23">
        <v>40732</v>
      </c>
      <c r="J496" s="23">
        <v>33876</v>
      </c>
      <c r="K496" s="23">
        <v>15266</v>
      </c>
      <c r="L496" s="23">
        <v>2413</v>
      </c>
      <c r="M496" s="9">
        <f t="shared" si="32"/>
        <v>401275</v>
      </c>
    </row>
    <row r="497" spans="1:13" ht="15" x14ac:dyDescent="0.25">
      <c r="A497" t="str">
        <f t="shared" si="33"/>
        <v>Løbende priser (1.000 kr.)</v>
      </c>
      <c r="B497" t="str">
        <f t="shared" si="33"/>
        <v>I alt (netto)</v>
      </c>
      <c r="C497" t="str">
        <f t="shared" si="33"/>
        <v>1 Driftskonti</v>
      </c>
      <c r="D497" t="str">
        <f t="shared" si="33"/>
        <v>2018</v>
      </c>
      <c r="E497" s="2">
        <v>791</v>
      </c>
      <c r="F497" s="57" t="s">
        <v>91</v>
      </c>
      <c r="G497" s="23">
        <v>221709</v>
      </c>
      <c r="H497" s="23">
        <v>344427</v>
      </c>
      <c r="I497" s="23">
        <v>85595</v>
      </c>
      <c r="J497" s="23">
        <v>34976</v>
      </c>
      <c r="K497" s="23">
        <v>22911</v>
      </c>
      <c r="L497" s="23">
        <v>2954</v>
      </c>
      <c r="M497" s="9">
        <f t="shared" si="32"/>
        <v>712572</v>
      </c>
    </row>
    <row r="498" spans="1:13" ht="15" x14ac:dyDescent="0.25">
      <c r="A498" t="str">
        <f t="shared" si="33"/>
        <v>Løbende priser (1.000 kr.)</v>
      </c>
      <c r="B498" t="str">
        <f t="shared" si="33"/>
        <v>I alt (netto)</v>
      </c>
      <c r="C498" t="str">
        <f t="shared" si="33"/>
        <v>1 Driftskonti</v>
      </c>
      <c r="D498" t="str">
        <f t="shared" si="33"/>
        <v>2018</v>
      </c>
      <c r="E498" s="2">
        <v>810</v>
      </c>
      <c r="F498" s="57" t="s">
        <v>92</v>
      </c>
      <c r="G498" s="23">
        <v>62053</v>
      </c>
      <c r="H498" s="23">
        <v>153623</v>
      </c>
      <c r="I498" s="23">
        <v>39556</v>
      </c>
      <c r="J498" s="23">
        <v>7451</v>
      </c>
      <c r="K498" s="23">
        <v>16294</v>
      </c>
      <c r="L498" s="23">
        <v>1140</v>
      </c>
      <c r="M498" s="9">
        <f t="shared" si="32"/>
        <v>280117</v>
      </c>
    </row>
    <row r="499" spans="1:13" ht="15" x14ac:dyDescent="0.25">
      <c r="A499" t="str">
        <f t="shared" si="33"/>
        <v>Løbende priser (1.000 kr.)</v>
      </c>
      <c r="B499" t="str">
        <f t="shared" si="33"/>
        <v>I alt (netto)</v>
      </c>
      <c r="C499" t="str">
        <f t="shared" si="33"/>
        <v>1 Driftskonti</v>
      </c>
      <c r="D499" t="str">
        <f t="shared" si="33"/>
        <v>2018</v>
      </c>
      <c r="E499" s="2">
        <v>813</v>
      </c>
      <c r="F499" s="57" t="s">
        <v>93</v>
      </c>
      <c r="G499" s="23">
        <v>146690</v>
      </c>
      <c r="H499" s="23">
        <v>263468</v>
      </c>
      <c r="I499" s="23">
        <v>54569</v>
      </c>
      <c r="J499" s="23">
        <v>42046</v>
      </c>
      <c r="K499" s="23">
        <v>30097</v>
      </c>
      <c r="L499" s="23">
        <v>3016</v>
      </c>
      <c r="M499" s="9">
        <f t="shared" si="32"/>
        <v>539886</v>
      </c>
    </row>
    <row r="500" spans="1:13" ht="15" x14ac:dyDescent="0.25">
      <c r="A500" t="str">
        <f t="shared" si="33"/>
        <v>Løbende priser (1.000 kr.)</v>
      </c>
      <c r="B500" t="str">
        <f t="shared" si="33"/>
        <v>I alt (netto)</v>
      </c>
      <c r="C500" t="str">
        <f t="shared" si="33"/>
        <v>1 Driftskonti</v>
      </c>
      <c r="D500" t="str">
        <f t="shared" si="33"/>
        <v>2018</v>
      </c>
      <c r="E500" s="2">
        <v>820</v>
      </c>
      <c r="F500" s="57" t="s">
        <v>101</v>
      </c>
      <c r="G500" s="23">
        <v>71149</v>
      </c>
      <c r="H500" s="23">
        <v>173598</v>
      </c>
      <c r="I500" s="23">
        <v>47452</v>
      </c>
      <c r="J500" s="23">
        <v>6737</v>
      </c>
      <c r="K500" s="23">
        <v>11873</v>
      </c>
      <c r="L500" s="23">
        <v>1315</v>
      </c>
      <c r="M500" s="9">
        <f t="shared" si="32"/>
        <v>312124</v>
      </c>
    </row>
    <row r="501" spans="1:13" ht="15" x14ac:dyDescent="0.25">
      <c r="A501" t="str">
        <f t="shared" si="33"/>
        <v>Løbende priser (1.000 kr.)</v>
      </c>
      <c r="B501" t="str">
        <f t="shared" si="33"/>
        <v>I alt (netto)</v>
      </c>
      <c r="C501" t="str">
        <f t="shared" si="33"/>
        <v>1 Driftskonti</v>
      </c>
      <c r="D501" t="str">
        <f t="shared" si="33"/>
        <v>2018</v>
      </c>
      <c r="E501" s="2">
        <v>825</v>
      </c>
      <c r="F501" s="57" t="s">
        <v>96</v>
      </c>
      <c r="G501" s="23">
        <v>3762</v>
      </c>
      <c r="H501" s="23">
        <v>19473</v>
      </c>
      <c r="I501" s="23">
        <v>7100</v>
      </c>
      <c r="J501" s="23">
        <v>59</v>
      </c>
      <c r="K501" s="23">
        <v>574</v>
      </c>
      <c r="L501" s="23">
        <v>84</v>
      </c>
      <c r="M501" s="9">
        <f t="shared" si="32"/>
        <v>31052</v>
      </c>
    </row>
    <row r="502" spans="1:13" ht="15" x14ac:dyDescent="0.25">
      <c r="A502" t="str">
        <f t="shared" si="33"/>
        <v>Løbende priser (1.000 kr.)</v>
      </c>
      <c r="B502" t="str">
        <f t="shared" si="33"/>
        <v>I alt (netto)</v>
      </c>
      <c r="C502" t="str">
        <f t="shared" si="33"/>
        <v>1 Driftskonti</v>
      </c>
      <c r="D502" t="str">
        <f t="shared" si="33"/>
        <v>2018</v>
      </c>
      <c r="E502" s="2">
        <v>840</v>
      </c>
      <c r="F502" s="57" t="s">
        <v>99</v>
      </c>
      <c r="G502" s="23">
        <v>60962</v>
      </c>
      <c r="H502" s="23">
        <v>112887</v>
      </c>
      <c r="I502" s="23">
        <v>19830</v>
      </c>
      <c r="J502" s="23">
        <v>10439</v>
      </c>
      <c r="K502" s="23">
        <v>9865</v>
      </c>
      <c r="L502" s="23">
        <v>1432</v>
      </c>
      <c r="M502" s="9">
        <f t="shared" si="32"/>
        <v>215415</v>
      </c>
    </row>
    <row r="503" spans="1:13" ht="15" x14ac:dyDescent="0.25">
      <c r="A503" t="str">
        <f t="shared" si="33"/>
        <v>Løbende priser (1.000 kr.)</v>
      </c>
      <c r="B503" t="str">
        <f t="shared" si="33"/>
        <v>I alt (netto)</v>
      </c>
      <c r="C503" t="str">
        <f t="shared" si="33"/>
        <v>1 Driftskonti</v>
      </c>
      <c r="D503" t="str">
        <f t="shared" si="33"/>
        <v>2018</v>
      </c>
      <c r="E503" s="2">
        <v>846</v>
      </c>
      <c r="F503" s="57" t="s">
        <v>97</v>
      </c>
      <c r="G503" s="23">
        <v>104453</v>
      </c>
      <c r="H503" s="23">
        <v>177457</v>
      </c>
      <c r="I503" s="23">
        <v>28147</v>
      </c>
      <c r="J503" s="23">
        <v>4394</v>
      </c>
      <c r="K503" s="23">
        <v>12169</v>
      </c>
      <c r="L503" s="23">
        <v>1445</v>
      </c>
      <c r="M503" s="9">
        <f t="shared" si="32"/>
        <v>328065</v>
      </c>
    </row>
    <row r="504" spans="1:13" ht="15" x14ac:dyDescent="0.25">
      <c r="A504" t="str">
        <f t="shared" si="33"/>
        <v>Løbende priser (1.000 kr.)</v>
      </c>
      <c r="B504" t="str">
        <f t="shared" si="33"/>
        <v>I alt (netto)</v>
      </c>
      <c r="C504" t="str">
        <f t="shared" si="33"/>
        <v>1 Driftskonti</v>
      </c>
      <c r="D504" t="str">
        <f t="shared" si="33"/>
        <v>2018</v>
      </c>
      <c r="E504" s="2">
        <v>849</v>
      </c>
      <c r="F504" s="57" t="s">
        <v>95</v>
      </c>
      <c r="G504" s="23">
        <v>116851</v>
      </c>
      <c r="H504" s="23">
        <v>130625</v>
      </c>
      <c r="I504" s="23">
        <v>25469</v>
      </c>
      <c r="J504" s="23">
        <v>14687</v>
      </c>
      <c r="K504" s="23">
        <v>14433</v>
      </c>
      <c r="L504" s="23">
        <v>2387</v>
      </c>
      <c r="M504" s="9">
        <f t="shared" si="32"/>
        <v>304452</v>
      </c>
    </row>
    <row r="505" spans="1:13" ht="15" x14ac:dyDescent="0.25">
      <c r="A505" t="str">
        <f t="shared" si="33"/>
        <v>Løbende priser (1.000 kr.)</v>
      </c>
      <c r="B505" t="str">
        <f t="shared" si="33"/>
        <v>I alt (netto)</v>
      </c>
      <c r="C505" t="str">
        <f t="shared" si="33"/>
        <v>1 Driftskonti</v>
      </c>
      <c r="D505" t="str">
        <f t="shared" si="33"/>
        <v>2018</v>
      </c>
      <c r="E505" s="2">
        <v>851</v>
      </c>
      <c r="F505" s="57" t="s">
        <v>102</v>
      </c>
      <c r="G505" s="23">
        <v>399238</v>
      </c>
      <c r="H505" s="23">
        <v>768861</v>
      </c>
      <c r="I505" s="23">
        <v>177579</v>
      </c>
      <c r="J505" s="23">
        <v>82374</v>
      </c>
      <c r="K505" s="23">
        <v>79163</v>
      </c>
      <c r="L505" s="23">
        <v>6221</v>
      </c>
      <c r="M505" s="9">
        <f t="shared" si="32"/>
        <v>1513436</v>
      </c>
    </row>
    <row r="506" spans="1:13" ht="15" x14ac:dyDescent="0.25">
      <c r="A506" t="str">
        <f t="shared" si="33"/>
        <v>Løbende priser (1.000 kr.)</v>
      </c>
      <c r="B506" t="str">
        <f t="shared" si="33"/>
        <v>I alt (netto)</v>
      </c>
      <c r="C506" t="str">
        <f t="shared" si="33"/>
        <v>1 Driftskonti</v>
      </c>
      <c r="D506" t="str">
        <f t="shared" si="33"/>
        <v>2018</v>
      </c>
      <c r="E506" s="2">
        <v>860</v>
      </c>
      <c r="F506" s="57" t="s">
        <v>94</v>
      </c>
      <c r="G506" s="23">
        <v>133652</v>
      </c>
      <c r="H506" s="23">
        <v>247446</v>
      </c>
      <c r="I506" s="23">
        <v>76351</v>
      </c>
      <c r="J506" s="23">
        <v>18191</v>
      </c>
      <c r="K506" s="23">
        <v>21844</v>
      </c>
      <c r="L506" s="23">
        <v>3327</v>
      </c>
      <c r="M506" s="9">
        <f t="shared" si="32"/>
        <v>500811</v>
      </c>
    </row>
    <row r="507" spans="1:13" x14ac:dyDescent="0.2">
      <c r="D507" s="25"/>
      <c r="E507" s="2"/>
      <c r="F507" s="3" t="s">
        <v>119</v>
      </c>
      <c r="G507" s="12">
        <f>SUM(G409:G506)</f>
        <v>12079893</v>
      </c>
      <c r="H507" s="12">
        <f t="shared" ref="H507:M507" si="34">SUM(H409:H506)</f>
        <v>21098513</v>
      </c>
      <c r="I507" s="12">
        <f t="shared" si="34"/>
        <v>4842967</v>
      </c>
      <c r="J507" s="12">
        <f t="shared" si="34"/>
        <v>2366261</v>
      </c>
      <c r="K507" s="12">
        <f t="shared" si="34"/>
        <v>2000059</v>
      </c>
      <c r="L507" s="12">
        <f t="shared" si="34"/>
        <v>194340</v>
      </c>
      <c r="M507" s="12">
        <f t="shared" si="34"/>
        <v>42582033</v>
      </c>
    </row>
    <row r="509" spans="1:13" x14ac:dyDescent="0.2">
      <c r="A509" t="s">
        <v>331</v>
      </c>
    </row>
  </sheetData>
  <pageMargins left="0.70866141732283472" right="0.70866141732283472" top="0.74803149606299213" bottom="0.74803149606299213" header="0.31496062992125984" footer="0.31496062992125984"/>
  <pageSetup paperSize="9" scale="67" fitToHeight="8" orientation="landscape" r:id="rId1"/>
  <headerFooter>
    <oddHeader>&amp;CDataark 7a</oddHead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FB523C-0374-4B5B-AEC7-30A75ED0C2EA}">
  <sheetPr>
    <pageSetUpPr fitToPage="1"/>
  </sheetPr>
  <dimension ref="A1:M510"/>
  <sheetViews>
    <sheetView zoomScaleNormal="100" workbookViewId="0">
      <selection activeCell="H19" sqref="H19"/>
    </sheetView>
  </sheetViews>
  <sheetFormatPr defaultColWidth="9.109375" defaultRowHeight="14.25" x14ac:dyDescent="0.2"/>
  <cols>
    <col min="1" max="1" width="17.33203125" style="9" customWidth="1"/>
    <col min="2" max="3" width="9.109375" style="9"/>
    <col min="4" max="4" width="9.109375" style="28"/>
    <col min="5" max="16384" width="9.109375" style="9"/>
  </cols>
  <sheetData>
    <row r="1" spans="1:13" ht="16.5" x14ac:dyDescent="0.25">
      <c r="A1" s="29" t="s">
        <v>192</v>
      </c>
    </row>
    <row r="2" spans="1:13" x14ac:dyDescent="0.2">
      <c r="A2" s="10" t="s">
        <v>303</v>
      </c>
    </row>
    <row r="3" spans="1:13" x14ac:dyDescent="0.2">
      <c r="A3" s="10"/>
    </row>
    <row r="4" spans="1:13" ht="15" x14ac:dyDescent="0.25">
      <c r="A4"/>
      <c r="B4"/>
      <c r="C4"/>
      <c r="D4"/>
      <c r="E4"/>
      <c r="F4"/>
      <c r="G4" s="57" t="s">
        <v>296</v>
      </c>
      <c r="H4" s="57" t="s">
        <v>297</v>
      </c>
      <c r="I4" s="57" t="s">
        <v>182</v>
      </c>
      <c r="J4" s="57" t="s">
        <v>183</v>
      </c>
      <c r="K4" s="57" t="s">
        <v>184</v>
      </c>
      <c r="L4" s="57" t="s">
        <v>185</v>
      </c>
      <c r="M4" s="57" t="s">
        <v>1</v>
      </c>
    </row>
    <row r="5" spans="1:13" ht="15" x14ac:dyDescent="0.25">
      <c r="A5" s="15" t="s">
        <v>332</v>
      </c>
      <c r="B5" s="15" t="s">
        <v>187</v>
      </c>
      <c r="C5" s="15" t="s">
        <v>188</v>
      </c>
      <c r="D5" s="15" t="s">
        <v>298</v>
      </c>
      <c r="E5" s="2">
        <v>101</v>
      </c>
      <c r="F5" s="57" t="s">
        <v>4</v>
      </c>
      <c r="G5" s="23">
        <f>Dataark7a!G5*Dataark9!$F$63/1000</f>
        <v>1086.9792519999999</v>
      </c>
      <c r="H5" s="23">
        <f>Dataark7a!H5*Dataark9!$F$63/1000</f>
        <v>2781.6508739999999</v>
      </c>
      <c r="I5" s="23">
        <f>Dataark7a!I5*Dataark9!$F$63/1000</f>
        <v>420.41431799999998</v>
      </c>
      <c r="J5" s="23">
        <f>Dataark7a!J5*Dataark9!$F$63/1000</f>
        <v>379.16038399999996</v>
      </c>
      <c r="K5" s="23">
        <f>Dataark7a!K5*Dataark9!$F$63/1000</f>
        <v>195.56057100000001</v>
      </c>
      <c r="L5" s="23">
        <f>Dataark7a!L5*Dataark9!$F$63/1000</f>
        <v>11.859131999999999</v>
      </c>
      <c r="M5" s="23">
        <f>Dataark7a!M5*Dataark9!$F$63/1000</f>
        <v>4875.6245309999995</v>
      </c>
    </row>
    <row r="6" spans="1:13" ht="15" x14ac:dyDescent="0.25">
      <c r="A6" t="str">
        <f>A5</f>
        <v>2026-priser (mio.kr.)</v>
      </c>
      <c r="B6" t="str">
        <f>B5</f>
        <v>I alt (netto)</v>
      </c>
      <c r="C6" t="str">
        <f>C5</f>
        <v>1 Driftskonti</v>
      </c>
      <c r="D6" t="str">
        <f>D5</f>
        <v>2025</v>
      </c>
      <c r="E6" s="2">
        <v>147</v>
      </c>
      <c r="F6" s="57" t="s">
        <v>5</v>
      </c>
      <c r="G6" s="23">
        <f>Dataark7a!G6*Dataark9!$F$63/1000</f>
        <v>303.46871700000003</v>
      </c>
      <c r="H6" s="23">
        <f>Dataark7a!H6*Dataark9!$F$63/1000</f>
        <v>597.351406</v>
      </c>
      <c r="I6" s="23">
        <f>Dataark7a!I6*Dataark9!$F$63/1000</f>
        <v>61.265959999999993</v>
      </c>
      <c r="J6" s="23">
        <f>Dataark7a!J6*Dataark9!$F$63/1000</f>
        <v>70.982649999999992</v>
      </c>
      <c r="K6" s="23">
        <f>Dataark7a!K6*Dataark9!$F$63/1000</f>
        <v>39.103195999999997</v>
      </c>
      <c r="L6" s="23">
        <f>Dataark7a!L6*Dataark9!$F$63/1000</f>
        <v>1.3574329999999999</v>
      </c>
      <c r="M6" s="23">
        <f>Dataark7a!M6*Dataark9!$F$63/1000</f>
        <v>1073.529362</v>
      </c>
    </row>
    <row r="7" spans="1:13" ht="15" x14ac:dyDescent="0.25">
      <c r="A7" t="str">
        <f t="shared" ref="A7:D70" si="0">A6</f>
        <v>2026-priser (mio.kr.)</v>
      </c>
      <c r="B7" t="str">
        <f t="shared" si="0"/>
        <v>I alt (netto)</v>
      </c>
      <c r="C7" t="str">
        <f t="shared" si="0"/>
        <v>1 Driftskonti</v>
      </c>
      <c r="D7" t="str">
        <f t="shared" si="0"/>
        <v>2025</v>
      </c>
      <c r="E7" s="2">
        <v>151</v>
      </c>
      <c r="F7" s="57" t="s">
        <v>9</v>
      </c>
      <c r="G7" s="23">
        <f>Dataark7a!G7*Dataark9!$F$63/1000</f>
        <v>156.02598299999997</v>
      </c>
      <c r="H7" s="23">
        <f>Dataark7a!H7*Dataark9!$F$63/1000</f>
        <v>313.19888799999995</v>
      </c>
      <c r="I7" s="23">
        <f>Dataark7a!I7*Dataark9!$F$63/1000</f>
        <v>87.527985000000001</v>
      </c>
      <c r="J7" s="23">
        <f>Dataark7a!J7*Dataark9!$F$63/1000</f>
        <v>36.601951999999997</v>
      </c>
      <c r="K7" s="23">
        <f>Dataark7a!K7*Dataark9!$F$63/1000</f>
        <v>38.715358000000002</v>
      </c>
      <c r="L7" s="23">
        <f>Dataark7a!L7*Dataark9!$F$63/1000</f>
        <v>1.6032019999999998</v>
      </c>
      <c r="M7" s="23">
        <f>Dataark7a!M7*Dataark9!$F$63/1000</f>
        <v>633.67336799999987</v>
      </c>
    </row>
    <row r="8" spans="1:13" ht="15" x14ac:dyDescent="0.25">
      <c r="A8" t="str">
        <f t="shared" si="0"/>
        <v>2026-priser (mio.kr.)</v>
      </c>
      <c r="B8" t="str">
        <f t="shared" si="0"/>
        <v>I alt (netto)</v>
      </c>
      <c r="C8" t="str">
        <f t="shared" si="0"/>
        <v>1 Driftskonti</v>
      </c>
      <c r="D8" t="str">
        <f t="shared" si="0"/>
        <v>2025</v>
      </c>
      <c r="E8" s="2">
        <v>153</v>
      </c>
      <c r="F8" s="57" t="s">
        <v>10</v>
      </c>
      <c r="G8" s="23">
        <f>Dataark7a!G8*Dataark9!$F$63/1000</f>
        <v>137.44190599999999</v>
      </c>
      <c r="H8" s="23">
        <f>Dataark7a!H8*Dataark9!$F$63/1000</f>
        <v>172.74657099999999</v>
      </c>
      <c r="I8" s="23">
        <f>Dataark7a!I8*Dataark9!$F$63/1000</f>
        <v>75.854475999999991</v>
      </c>
      <c r="J8" s="23">
        <f>Dataark7a!J8*Dataark9!$F$63/1000</f>
        <v>57.326397</v>
      </c>
      <c r="K8" s="23">
        <f>Dataark7a!K8*Dataark9!$F$63/1000</f>
        <v>14.245268999999999</v>
      </c>
      <c r="L8" s="23">
        <f>Dataark7a!L8*Dataark9!$F$63/1000</f>
        <v>1.7255679999999998</v>
      </c>
      <c r="M8" s="23">
        <f>Dataark7a!M8*Dataark9!$F$63/1000</f>
        <v>459.34018699999996</v>
      </c>
    </row>
    <row r="9" spans="1:13" ht="15" x14ac:dyDescent="0.25">
      <c r="A9" t="str">
        <f t="shared" si="0"/>
        <v>2026-priser (mio.kr.)</v>
      </c>
      <c r="B9" t="str">
        <f t="shared" si="0"/>
        <v>I alt (netto)</v>
      </c>
      <c r="C9" t="str">
        <f t="shared" si="0"/>
        <v>1 Driftskonti</v>
      </c>
      <c r="D9" t="str">
        <f t="shared" si="0"/>
        <v>2025</v>
      </c>
      <c r="E9" s="2">
        <v>155</v>
      </c>
      <c r="F9" s="57" t="s">
        <v>6</v>
      </c>
      <c r="G9" s="23">
        <f>Dataark7a!G9*Dataark9!$F$63/1000</f>
        <v>59.759198999999995</v>
      </c>
      <c r="H9" s="23">
        <f>Dataark7a!H9*Dataark9!$F$63/1000</f>
        <v>79.803371999999982</v>
      </c>
      <c r="I9" s="23">
        <f>Dataark7a!I9*Dataark9!$F$63/1000</f>
        <v>15.421226999999998</v>
      </c>
      <c r="J9" s="23">
        <f>Dataark7a!J9*Dataark9!$F$63/1000</f>
        <v>13.500703</v>
      </c>
      <c r="K9" s="23">
        <f>Dataark7a!K9*Dataark9!$F$63/1000</f>
        <v>9.0530100000000004</v>
      </c>
      <c r="L9" s="23">
        <f>Dataark7a!L9*Dataark9!$F$63/1000</f>
        <v>0.53405499999999995</v>
      </c>
      <c r="M9" s="23">
        <f>Dataark7a!M9*Dataark9!$F$63/1000</f>
        <v>178.07156599999999</v>
      </c>
    </row>
    <row r="10" spans="1:13" ht="15" x14ac:dyDescent="0.25">
      <c r="A10" t="str">
        <f t="shared" si="0"/>
        <v>2026-priser (mio.kr.)</v>
      </c>
      <c r="B10" t="str">
        <f t="shared" si="0"/>
        <v>I alt (netto)</v>
      </c>
      <c r="C10" t="str">
        <f t="shared" si="0"/>
        <v>1 Driftskonti</v>
      </c>
      <c r="D10" t="str">
        <f t="shared" si="0"/>
        <v>2025</v>
      </c>
      <c r="E10" s="2">
        <v>157</v>
      </c>
      <c r="F10" s="57" t="s">
        <v>11</v>
      </c>
      <c r="G10" s="23">
        <f>Dataark7a!G10*Dataark9!$F$63/1000</f>
        <v>215.17024099999998</v>
      </c>
      <c r="H10" s="23">
        <f>Dataark7a!H10*Dataark9!$F$63/1000</f>
        <v>519.07449799999995</v>
      </c>
      <c r="I10" s="23">
        <f>Dataark7a!I10*Dataark9!$F$63/1000</f>
        <v>70.650809999999993</v>
      </c>
      <c r="J10" s="23">
        <f>Dataark7a!J10*Dataark9!$F$63/1000</f>
        <v>152.173528</v>
      </c>
      <c r="K10" s="23">
        <f>Dataark7a!K10*Dataark9!$F$63/1000</f>
        <v>34.071672</v>
      </c>
      <c r="L10" s="23">
        <f>Dataark7a!L10*Dataark9!$F$63/1000</f>
        <v>2.5427239999999998</v>
      </c>
      <c r="M10" s="23">
        <f>Dataark7a!M10*Dataark9!$F$63/1000</f>
        <v>993.68347299999994</v>
      </c>
    </row>
    <row r="11" spans="1:13" ht="15" x14ac:dyDescent="0.25">
      <c r="A11" t="str">
        <f t="shared" si="0"/>
        <v>2026-priser (mio.kr.)</v>
      </c>
      <c r="B11" t="str">
        <f t="shared" si="0"/>
        <v>I alt (netto)</v>
      </c>
      <c r="C11" t="str">
        <f t="shared" si="0"/>
        <v>1 Driftskonti</v>
      </c>
      <c r="D11" t="str">
        <f t="shared" si="0"/>
        <v>2025</v>
      </c>
      <c r="E11" s="2">
        <v>159</v>
      </c>
      <c r="F11" s="57" t="s">
        <v>12</v>
      </c>
      <c r="G11" s="23">
        <f>Dataark7a!G11*Dataark9!$F$63/1000</f>
        <v>243.10909499999997</v>
      </c>
      <c r="H11" s="23">
        <f>Dataark7a!H11*Dataark9!$F$63/1000</f>
        <v>394.44057899999996</v>
      </c>
      <c r="I11" s="23">
        <f>Dataark7a!I11*Dataark9!$F$63/1000</f>
        <v>49.517786999999998</v>
      </c>
      <c r="J11" s="23">
        <f>Dataark7a!J11*Dataark9!$F$63/1000</f>
        <v>43.186901999999996</v>
      </c>
      <c r="K11" s="23">
        <f>Dataark7a!K11*Dataark9!$F$63/1000</f>
        <v>22.367052999999999</v>
      </c>
      <c r="L11" s="23">
        <f>Dataark7a!L11*Dataark9!$F$63/1000</f>
        <v>2.4276169999999997</v>
      </c>
      <c r="M11" s="23">
        <f>Dataark7a!M11*Dataark9!$F$63/1000</f>
        <v>755.04903299999989</v>
      </c>
    </row>
    <row r="12" spans="1:13" ht="15" x14ac:dyDescent="0.25">
      <c r="A12" t="str">
        <f t="shared" si="0"/>
        <v>2026-priser (mio.kr.)</v>
      </c>
      <c r="B12" t="str">
        <f t="shared" si="0"/>
        <v>I alt (netto)</v>
      </c>
      <c r="C12" t="str">
        <f t="shared" si="0"/>
        <v>1 Driftskonti</v>
      </c>
      <c r="D12" t="str">
        <f t="shared" si="0"/>
        <v>2025</v>
      </c>
      <c r="E12" s="2">
        <v>161</v>
      </c>
      <c r="F12" s="57" t="s">
        <v>13</v>
      </c>
      <c r="G12" s="23">
        <f>Dataark7a!G12*Dataark9!$F$63/1000</f>
        <v>72.143052999999995</v>
      </c>
      <c r="H12" s="23">
        <f>Dataark7a!H12*Dataark9!$F$63/1000</f>
        <v>135.36997999999997</v>
      </c>
      <c r="I12" s="23">
        <f>Dataark7a!I12*Dataark9!$F$63/1000</f>
        <v>28.117217999999998</v>
      </c>
      <c r="J12" s="23">
        <f>Dataark7a!J12*Dataark9!$F$63/1000</f>
        <v>20.504600999999997</v>
      </c>
      <c r="K12" s="23">
        <f>Dataark7a!K12*Dataark9!$F$63/1000</f>
        <v>14.536665999999999</v>
      </c>
      <c r="L12" s="23">
        <f>Dataark7a!L12*Dataark9!$F$63/1000</f>
        <v>0.39094899999999994</v>
      </c>
      <c r="M12" s="23">
        <f>Dataark7a!M12*Dataark9!$F$63/1000</f>
        <v>271.06246700000003</v>
      </c>
    </row>
    <row r="13" spans="1:13" ht="15" x14ac:dyDescent="0.25">
      <c r="A13" t="str">
        <f t="shared" si="0"/>
        <v>2026-priser (mio.kr.)</v>
      </c>
      <c r="B13" t="str">
        <f t="shared" si="0"/>
        <v>I alt (netto)</v>
      </c>
      <c r="C13" t="str">
        <f t="shared" si="0"/>
        <v>1 Driftskonti</v>
      </c>
      <c r="D13" t="str">
        <f t="shared" si="0"/>
        <v>2025</v>
      </c>
      <c r="E13" s="2">
        <v>163</v>
      </c>
      <c r="F13" s="57" t="s">
        <v>14</v>
      </c>
      <c r="G13" s="23">
        <f>Dataark7a!G13*Dataark9!$F$63/1000</f>
        <v>121.0179</v>
      </c>
      <c r="H13" s="23">
        <f>Dataark7a!H13*Dataark9!$F$63/1000</f>
        <v>168.46687199999997</v>
      </c>
      <c r="I13" s="23">
        <f>Dataark7a!I13*Dataark9!$F$63/1000</f>
        <v>29.448725999999997</v>
      </c>
      <c r="J13" s="23">
        <f>Dataark7a!J13*Dataark9!$F$63/1000</f>
        <v>11.559438999999999</v>
      </c>
      <c r="K13" s="23">
        <f>Dataark7a!K13*Dataark9!$F$63/1000</f>
        <v>18.227348999999997</v>
      </c>
      <c r="L13" s="23">
        <f>Dataark7a!L13*Dataark9!$F$63/1000</f>
        <v>0.82234099999999988</v>
      </c>
      <c r="M13" s="23">
        <f>Dataark7a!M13*Dataark9!$F$63/1000</f>
        <v>349.54262699999998</v>
      </c>
    </row>
    <row r="14" spans="1:13" ht="15" x14ac:dyDescent="0.25">
      <c r="A14" t="str">
        <f t="shared" si="0"/>
        <v>2026-priser (mio.kr.)</v>
      </c>
      <c r="B14" t="str">
        <f t="shared" si="0"/>
        <v>I alt (netto)</v>
      </c>
      <c r="C14" t="str">
        <f t="shared" si="0"/>
        <v>1 Driftskonti</v>
      </c>
      <c r="D14" t="str">
        <f t="shared" si="0"/>
        <v>2025</v>
      </c>
      <c r="E14" s="2">
        <v>165</v>
      </c>
      <c r="F14" s="57" t="s">
        <v>8</v>
      </c>
      <c r="G14" s="23">
        <f>Dataark7a!G14*Dataark9!$F$63/1000</f>
        <v>128.34534199999999</v>
      </c>
      <c r="H14" s="23">
        <f>Dataark7a!H14*Dataark9!$F$63/1000</f>
        <v>147.60865399999997</v>
      </c>
      <c r="I14" s="23">
        <f>Dataark7a!I14*Dataark9!$F$63/1000</f>
        <v>40.118418999999996</v>
      </c>
      <c r="J14" s="23">
        <f>Dataark7a!J14*Dataark9!$F$63/1000</f>
        <v>21.869292999999999</v>
      </c>
      <c r="K14" s="23">
        <f>Dataark7a!K14*Dataark9!$F$63/1000</f>
        <v>14.814581999999998</v>
      </c>
      <c r="L14" s="23">
        <f>Dataark7a!L14*Dataark9!$F$63/1000</f>
        <v>1.6540149999999998</v>
      </c>
      <c r="M14" s="23">
        <f>Dataark7a!M14*Dataark9!$F$63/1000</f>
        <v>354.41030499999999</v>
      </c>
    </row>
    <row r="15" spans="1:13" ht="15" x14ac:dyDescent="0.25">
      <c r="A15" t="str">
        <f t="shared" si="0"/>
        <v>2026-priser (mio.kr.)</v>
      </c>
      <c r="B15" t="str">
        <f t="shared" si="0"/>
        <v>I alt (netto)</v>
      </c>
      <c r="C15" t="str">
        <f t="shared" si="0"/>
        <v>1 Driftskonti</v>
      </c>
      <c r="D15" t="str">
        <f t="shared" si="0"/>
        <v>2025</v>
      </c>
      <c r="E15" s="2">
        <v>167</v>
      </c>
      <c r="F15" s="57" t="s">
        <v>15</v>
      </c>
      <c r="G15" s="23">
        <f>Dataark7a!G15*Dataark9!$F$63/1000</f>
        <v>157.36371299999999</v>
      </c>
      <c r="H15" s="23">
        <f>Dataark7a!H15*Dataark9!$F$63/1000</f>
        <v>344.64591300000001</v>
      </c>
      <c r="I15" s="23">
        <f>Dataark7a!I15*Dataark9!$F$63/1000</f>
        <v>87.741606999999988</v>
      </c>
      <c r="J15" s="23">
        <f>Dataark7a!J15*Dataark9!$F$63/1000</f>
        <v>17.940099999999997</v>
      </c>
      <c r="K15" s="23">
        <f>Dataark7a!K15*Dataark9!$F$63/1000</f>
        <v>12.542515</v>
      </c>
      <c r="L15" s="23">
        <f>Dataark7a!L15*Dataark9!$F$63/1000</f>
        <v>1.7743069999999999</v>
      </c>
      <c r="M15" s="23">
        <f>Dataark7a!M15*Dataark9!$F$63/1000</f>
        <v>622.00815499999987</v>
      </c>
    </row>
    <row r="16" spans="1:13" ht="15" x14ac:dyDescent="0.25">
      <c r="A16" t="str">
        <f t="shared" si="0"/>
        <v>2026-priser (mio.kr.)</v>
      </c>
      <c r="B16" t="str">
        <f t="shared" si="0"/>
        <v>I alt (netto)</v>
      </c>
      <c r="C16" t="str">
        <f t="shared" si="0"/>
        <v>1 Driftskonti</v>
      </c>
      <c r="D16" t="str">
        <f t="shared" si="0"/>
        <v>2025</v>
      </c>
      <c r="E16" s="2">
        <v>169</v>
      </c>
      <c r="F16" s="57" t="s">
        <v>16</v>
      </c>
      <c r="G16" s="23">
        <f>Dataark7a!G16*Dataark9!$F$63/1000</f>
        <v>189.25457399999999</v>
      </c>
      <c r="H16" s="23">
        <f>Dataark7a!H16*Dataark9!$F$63/1000</f>
        <v>180.30837500000001</v>
      </c>
      <c r="I16" s="23">
        <f>Dataark7a!I16*Dataark9!$F$63/1000</f>
        <v>100.09746199999999</v>
      </c>
      <c r="J16" s="23">
        <f>Dataark7a!J16*Dataark9!$F$63/1000</f>
        <v>27.446278999999997</v>
      </c>
      <c r="K16" s="23">
        <f>Dataark7a!K16*Dataark9!$F$63/1000</f>
        <v>34.420104000000002</v>
      </c>
      <c r="L16" s="23">
        <f>Dataark7a!L16*Dataark9!$F$63/1000</f>
        <v>0.29243399999999997</v>
      </c>
      <c r="M16" s="23">
        <f>Dataark7a!M16*Dataark9!$F$63/1000</f>
        <v>531.81922799999995</v>
      </c>
    </row>
    <row r="17" spans="1:13" ht="15" x14ac:dyDescent="0.25">
      <c r="A17" t="str">
        <f t="shared" si="0"/>
        <v>2026-priser (mio.kr.)</v>
      </c>
      <c r="B17" t="str">
        <f t="shared" si="0"/>
        <v>I alt (netto)</v>
      </c>
      <c r="C17" t="str">
        <f t="shared" si="0"/>
        <v>1 Driftskonti</v>
      </c>
      <c r="D17" t="str">
        <f t="shared" si="0"/>
        <v>2025</v>
      </c>
      <c r="E17" s="2">
        <v>173</v>
      </c>
      <c r="F17" s="57" t="s">
        <v>18</v>
      </c>
      <c r="G17" s="23">
        <f>Dataark7a!G17*Dataark9!$F$63/1000</f>
        <v>194.43957399999999</v>
      </c>
      <c r="H17" s="23">
        <f>Dataark7a!H17*Dataark9!$F$63/1000</f>
        <v>376.39055699999994</v>
      </c>
      <c r="I17" s="23">
        <f>Dataark7a!I17*Dataark9!$F$63/1000</f>
        <v>35.346145</v>
      </c>
      <c r="J17" s="23">
        <f>Dataark7a!J17*Dataark9!$F$63/1000</f>
        <v>63.158484999999992</v>
      </c>
      <c r="K17" s="23">
        <f>Dataark7a!K17*Dataark9!$F$63/1000</f>
        <v>9.315370999999999</v>
      </c>
      <c r="L17" s="23">
        <f>Dataark7a!L17*Dataark9!$F$63/1000</f>
        <v>2.1963659999999998</v>
      </c>
      <c r="M17" s="23">
        <f>Dataark7a!M17*Dataark9!$F$63/1000</f>
        <v>680.84649799999988</v>
      </c>
    </row>
    <row r="18" spans="1:13" ht="15" x14ac:dyDescent="0.25">
      <c r="A18" t="str">
        <f t="shared" si="0"/>
        <v>2026-priser (mio.kr.)</v>
      </c>
      <c r="B18" t="str">
        <f t="shared" si="0"/>
        <v>I alt (netto)</v>
      </c>
      <c r="C18" t="str">
        <f t="shared" si="0"/>
        <v>1 Driftskonti</v>
      </c>
      <c r="D18" t="str">
        <f t="shared" si="0"/>
        <v>2025</v>
      </c>
      <c r="E18" s="2">
        <v>175</v>
      </c>
      <c r="F18" s="57" t="s">
        <v>19</v>
      </c>
      <c r="G18" s="23">
        <f>Dataark7a!G18*Dataark9!$F$63/1000</f>
        <v>217.91103199999998</v>
      </c>
      <c r="H18" s="23">
        <f>Dataark7a!H18*Dataark9!$F$63/1000</f>
        <v>209.97279699999999</v>
      </c>
      <c r="I18" s="23">
        <f>Dataark7a!I18*Dataark9!$F$63/1000</f>
        <v>36.951420999999996</v>
      </c>
      <c r="J18" s="23">
        <f>Dataark7a!J18*Dataark9!$F$63/1000</f>
        <v>45.122981000000003</v>
      </c>
      <c r="K18" s="23">
        <f>Dataark7a!K18*Dataark9!$F$63/1000</f>
        <v>10.993236999999999</v>
      </c>
      <c r="L18" s="23">
        <f>Dataark7a!L18*Dataark9!$F$63/1000</f>
        <v>2.42658</v>
      </c>
      <c r="M18" s="23">
        <f>Dataark7a!M18*Dataark9!$F$63/1000</f>
        <v>523.37804799999992</v>
      </c>
    </row>
    <row r="19" spans="1:13" ht="15" x14ac:dyDescent="0.25">
      <c r="A19" t="str">
        <f t="shared" si="0"/>
        <v>2026-priser (mio.kr.)</v>
      </c>
      <c r="B19" t="str">
        <f t="shared" si="0"/>
        <v>I alt (netto)</v>
      </c>
      <c r="C19" t="str">
        <f t="shared" si="0"/>
        <v>1 Driftskonti</v>
      </c>
      <c r="D19" t="str">
        <f t="shared" si="0"/>
        <v>2025</v>
      </c>
      <c r="E19" s="2">
        <v>183</v>
      </c>
      <c r="F19" s="57" t="s">
        <v>17</v>
      </c>
      <c r="G19" s="23">
        <f>Dataark7a!G19*Dataark9!$F$63/1000</f>
        <v>64.764797999999999</v>
      </c>
      <c r="H19" s="23">
        <f>Dataark7a!H19*Dataark9!$F$63/1000</f>
        <v>108.28872499999999</v>
      </c>
      <c r="I19" s="23">
        <f>Dataark7a!I19*Dataark9!$F$63/1000</f>
        <v>17.786624</v>
      </c>
      <c r="J19" s="23">
        <f>Dataark7a!J19*Dataark9!$F$63/1000</f>
        <v>21.688855</v>
      </c>
      <c r="K19" s="23">
        <f>Dataark7a!K19*Dataark9!$F$63/1000</f>
        <v>8.6952449999999981</v>
      </c>
      <c r="L19" s="23">
        <f>Dataark7a!L19*Dataark9!$F$63/1000</f>
        <v>0.5579059999999999</v>
      </c>
      <c r="M19" s="23">
        <f>Dataark7a!M19*Dataark9!$F$63/1000</f>
        <v>221.78215299999999</v>
      </c>
    </row>
    <row r="20" spans="1:13" ht="15" x14ac:dyDescent="0.25">
      <c r="A20" t="str">
        <f t="shared" si="0"/>
        <v>2026-priser (mio.kr.)</v>
      </c>
      <c r="B20" t="str">
        <f t="shared" si="0"/>
        <v>I alt (netto)</v>
      </c>
      <c r="C20" t="str">
        <f t="shared" si="0"/>
        <v>1 Driftskonti</v>
      </c>
      <c r="D20" t="str">
        <f t="shared" si="0"/>
        <v>2025</v>
      </c>
      <c r="E20" s="2">
        <v>185</v>
      </c>
      <c r="F20" s="57" t="s">
        <v>7</v>
      </c>
      <c r="G20" s="23">
        <f>Dataark7a!G20*Dataark9!$F$63/1000</f>
        <v>165.28328199999999</v>
      </c>
      <c r="H20" s="23">
        <f>Dataark7a!H20*Dataark9!$F$63/1000</f>
        <v>269.40741499999996</v>
      </c>
      <c r="I20" s="23">
        <f>Dataark7a!I20*Dataark9!$F$63/1000</f>
        <v>35.429104999999993</v>
      </c>
      <c r="J20" s="23">
        <f>Dataark7a!J20*Dataark9!$F$63/1000</f>
        <v>20.473490999999999</v>
      </c>
      <c r="K20" s="23">
        <f>Dataark7a!K20*Dataark9!$F$63/1000</f>
        <v>11.170563999999999</v>
      </c>
      <c r="L20" s="23">
        <f>Dataark7a!L20*Dataark9!$F$63/1000</f>
        <v>1.4466149999999998</v>
      </c>
      <c r="M20" s="23">
        <f>Dataark7a!M20*Dataark9!$F$63/1000</f>
        <v>503.21047199999992</v>
      </c>
    </row>
    <row r="21" spans="1:13" ht="15" x14ac:dyDescent="0.25">
      <c r="A21" t="str">
        <f t="shared" si="0"/>
        <v>2026-priser (mio.kr.)</v>
      </c>
      <c r="B21" t="str">
        <f t="shared" si="0"/>
        <v>I alt (netto)</v>
      </c>
      <c r="C21" t="str">
        <f t="shared" si="0"/>
        <v>1 Driftskonti</v>
      </c>
      <c r="D21" t="str">
        <f t="shared" si="0"/>
        <v>2025</v>
      </c>
      <c r="E21" s="2">
        <v>187</v>
      </c>
      <c r="F21" s="57" t="s">
        <v>20</v>
      </c>
      <c r="G21" s="23">
        <f>Dataark7a!G21*Dataark9!$F$63/1000</f>
        <v>58.728420999999997</v>
      </c>
      <c r="H21" s="23">
        <f>Dataark7a!H21*Dataark9!$F$63/1000</f>
        <v>69.67810399999999</v>
      </c>
      <c r="I21" s="23">
        <f>Dataark7a!I21*Dataark9!$F$63/1000</f>
        <v>25.065326999999996</v>
      </c>
      <c r="J21" s="23">
        <f>Dataark7a!J21*Dataark9!$F$63/1000</f>
        <v>4.8873809999999995</v>
      </c>
      <c r="K21" s="23">
        <f>Dataark7a!K21*Dataark9!$F$63/1000</f>
        <v>5.8870490000000002</v>
      </c>
      <c r="L21" s="23">
        <f>Dataark7a!L21*Dataark9!$F$63/1000</f>
        <v>0.46353899999999998</v>
      </c>
      <c r="M21" s="23">
        <f>Dataark7a!M21*Dataark9!$F$63/1000</f>
        <v>164.70982100000001</v>
      </c>
    </row>
    <row r="22" spans="1:13" ht="15" x14ac:dyDescent="0.25">
      <c r="A22" t="str">
        <f t="shared" si="0"/>
        <v>2026-priser (mio.kr.)</v>
      </c>
      <c r="B22" t="str">
        <f t="shared" si="0"/>
        <v>I alt (netto)</v>
      </c>
      <c r="C22" t="str">
        <f t="shared" si="0"/>
        <v>1 Driftskonti</v>
      </c>
      <c r="D22" t="str">
        <f t="shared" si="0"/>
        <v>2025</v>
      </c>
      <c r="E22" s="2">
        <v>190</v>
      </c>
      <c r="F22" s="57" t="s">
        <v>25</v>
      </c>
      <c r="G22" s="23">
        <f>Dataark7a!G22*Dataark9!$F$63/1000</f>
        <v>139.12599399999996</v>
      </c>
      <c r="H22" s="23">
        <f>Dataark7a!H22*Dataark9!$F$63/1000</f>
        <v>229.39788099999998</v>
      </c>
      <c r="I22" s="23">
        <f>Dataark7a!I22*Dataark9!$F$63/1000</f>
        <v>50.393014999999998</v>
      </c>
      <c r="J22" s="23">
        <f>Dataark7a!J22*Dataark9!$F$63/1000</f>
        <v>11.141527999999999</v>
      </c>
      <c r="K22" s="23">
        <f>Dataark7a!K22*Dataark9!$F$63/1000</f>
        <v>14.952502999999998</v>
      </c>
      <c r="L22" s="23">
        <f>Dataark7a!L22*Dataark9!$F$63/1000</f>
        <v>1.8095649999999999</v>
      </c>
      <c r="M22" s="23">
        <f>Dataark7a!M22*Dataark9!$F$63/1000</f>
        <v>446.82048599999996</v>
      </c>
    </row>
    <row r="23" spans="1:13" ht="15" x14ac:dyDescent="0.25">
      <c r="A23" t="str">
        <f t="shared" si="0"/>
        <v>2026-priser (mio.kr.)</v>
      </c>
      <c r="B23" t="str">
        <f t="shared" si="0"/>
        <v>I alt (netto)</v>
      </c>
      <c r="C23" t="str">
        <f t="shared" si="0"/>
        <v>1 Driftskonti</v>
      </c>
      <c r="D23" t="str">
        <f t="shared" si="0"/>
        <v>2025</v>
      </c>
      <c r="E23" s="2">
        <v>201</v>
      </c>
      <c r="F23" s="57" t="s">
        <v>21</v>
      </c>
      <c r="G23" s="23">
        <f>Dataark7a!G23*Dataark9!$F$63/1000</f>
        <v>93.34555499999999</v>
      </c>
      <c r="H23" s="23">
        <f>Dataark7a!H23*Dataark9!$F$63/1000</f>
        <v>130.92436099999998</v>
      </c>
      <c r="I23" s="23">
        <f>Dataark7a!I23*Dataark9!$F$63/1000</f>
        <v>37.730207999999998</v>
      </c>
      <c r="J23" s="23">
        <f>Dataark7a!J23*Dataark9!$F$63/1000</f>
        <v>21.614190999999998</v>
      </c>
      <c r="K23" s="23">
        <f>Dataark7a!K23*Dataark9!$F$63/1000</f>
        <v>15.211752999999998</v>
      </c>
      <c r="L23" s="23">
        <f>Dataark7a!L23*Dataark9!$F$63/1000</f>
        <v>0.8016009999999999</v>
      </c>
      <c r="M23" s="23">
        <f>Dataark7a!M23*Dataark9!$F$63/1000</f>
        <v>299.62766899999997</v>
      </c>
    </row>
    <row r="24" spans="1:13" ht="15" x14ac:dyDescent="0.25">
      <c r="A24" t="str">
        <f t="shared" si="0"/>
        <v>2026-priser (mio.kr.)</v>
      </c>
      <c r="B24" t="str">
        <f t="shared" si="0"/>
        <v>I alt (netto)</v>
      </c>
      <c r="C24" t="str">
        <f t="shared" si="0"/>
        <v>1 Driftskonti</v>
      </c>
      <c r="D24" t="str">
        <f t="shared" si="0"/>
        <v>2025</v>
      </c>
      <c r="E24" s="2">
        <v>210</v>
      </c>
      <c r="F24" s="57" t="s">
        <v>23</v>
      </c>
      <c r="G24" s="23">
        <f>Dataark7a!G24*Dataark9!$F$63/1000</f>
        <v>178.86901900000001</v>
      </c>
      <c r="H24" s="23">
        <f>Dataark7a!H24*Dataark9!$F$63/1000</f>
        <v>262.17848799999996</v>
      </c>
      <c r="I24" s="23">
        <f>Dataark7a!I24*Dataark9!$F$63/1000</f>
        <v>27.346726999999998</v>
      </c>
      <c r="J24" s="23">
        <f>Dataark7a!J24*Dataark9!$F$63/1000</f>
        <v>12.440888999999999</v>
      </c>
      <c r="K24" s="23">
        <f>Dataark7a!K24*Dataark9!$F$63/1000</f>
        <v>14.419484999999998</v>
      </c>
      <c r="L24" s="23">
        <f>Dataark7a!L24*Dataark9!$F$63/1000</f>
        <v>1.3667659999999999</v>
      </c>
      <c r="M24" s="23">
        <f>Dataark7a!M24*Dataark9!$F$63/1000</f>
        <v>496.62137399999995</v>
      </c>
    </row>
    <row r="25" spans="1:13" ht="15" x14ac:dyDescent="0.25">
      <c r="A25" t="str">
        <f t="shared" si="0"/>
        <v>2026-priser (mio.kr.)</v>
      </c>
      <c r="B25" t="str">
        <f t="shared" si="0"/>
        <v>I alt (netto)</v>
      </c>
      <c r="C25" t="str">
        <f t="shared" si="0"/>
        <v>1 Driftskonti</v>
      </c>
      <c r="D25" t="str">
        <f t="shared" si="0"/>
        <v>2025</v>
      </c>
      <c r="E25" s="2">
        <v>217</v>
      </c>
      <c r="F25" s="57" t="s">
        <v>28</v>
      </c>
      <c r="G25" s="23">
        <f>Dataark7a!G25*Dataark9!$F$63/1000</f>
        <v>258.28040499999997</v>
      </c>
      <c r="H25" s="23">
        <f>Dataark7a!H25*Dataark9!$F$63/1000</f>
        <v>407.17597599999999</v>
      </c>
      <c r="I25" s="23">
        <f>Dataark7a!I25*Dataark9!$F$63/1000</f>
        <v>142.85608299999998</v>
      </c>
      <c r="J25" s="23">
        <f>Dataark7a!J25*Dataark9!$F$63/1000</f>
        <v>31.141109999999998</v>
      </c>
      <c r="K25" s="23">
        <f>Dataark7a!K25*Dataark9!$F$63/1000</f>
        <v>37.316445000000002</v>
      </c>
      <c r="L25" s="23">
        <f>Dataark7a!L25*Dataark9!$F$63/1000</f>
        <v>2.8797489999999999</v>
      </c>
      <c r="M25" s="23">
        <f>Dataark7a!M25*Dataark9!$F$63/1000</f>
        <v>879.64976799999988</v>
      </c>
    </row>
    <row r="26" spans="1:13" ht="15" x14ac:dyDescent="0.25">
      <c r="A26" t="str">
        <f t="shared" si="0"/>
        <v>2026-priser (mio.kr.)</v>
      </c>
      <c r="B26" t="str">
        <f t="shared" si="0"/>
        <v>I alt (netto)</v>
      </c>
      <c r="C26" t="str">
        <f t="shared" si="0"/>
        <v>1 Driftskonti</v>
      </c>
      <c r="D26" t="str">
        <f t="shared" si="0"/>
        <v>2025</v>
      </c>
      <c r="E26" s="2">
        <v>219</v>
      </c>
      <c r="F26" s="57" t="s">
        <v>29</v>
      </c>
      <c r="G26" s="23">
        <f>Dataark7a!G26*Dataark9!$F$63/1000</f>
        <v>84.499944999999997</v>
      </c>
      <c r="H26" s="23">
        <f>Dataark7a!H26*Dataark9!$F$63/1000</f>
        <v>279.70793599999996</v>
      </c>
      <c r="I26" s="23">
        <f>Dataark7a!I26*Dataark9!$F$63/1000</f>
        <v>89.146742000000003</v>
      </c>
      <c r="J26" s="23">
        <f>Dataark7a!J26*Dataark9!$F$63/1000</f>
        <v>57.538981999999997</v>
      </c>
      <c r="K26" s="23">
        <f>Dataark7a!K26*Dataark9!$F$63/1000</f>
        <v>18.863029999999998</v>
      </c>
      <c r="L26" s="23">
        <f>Dataark7a!L26*Dataark9!$F$63/1000</f>
        <v>2.0843699999999998</v>
      </c>
      <c r="M26" s="23">
        <f>Dataark7a!M26*Dataark9!$F$63/1000</f>
        <v>531.841005</v>
      </c>
    </row>
    <row r="27" spans="1:13" ht="15" x14ac:dyDescent="0.25">
      <c r="A27" t="str">
        <f t="shared" si="0"/>
        <v>2026-priser (mio.kr.)</v>
      </c>
      <c r="B27" t="str">
        <f t="shared" si="0"/>
        <v>I alt (netto)</v>
      </c>
      <c r="C27" t="str">
        <f t="shared" si="0"/>
        <v>1 Driftskonti</v>
      </c>
      <c r="D27" t="str">
        <f t="shared" si="0"/>
        <v>2025</v>
      </c>
      <c r="E27" s="2">
        <v>223</v>
      </c>
      <c r="F27" s="57" t="s">
        <v>30</v>
      </c>
      <c r="G27" s="23">
        <f>Dataark7a!G27*Dataark9!$F$63/1000</f>
        <v>121.26055799999999</v>
      </c>
      <c r="H27" s="23">
        <f>Dataark7a!H27*Dataark9!$F$63/1000</f>
        <v>209.52896099999998</v>
      </c>
      <c r="I27" s="23">
        <f>Dataark7a!I27*Dataark9!$F$63/1000</f>
        <v>22.556823999999995</v>
      </c>
      <c r="J27" s="23">
        <f>Dataark7a!J27*Dataark9!$F$63/1000</f>
        <v>21.513601999999999</v>
      </c>
      <c r="K27" s="23">
        <f>Dataark7a!K27*Dataark9!$F$63/1000</f>
        <v>14.789693999999999</v>
      </c>
      <c r="L27" s="23">
        <f>Dataark7a!L27*Dataark9!$F$63/1000</f>
        <v>1.1738839999999999</v>
      </c>
      <c r="M27" s="23">
        <f>Dataark7a!M27*Dataark9!$F$63/1000</f>
        <v>390.82352299999997</v>
      </c>
    </row>
    <row r="28" spans="1:13" ht="15" x14ac:dyDescent="0.25">
      <c r="A28" t="str">
        <f t="shared" si="0"/>
        <v>2026-priser (mio.kr.)</v>
      </c>
      <c r="B28" t="str">
        <f t="shared" si="0"/>
        <v>I alt (netto)</v>
      </c>
      <c r="C28" t="str">
        <f t="shared" si="0"/>
        <v>1 Driftskonti</v>
      </c>
      <c r="D28" t="str">
        <f t="shared" si="0"/>
        <v>2025</v>
      </c>
      <c r="E28" s="2">
        <v>230</v>
      </c>
      <c r="F28" s="57" t="s">
        <v>31</v>
      </c>
      <c r="G28" s="23">
        <f>Dataark7a!G28*Dataark9!$F$63/1000</f>
        <v>221.22735799999998</v>
      </c>
      <c r="H28" s="23">
        <f>Dataark7a!H28*Dataark9!$F$63/1000</f>
        <v>400.96019799999999</v>
      </c>
      <c r="I28" s="23">
        <f>Dataark7a!I28*Dataark9!$F$63/1000</f>
        <v>62.620281999999989</v>
      </c>
      <c r="J28" s="23">
        <f>Dataark7a!J28*Dataark9!$F$63/1000</f>
        <v>82.009070999999992</v>
      </c>
      <c r="K28" s="23">
        <f>Dataark7a!K28*Dataark9!$F$63/1000</f>
        <v>24.832001999999996</v>
      </c>
      <c r="L28" s="23">
        <f>Dataark7a!L28*Dataark9!$F$63/1000</f>
        <v>1.5669069999999998</v>
      </c>
      <c r="M28" s="23">
        <f>Dataark7a!M28*Dataark9!$F$63/1000</f>
        <v>793.21581800000001</v>
      </c>
    </row>
    <row r="29" spans="1:13" ht="15" x14ac:dyDescent="0.25">
      <c r="A29" t="str">
        <f t="shared" si="0"/>
        <v>2026-priser (mio.kr.)</v>
      </c>
      <c r="B29" t="str">
        <f t="shared" si="0"/>
        <v>I alt (netto)</v>
      </c>
      <c r="C29" t="str">
        <f t="shared" si="0"/>
        <v>1 Driftskonti</v>
      </c>
      <c r="D29" t="str">
        <f t="shared" si="0"/>
        <v>2025</v>
      </c>
      <c r="E29" s="2">
        <v>240</v>
      </c>
      <c r="F29" s="57" t="s">
        <v>22</v>
      </c>
      <c r="G29" s="23">
        <f>Dataark7a!G29*Dataark9!$F$63/1000</f>
        <v>131.571449</v>
      </c>
      <c r="H29" s="23">
        <f>Dataark7a!H29*Dataark9!$F$63/1000</f>
        <v>172.683314</v>
      </c>
      <c r="I29" s="23">
        <f>Dataark7a!I29*Dataark9!$F$63/1000</f>
        <v>38.888536999999999</v>
      </c>
      <c r="J29" s="23">
        <f>Dataark7a!J29*Dataark9!$F$63/1000</f>
        <v>41.570218999999994</v>
      </c>
      <c r="K29" s="23">
        <f>Dataark7a!K29*Dataark9!$F$63/1000</f>
        <v>23.338721999999997</v>
      </c>
      <c r="L29" s="23">
        <f>Dataark7a!L29*Dataark9!$F$63/1000</f>
        <v>1.9765219999999999</v>
      </c>
      <c r="M29" s="23">
        <f>Dataark7a!M29*Dataark9!$F$63/1000</f>
        <v>410.02876299999997</v>
      </c>
    </row>
    <row r="30" spans="1:13" ht="15" x14ac:dyDescent="0.25">
      <c r="A30" t="str">
        <f t="shared" si="0"/>
        <v>2026-priser (mio.kr.)</v>
      </c>
      <c r="B30" t="str">
        <f t="shared" si="0"/>
        <v>I alt (netto)</v>
      </c>
      <c r="C30" t="str">
        <f t="shared" si="0"/>
        <v>1 Driftskonti</v>
      </c>
      <c r="D30" t="str">
        <f t="shared" si="0"/>
        <v>2025</v>
      </c>
      <c r="E30" s="2">
        <v>250</v>
      </c>
      <c r="F30" s="57" t="s">
        <v>24</v>
      </c>
      <c r="G30" s="23">
        <f>Dataark7a!G30*Dataark9!$F$63/1000</f>
        <v>128.05601899999999</v>
      </c>
      <c r="H30" s="23">
        <f>Dataark7a!H30*Dataark9!$F$63/1000</f>
        <v>301.59278399999999</v>
      </c>
      <c r="I30" s="23">
        <f>Dataark7a!I30*Dataark9!$F$63/1000</f>
        <v>78.612895999999992</v>
      </c>
      <c r="J30" s="23">
        <f>Dataark7a!J30*Dataark9!$F$63/1000</f>
        <v>19.689519000000001</v>
      </c>
      <c r="K30" s="23">
        <f>Dataark7a!K30*Dataark9!$F$63/1000</f>
        <v>21.228427</v>
      </c>
      <c r="L30" s="23">
        <f>Dataark7a!L30*Dataark9!$F$63/1000</f>
        <v>2.2056989999999996</v>
      </c>
      <c r="M30" s="23">
        <f>Dataark7a!M30*Dataark9!$F$63/1000</f>
        <v>551.38534399999992</v>
      </c>
    </row>
    <row r="31" spans="1:13" ht="15" x14ac:dyDescent="0.25">
      <c r="A31" t="str">
        <f t="shared" si="0"/>
        <v>2026-priser (mio.kr.)</v>
      </c>
      <c r="B31" t="str">
        <f t="shared" si="0"/>
        <v>I alt (netto)</v>
      </c>
      <c r="C31" t="str">
        <f t="shared" si="0"/>
        <v>1 Driftskonti</v>
      </c>
      <c r="D31" t="str">
        <f t="shared" si="0"/>
        <v>2025</v>
      </c>
      <c r="E31" s="2">
        <v>253</v>
      </c>
      <c r="F31" s="57" t="s">
        <v>34</v>
      </c>
      <c r="G31" s="23">
        <f>Dataark7a!G31*Dataark9!$F$63/1000</f>
        <v>213.72051499999998</v>
      </c>
      <c r="H31" s="23">
        <f>Dataark7a!H31*Dataark9!$F$63/1000</f>
        <v>208.290783</v>
      </c>
      <c r="I31" s="23">
        <f>Dataark7a!I31*Dataark9!$F$63/1000</f>
        <v>35.682132999999993</v>
      </c>
      <c r="J31" s="23">
        <f>Dataark7a!J31*Dataark9!$F$63/1000</f>
        <v>55.016997999999994</v>
      </c>
      <c r="K31" s="23">
        <f>Dataark7a!K31*Dataark9!$F$63/1000</f>
        <v>29.865599999999997</v>
      </c>
      <c r="L31" s="23">
        <f>Dataark7a!L31*Dataark9!$F$63/1000</f>
        <v>1.4766879999999998</v>
      </c>
      <c r="M31" s="23">
        <f>Dataark7a!M31*Dataark9!$F$63/1000</f>
        <v>544.05271699999992</v>
      </c>
    </row>
    <row r="32" spans="1:13" ht="15" x14ac:dyDescent="0.25">
      <c r="A32" t="str">
        <f t="shared" si="0"/>
        <v>2026-priser (mio.kr.)</v>
      </c>
      <c r="B32" t="str">
        <f t="shared" si="0"/>
        <v>I alt (netto)</v>
      </c>
      <c r="C32" t="str">
        <f t="shared" si="0"/>
        <v>1 Driftskonti</v>
      </c>
      <c r="D32" t="str">
        <f t="shared" si="0"/>
        <v>2025</v>
      </c>
      <c r="E32" s="2">
        <v>259</v>
      </c>
      <c r="F32" s="57" t="s">
        <v>35</v>
      </c>
      <c r="G32" s="23">
        <f>Dataark7a!G32*Dataark9!$F$63/1000</f>
        <v>188.10661499999998</v>
      </c>
      <c r="H32" s="23">
        <f>Dataark7a!H32*Dataark9!$F$63/1000</f>
        <v>295.17167999999998</v>
      </c>
      <c r="I32" s="23">
        <f>Dataark7a!I32*Dataark9!$F$63/1000</f>
        <v>117.141594</v>
      </c>
      <c r="J32" s="23">
        <f>Dataark7a!J32*Dataark9!$F$63/1000</f>
        <v>47.202165999999998</v>
      </c>
      <c r="K32" s="23">
        <f>Dataark7a!K32*Dataark9!$F$63/1000</f>
        <v>30.690014999999999</v>
      </c>
      <c r="L32" s="23">
        <f>Dataark7a!L32*Dataark9!$F$63/1000</f>
        <v>2.0532599999999999</v>
      </c>
      <c r="M32" s="23">
        <f>Dataark7a!M32*Dataark9!$F$63/1000</f>
        <v>680.36532999999997</v>
      </c>
    </row>
    <row r="33" spans="1:13" ht="15" x14ac:dyDescent="0.25">
      <c r="A33" t="str">
        <f t="shared" si="0"/>
        <v>2026-priser (mio.kr.)</v>
      </c>
      <c r="B33" t="str">
        <f t="shared" si="0"/>
        <v>I alt (netto)</v>
      </c>
      <c r="C33" t="str">
        <f t="shared" si="0"/>
        <v>1 Driftskonti</v>
      </c>
      <c r="D33" t="str">
        <f t="shared" si="0"/>
        <v>2025</v>
      </c>
      <c r="E33" s="2">
        <v>260</v>
      </c>
      <c r="F33" s="57" t="s">
        <v>27</v>
      </c>
      <c r="G33" s="23">
        <f>Dataark7a!G33*Dataark9!$F$63/1000</f>
        <v>97.468666999999982</v>
      </c>
      <c r="H33" s="23">
        <f>Dataark7a!H33*Dataark9!$F$63/1000</f>
        <v>217.14987399999998</v>
      </c>
      <c r="I33" s="23">
        <f>Dataark7a!I33*Dataark9!$F$63/1000</f>
        <v>40.735433999999991</v>
      </c>
      <c r="J33" s="23">
        <f>Dataark7a!J33*Dataark9!$F$63/1000</f>
        <v>33.052301</v>
      </c>
      <c r="K33" s="23">
        <f>Dataark7a!K33*Dataark9!$F$63/1000</f>
        <v>21.086358000000001</v>
      </c>
      <c r="L33" s="23">
        <f>Dataark7a!L33*Dataark9!$F$63/1000</f>
        <v>1.806454</v>
      </c>
      <c r="M33" s="23">
        <f>Dataark7a!M33*Dataark9!$F$63/1000</f>
        <v>411.29908799999998</v>
      </c>
    </row>
    <row r="34" spans="1:13" ht="15" x14ac:dyDescent="0.25">
      <c r="A34" t="str">
        <f t="shared" si="0"/>
        <v>2026-priser (mio.kr.)</v>
      </c>
      <c r="B34" t="str">
        <f t="shared" si="0"/>
        <v>I alt (netto)</v>
      </c>
      <c r="C34" t="str">
        <f t="shared" si="0"/>
        <v>1 Driftskonti</v>
      </c>
      <c r="D34" t="str">
        <f t="shared" si="0"/>
        <v>2025</v>
      </c>
      <c r="E34" s="2">
        <v>265</v>
      </c>
      <c r="F34" s="57" t="s">
        <v>37</v>
      </c>
      <c r="G34" s="23">
        <f>Dataark7a!G34*Dataark9!$F$63/1000</f>
        <v>271.19831399999998</v>
      </c>
      <c r="H34" s="23">
        <f>Dataark7a!H34*Dataark9!$F$63/1000</f>
        <v>423.13540599999993</v>
      </c>
      <c r="I34" s="23">
        <f>Dataark7a!I34*Dataark9!$F$63/1000</f>
        <v>72.999614999999991</v>
      </c>
      <c r="J34" s="23">
        <f>Dataark7a!J34*Dataark9!$F$63/1000</f>
        <v>24.226393999999996</v>
      </c>
      <c r="K34" s="23">
        <f>Dataark7a!K34*Dataark9!$F$63/1000</f>
        <v>18.577855</v>
      </c>
      <c r="L34" s="23">
        <f>Dataark7a!L34*Dataark9!$F$63/1000</f>
        <v>2.8320469999999998</v>
      </c>
      <c r="M34" s="23">
        <f>Dataark7a!M34*Dataark9!$F$63/1000</f>
        <v>812.96963099999994</v>
      </c>
    </row>
    <row r="35" spans="1:13" ht="15" x14ac:dyDescent="0.25">
      <c r="A35" t="str">
        <f t="shared" si="0"/>
        <v>2026-priser (mio.kr.)</v>
      </c>
      <c r="B35" t="str">
        <f t="shared" si="0"/>
        <v>I alt (netto)</v>
      </c>
      <c r="C35" t="str">
        <f t="shared" si="0"/>
        <v>1 Driftskonti</v>
      </c>
      <c r="D35" t="str">
        <f t="shared" si="0"/>
        <v>2025</v>
      </c>
      <c r="E35" s="2">
        <v>269</v>
      </c>
      <c r="F35" s="57" t="s">
        <v>38</v>
      </c>
      <c r="G35" s="23">
        <f>Dataark7a!G35*Dataark9!$F$63/1000</f>
        <v>90.285367999999991</v>
      </c>
      <c r="H35" s="23">
        <f>Dataark7a!H35*Dataark9!$F$63/1000</f>
        <v>119.10774599999999</v>
      </c>
      <c r="I35" s="23">
        <f>Dataark7a!I35*Dataark9!$F$63/1000</f>
        <v>19.151315999999998</v>
      </c>
      <c r="J35" s="23">
        <f>Dataark7a!J35*Dataark9!$F$63/1000</f>
        <v>10.676952</v>
      </c>
      <c r="K35" s="23">
        <f>Dataark7a!K35*Dataark9!$F$63/1000</f>
        <v>9.8048349999999989</v>
      </c>
      <c r="L35" s="23">
        <f>Dataark7a!L35*Dataark9!$F$63/1000</f>
        <v>1.7017169999999999</v>
      </c>
      <c r="M35" s="23">
        <f>Dataark7a!M35*Dataark9!$F$63/1000</f>
        <v>250.72793399999998</v>
      </c>
    </row>
    <row r="36" spans="1:13" ht="15" x14ac:dyDescent="0.25">
      <c r="A36" t="str">
        <f t="shared" si="0"/>
        <v>2026-priser (mio.kr.)</v>
      </c>
      <c r="B36" t="str">
        <f t="shared" si="0"/>
        <v>I alt (netto)</v>
      </c>
      <c r="C36" t="str">
        <f t="shared" si="0"/>
        <v>1 Driftskonti</v>
      </c>
      <c r="D36" t="str">
        <f t="shared" si="0"/>
        <v>2025</v>
      </c>
      <c r="E36" s="2">
        <v>270</v>
      </c>
      <c r="F36" s="57" t="s">
        <v>26</v>
      </c>
      <c r="G36" s="23">
        <f>Dataark7a!G36*Dataark9!$F$63/1000</f>
        <v>112.93655899999999</v>
      </c>
      <c r="H36" s="23">
        <f>Dataark7a!H36*Dataark9!$F$63/1000</f>
        <v>258.39862299999999</v>
      </c>
      <c r="I36" s="23">
        <f>Dataark7a!I36*Dataark9!$F$63/1000</f>
        <v>126.10956999999999</v>
      </c>
      <c r="J36" s="23">
        <f>Dataark7a!J36*Dataark9!$F$63/1000</f>
        <v>46.836104999999996</v>
      </c>
      <c r="K36" s="23">
        <f>Dataark7a!K36*Dataark9!$F$63/1000</f>
        <v>24.772892999999996</v>
      </c>
      <c r="L36" s="23">
        <f>Dataark7a!L36*Dataark9!$F$63/1000</f>
        <v>2.2845110000000002</v>
      </c>
      <c r="M36" s="23">
        <f>Dataark7a!M36*Dataark9!$F$63/1000</f>
        <v>571.33826099999999</v>
      </c>
    </row>
    <row r="37" spans="1:13" ht="15" x14ac:dyDescent="0.25">
      <c r="A37" t="str">
        <f t="shared" si="0"/>
        <v>2026-priser (mio.kr.)</v>
      </c>
      <c r="B37" t="str">
        <f t="shared" si="0"/>
        <v>I alt (netto)</v>
      </c>
      <c r="C37" t="str">
        <f t="shared" si="0"/>
        <v>1 Driftskonti</v>
      </c>
      <c r="D37" t="str">
        <f t="shared" si="0"/>
        <v>2025</v>
      </c>
      <c r="E37" s="2">
        <v>306</v>
      </c>
      <c r="F37" s="57" t="s">
        <v>45</v>
      </c>
      <c r="G37" s="23">
        <f>Dataark7a!G37*Dataark9!$F$63/1000</f>
        <v>173.07218899999998</v>
      </c>
      <c r="H37" s="23">
        <f>Dataark7a!H37*Dataark9!$F$63/1000</f>
        <v>259.10067199999997</v>
      </c>
      <c r="I37" s="23">
        <f>Dataark7a!I37*Dataark9!$F$63/1000</f>
        <v>38.069307000000002</v>
      </c>
      <c r="J37" s="23">
        <f>Dataark7a!J37*Dataark9!$F$63/1000</f>
        <v>12.338225999999999</v>
      </c>
      <c r="K37" s="23">
        <f>Dataark7a!K37*Dataark9!$F$63/1000</f>
        <v>24.098842999999999</v>
      </c>
      <c r="L37" s="23">
        <f>Dataark7a!L37*Dataark9!$F$63/1000</f>
        <v>4.7712370000000002</v>
      </c>
      <c r="M37" s="23">
        <f>Dataark7a!M37*Dataark9!$F$63/1000</f>
        <v>511.45047399999999</v>
      </c>
    </row>
    <row r="38" spans="1:13" ht="15" x14ac:dyDescent="0.25">
      <c r="A38" t="str">
        <f t="shared" si="0"/>
        <v>2026-priser (mio.kr.)</v>
      </c>
      <c r="B38" t="str">
        <f t="shared" si="0"/>
        <v>I alt (netto)</v>
      </c>
      <c r="C38" t="str">
        <f t="shared" si="0"/>
        <v>1 Driftskonti</v>
      </c>
      <c r="D38" t="str">
        <f t="shared" si="0"/>
        <v>2025</v>
      </c>
      <c r="E38" s="2">
        <v>316</v>
      </c>
      <c r="F38" s="57" t="s">
        <v>41</v>
      </c>
      <c r="G38" s="23">
        <f>Dataark7a!G38*Dataark9!$F$63/1000</f>
        <v>235.41248099999996</v>
      </c>
      <c r="H38" s="23">
        <f>Dataark7a!H38*Dataark9!$F$63/1000</f>
        <v>277.16210099999995</v>
      </c>
      <c r="I38" s="23">
        <f>Dataark7a!I38*Dataark9!$F$63/1000</f>
        <v>133.42041999999998</v>
      </c>
      <c r="J38" s="23">
        <f>Dataark7a!J38*Dataark9!$F$63/1000</f>
        <v>27.916039999999999</v>
      </c>
      <c r="K38" s="23">
        <f>Dataark7a!K38*Dataark9!$F$63/1000</f>
        <v>27.738712999999997</v>
      </c>
      <c r="L38" s="23">
        <f>Dataark7a!L38*Dataark9!$F$63/1000</f>
        <v>2.9357469999999997</v>
      </c>
      <c r="M38" s="23">
        <f>Dataark7a!M38*Dataark9!$F$63/1000</f>
        <v>704.58550200000002</v>
      </c>
    </row>
    <row r="39" spans="1:13" ht="15" x14ac:dyDescent="0.25">
      <c r="A39" t="str">
        <f t="shared" si="0"/>
        <v>2026-priser (mio.kr.)</v>
      </c>
      <c r="B39" t="str">
        <f t="shared" si="0"/>
        <v>I alt (netto)</v>
      </c>
      <c r="C39" t="str">
        <f t="shared" si="0"/>
        <v>1 Driftskonti</v>
      </c>
      <c r="D39" t="str">
        <f t="shared" si="0"/>
        <v>2025</v>
      </c>
      <c r="E39" s="2">
        <v>320</v>
      </c>
      <c r="F39" s="57" t="s">
        <v>39</v>
      </c>
      <c r="G39" s="23">
        <f>Dataark7a!G39*Dataark9!$F$63/1000</f>
        <v>133.64544899999999</v>
      </c>
      <c r="H39" s="23">
        <f>Dataark7a!H39*Dataark9!$F$63/1000</f>
        <v>190.473049</v>
      </c>
      <c r="I39" s="23">
        <f>Dataark7a!I39*Dataark9!$F$63/1000</f>
        <v>21.903513999999998</v>
      </c>
      <c r="J39" s="23">
        <f>Dataark7a!J39*Dataark9!$F$63/1000</f>
        <v>20.728592999999996</v>
      </c>
      <c r="K39" s="23">
        <f>Dataark7a!K39*Dataark9!$F$63/1000</f>
        <v>17.647665999999997</v>
      </c>
      <c r="L39" s="23">
        <f>Dataark7a!L39*Dataark9!$F$63/1000</f>
        <v>0.61182999999999987</v>
      </c>
      <c r="M39" s="23">
        <f>Dataark7a!M39*Dataark9!$F$63/1000</f>
        <v>385.01010099999996</v>
      </c>
    </row>
    <row r="40" spans="1:13" ht="15" x14ac:dyDescent="0.25">
      <c r="A40" t="str">
        <f t="shared" si="0"/>
        <v>2026-priser (mio.kr.)</v>
      </c>
      <c r="B40" t="str">
        <f t="shared" si="0"/>
        <v>I alt (netto)</v>
      </c>
      <c r="C40" t="str">
        <f t="shared" si="0"/>
        <v>1 Driftskonti</v>
      </c>
      <c r="D40" t="str">
        <f t="shared" si="0"/>
        <v>2025</v>
      </c>
      <c r="E40" s="2">
        <v>326</v>
      </c>
      <c r="F40" s="57" t="s">
        <v>42</v>
      </c>
      <c r="G40" s="23">
        <f>Dataark7a!G40*Dataark9!$F$63/1000</f>
        <v>241.57226099999997</v>
      </c>
      <c r="H40" s="23">
        <f>Dataark7a!H40*Dataark9!$F$63/1000</f>
        <v>246.27090799999999</v>
      </c>
      <c r="I40" s="23">
        <f>Dataark7a!I40*Dataark9!$F$63/1000</f>
        <v>60.378287999999991</v>
      </c>
      <c r="J40" s="23">
        <f>Dataark7a!J40*Dataark9!$F$63/1000</f>
        <v>10.886426</v>
      </c>
      <c r="K40" s="23">
        <f>Dataark7a!K40*Dataark9!$F$63/1000</f>
        <v>11.517958999999999</v>
      </c>
      <c r="L40" s="23">
        <f>Dataark7a!L40*Dataark9!$F$63/1000</f>
        <v>1.9464489999999999</v>
      </c>
      <c r="M40" s="23">
        <f>Dataark7a!M40*Dataark9!$F$63/1000</f>
        <v>572.57229099999995</v>
      </c>
    </row>
    <row r="41" spans="1:13" ht="15" x14ac:dyDescent="0.25">
      <c r="A41" t="str">
        <f t="shared" si="0"/>
        <v>2026-priser (mio.kr.)</v>
      </c>
      <c r="B41" t="str">
        <f t="shared" si="0"/>
        <v>I alt (netto)</v>
      </c>
      <c r="C41" t="str">
        <f t="shared" si="0"/>
        <v>1 Driftskonti</v>
      </c>
      <c r="D41" t="str">
        <f t="shared" si="0"/>
        <v>2025</v>
      </c>
      <c r="E41" s="2">
        <v>329</v>
      </c>
      <c r="F41" s="57" t="s">
        <v>46</v>
      </c>
      <c r="G41" s="23">
        <f>Dataark7a!G41*Dataark9!$F$63/1000</f>
        <v>118.376661</v>
      </c>
      <c r="H41" s="23">
        <f>Dataark7a!H41*Dataark9!$F$63/1000</f>
        <v>182.074386</v>
      </c>
      <c r="I41" s="23">
        <f>Dataark7a!I41*Dataark9!$F$63/1000</f>
        <v>20.974361999999996</v>
      </c>
      <c r="J41" s="23">
        <f>Dataark7a!J41*Dataark9!$F$63/1000</f>
        <v>4.2174789999999991</v>
      </c>
      <c r="K41" s="23">
        <f>Dataark7a!K41*Dataark9!$F$63/1000</f>
        <v>13.515221</v>
      </c>
      <c r="L41" s="23">
        <f>Dataark7a!L41*Dataark9!$F$63/1000</f>
        <v>1.5233529999999997</v>
      </c>
      <c r="M41" s="23">
        <f>Dataark7a!M41*Dataark9!$F$63/1000</f>
        <v>340.68146200000001</v>
      </c>
    </row>
    <row r="42" spans="1:13" ht="15" x14ac:dyDescent="0.25">
      <c r="A42" t="str">
        <f t="shared" si="0"/>
        <v>2026-priser (mio.kr.)</v>
      </c>
      <c r="B42" t="str">
        <f t="shared" si="0"/>
        <v>I alt (netto)</v>
      </c>
      <c r="C42" t="str">
        <f t="shared" si="0"/>
        <v>1 Driftskonti</v>
      </c>
      <c r="D42" t="str">
        <f t="shared" si="0"/>
        <v>2025</v>
      </c>
      <c r="E42" s="2">
        <v>330</v>
      </c>
      <c r="F42" s="57" t="s">
        <v>47</v>
      </c>
      <c r="G42" s="23">
        <f>Dataark7a!G42*Dataark9!$F$63/1000</f>
        <v>320.30959699999994</v>
      </c>
      <c r="H42" s="23">
        <f>Dataark7a!H42*Dataark9!$F$63/1000</f>
        <v>375.45621999999997</v>
      </c>
      <c r="I42" s="23">
        <f>Dataark7a!I42*Dataark9!$F$63/1000</f>
        <v>113.521427</v>
      </c>
      <c r="J42" s="23">
        <f>Dataark7a!J42*Dataark9!$F$63/1000</f>
        <v>99.195272000000003</v>
      </c>
      <c r="K42" s="23">
        <f>Dataark7a!K42*Dataark9!$F$63/1000</f>
        <v>52.495013999999998</v>
      </c>
      <c r="L42" s="23">
        <f>Dataark7a!L42*Dataark9!$F$63/1000</f>
        <v>3.6191299999999997</v>
      </c>
      <c r="M42" s="23">
        <f>Dataark7a!M42*Dataark9!$F$63/1000</f>
        <v>964.59665999999993</v>
      </c>
    </row>
    <row r="43" spans="1:13" ht="15" x14ac:dyDescent="0.25">
      <c r="A43" t="str">
        <f t="shared" si="0"/>
        <v>2026-priser (mio.kr.)</v>
      </c>
      <c r="B43" t="str">
        <f t="shared" si="0"/>
        <v>I alt (netto)</v>
      </c>
      <c r="C43" t="str">
        <f t="shared" si="0"/>
        <v>1 Driftskonti</v>
      </c>
      <c r="D43" t="str">
        <f t="shared" si="0"/>
        <v>2025</v>
      </c>
      <c r="E43" s="2">
        <v>336</v>
      </c>
      <c r="F43" s="57" t="s">
        <v>49</v>
      </c>
      <c r="G43" s="23">
        <f>Dataark7a!G43*Dataark9!$F$63/1000</f>
        <v>114.452653</v>
      </c>
      <c r="H43" s="23">
        <f>Dataark7a!H43*Dataark9!$F$63/1000</f>
        <v>101.73384799999999</v>
      </c>
      <c r="I43" s="23">
        <f>Dataark7a!I43*Dataark9!$F$63/1000</f>
        <v>22.919773999999997</v>
      </c>
      <c r="J43" s="23">
        <f>Dataark7a!J43*Dataark9!$F$63/1000</f>
        <v>24.505346999999997</v>
      </c>
      <c r="K43" s="23">
        <f>Dataark7a!K43*Dataark9!$F$63/1000</f>
        <v>12.714656999999999</v>
      </c>
      <c r="L43" s="23">
        <f>Dataark7a!L43*Dataark9!$F$63/1000</f>
        <v>1.8956359999999999</v>
      </c>
      <c r="M43" s="23">
        <f>Dataark7a!M43*Dataark9!$F$63/1000</f>
        <v>278.22191499999997</v>
      </c>
    </row>
    <row r="44" spans="1:13" ht="15" x14ac:dyDescent="0.25">
      <c r="A44" t="str">
        <f t="shared" si="0"/>
        <v>2026-priser (mio.kr.)</v>
      </c>
      <c r="B44" t="str">
        <f t="shared" si="0"/>
        <v>I alt (netto)</v>
      </c>
      <c r="C44" t="str">
        <f t="shared" si="0"/>
        <v>1 Driftskonti</v>
      </c>
      <c r="D44" t="str">
        <f t="shared" si="0"/>
        <v>2025</v>
      </c>
      <c r="E44" s="2">
        <v>340</v>
      </c>
      <c r="F44" s="57" t="s">
        <v>48</v>
      </c>
      <c r="G44" s="23">
        <f>Dataark7a!G44*Dataark9!$F$63/1000</f>
        <v>98.226713999999987</v>
      </c>
      <c r="H44" s="23">
        <f>Dataark7a!H44*Dataark9!$F$63/1000</f>
        <v>162.581897</v>
      </c>
      <c r="I44" s="23">
        <f>Dataark7a!I44*Dataark9!$F$63/1000</f>
        <v>47.741405999999998</v>
      </c>
      <c r="J44" s="23">
        <f>Dataark7a!J44*Dataark9!$F$63/1000</f>
        <v>15.935578999999997</v>
      </c>
      <c r="K44" s="23">
        <f>Dataark7a!K44*Dataark9!$F$63/1000</f>
        <v>10.343037999999998</v>
      </c>
      <c r="L44" s="23">
        <f>Dataark7a!L44*Dataark9!$F$63/1000</f>
        <v>1.7058649999999997</v>
      </c>
      <c r="M44" s="23">
        <f>Dataark7a!M44*Dataark9!$F$63/1000</f>
        <v>336.53449899999993</v>
      </c>
    </row>
    <row r="45" spans="1:13" ht="15" x14ac:dyDescent="0.25">
      <c r="A45" t="str">
        <f t="shared" si="0"/>
        <v>2026-priser (mio.kr.)</v>
      </c>
      <c r="B45" t="str">
        <f t="shared" si="0"/>
        <v>I alt (netto)</v>
      </c>
      <c r="C45" t="str">
        <f t="shared" si="0"/>
        <v>1 Driftskonti</v>
      </c>
      <c r="D45" t="str">
        <f t="shared" si="0"/>
        <v>2025</v>
      </c>
      <c r="E45" s="2">
        <v>350</v>
      </c>
      <c r="F45" s="57" t="s">
        <v>36</v>
      </c>
      <c r="G45" s="23">
        <f>Dataark7a!G45*Dataark9!$F$63/1000</f>
        <v>66.873018999999999</v>
      </c>
      <c r="H45" s="23">
        <f>Dataark7a!H45*Dataark9!$F$63/1000</f>
        <v>144.96430399999997</v>
      </c>
      <c r="I45" s="23">
        <f>Dataark7a!I45*Dataark9!$F$63/1000</f>
        <v>39.614436999999995</v>
      </c>
      <c r="J45" s="23">
        <f>Dataark7a!J45*Dataark9!$F$63/1000</f>
        <v>6.9344190000000001</v>
      </c>
      <c r="K45" s="23">
        <f>Dataark7a!K45*Dataark9!$F$63/1000</f>
        <v>11.338557999999999</v>
      </c>
      <c r="L45" s="23">
        <f>Dataark7a!L45*Dataark9!$F$63/1000</f>
        <v>1.2858799999999999</v>
      </c>
      <c r="M45" s="23">
        <f>Dataark7a!M45*Dataark9!$F$63/1000</f>
        <v>271.01061699999997</v>
      </c>
    </row>
    <row r="46" spans="1:13" ht="15" x14ac:dyDescent="0.25">
      <c r="A46" t="str">
        <f t="shared" si="0"/>
        <v>2026-priser (mio.kr.)</v>
      </c>
      <c r="B46" t="str">
        <f t="shared" si="0"/>
        <v>I alt (netto)</v>
      </c>
      <c r="C46" t="str">
        <f t="shared" si="0"/>
        <v>1 Driftskonti</v>
      </c>
      <c r="D46" t="str">
        <f t="shared" si="0"/>
        <v>2025</v>
      </c>
      <c r="E46" s="2">
        <v>360</v>
      </c>
      <c r="F46" s="57" t="s">
        <v>43</v>
      </c>
      <c r="G46" s="23">
        <f>Dataark7a!G46*Dataark9!$F$63/1000</f>
        <v>162.51552899999999</v>
      </c>
      <c r="H46" s="23">
        <f>Dataark7a!H46*Dataark9!$F$63/1000</f>
        <v>294.93213299999996</v>
      </c>
      <c r="I46" s="23">
        <f>Dataark7a!I46*Dataark9!$F$63/1000</f>
        <v>100.79536299999999</v>
      </c>
      <c r="J46" s="23">
        <f>Dataark7a!J46*Dataark9!$F$63/1000</f>
        <v>19.905215000000002</v>
      </c>
      <c r="K46" s="23">
        <f>Dataark7a!K46*Dataark9!$F$63/1000</f>
        <v>25.023846999999996</v>
      </c>
      <c r="L46" s="23">
        <f>Dataark7a!L46*Dataark9!$F$63/1000</f>
        <v>2.2150319999999999</v>
      </c>
      <c r="M46" s="23">
        <f>Dataark7a!M46*Dataark9!$F$63/1000</f>
        <v>605.38711899999998</v>
      </c>
    </row>
    <row r="47" spans="1:13" ht="15" x14ac:dyDescent="0.25">
      <c r="A47" t="str">
        <f t="shared" si="0"/>
        <v>2026-priser (mio.kr.)</v>
      </c>
      <c r="B47" t="str">
        <f t="shared" si="0"/>
        <v>I alt (netto)</v>
      </c>
      <c r="C47" t="str">
        <f t="shared" si="0"/>
        <v>1 Driftskonti</v>
      </c>
      <c r="D47" t="str">
        <f t="shared" si="0"/>
        <v>2025</v>
      </c>
      <c r="E47" s="2">
        <v>370</v>
      </c>
      <c r="F47" s="57" t="s">
        <v>44</v>
      </c>
      <c r="G47" s="23">
        <f>Dataark7a!G47*Dataark9!$F$63/1000</f>
        <v>346.33311199999997</v>
      </c>
      <c r="H47" s="23">
        <f>Dataark7a!H47*Dataark9!$F$63/1000</f>
        <v>439.43600899999996</v>
      </c>
      <c r="I47" s="23">
        <f>Dataark7a!I47*Dataark9!$F$63/1000</f>
        <v>117.66216799999999</v>
      </c>
      <c r="J47" s="23">
        <f>Dataark7a!J47*Dataark9!$F$63/1000</f>
        <v>3.5683169999999995</v>
      </c>
      <c r="K47" s="23">
        <f>Dataark7a!K47*Dataark9!$F$63/1000</f>
        <v>32.598095000000001</v>
      </c>
      <c r="L47" s="23">
        <f>Dataark7a!L47*Dataark9!$F$63/1000</f>
        <v>2.6080549999999998</v>
      </c>
      <c r="M47" s="23">
        <f>Dataark7a!M47*Dataark9!$F$63/1000</f>
        <v>942.20575599999995</v>
      </c>
    </row>
    <row r="48" spans="1:13" ht="15" x14ac:dyDescent="0.25">
      <c r="A48" t="str">
        <f t="shared" si="0"/>
        <v>2026-priser (mio.kr.)</v>
      </c>
      <c r="B48" t="str">
        <f t="shared" si="0"/>
        <v>I alt (netto)</v>
      </c>
      <c r="C48" t="str">
        <f t="shared" si="0"/>
        <v>1 Driftskonti</v>
      </c>
      <c r="D48" t="str">
        <f t="shared" si="0"/>
        <v>2025</v>
      </c>
      <c r="E48" s="2">
        <v>376</v>
      </c>
      <c r="F48" s="57" t="s">
        <v>40</v>
      </c>
      <c r="G48" s="23">
        <f>Dataark7a!G48*Dataark9!$F$63/1000</f>
        <v>188.54941399999998</v>
      </c>
      <c r="H48" s="23">
        <f>Dataark7a!H48*Dataark9!$F$63/1000</f>
        <v>293.95216800000003</v>
      </c>
      <c r="I48" s="23">
        <f>Dataark7a!I48*Dataark9!$F$63/1000</f>
        <v>177.60595299999997</v>
      </c>
      <c r="J48" s="23">
        <f>Dataark7a!J48*Dataark9!$F$63/1000</f>
        <v>46.863066999999994</v>
      </c>
      <c r="K48" s="23">
        <f>Dataark7a!K48*Dataark9!$F$63/1000</f>
        <v>34.439807000000002</v>
      </c>
      <c r="L48" s="23">
        <f>Dataark7a!L48*Dataark9!$F$63/1000</f>
        <v>4.3263639999999999</v>
      </c>
      <c r="M48" s="23">
        <f>Dataark7a!M48*Dataark9!$F$63/1000</f>
        <v>745.73677299999997</v>
      </c>
    </row>
    <row r="49" spans="1:13" ht="15" x14ac:dyDescent="0.25">
      <c r="A49" t="str">
        <f t="shared" si="0"/>
        <v>2026-priser (mio.kr.)</v>
      </c>
      <c r="B49" t="str">
        <f t="shared" si="0"/>
        <v>I alt (netto)</v>
      </c>
      <c r="C49" t="str">
        <f t="shared" si="0"/>
        <v>1 Driftskonti</v>
      </c>
      <c r="D49" t="str">
        <f t="shared" si="0"/>
        <v>2025</v>
      </c>
      <c r="E49" s="2">
        <v>390</v>
      </c>
      <c r="F49" s="57" t="s">
        <v>50</v>
      </c>
      <c r="G49" s="23">
        <f>Dataark7a!G49*Dataark9!$F$63/1000</f>
        <v>229.38751099999996</v>
      </c>
      <c r="H49" s="23">
        <f>Dataark7a!H49*Dataark9!$F$63/1000</f>
        <v>276.40612799999997</v>
      </c>
      <c r="I49" s="23">
        <f>Dataark7a!I49*Dataark9!$F$63/1000</f>
        <v>58.227549999999994</v>
      </c>
      <c r="J49" s="23">
        <f>Dataark7a!J49*Dataark9!$F$63/1000</f>
        <v>16.691551999999998</v>
      </c>
      <c r="K49" s="23">
        <f>Dataark7a!K49*Dataark9!$F$63/1000</f>
        <v>26.447647999999997</v>
      </c>
      <c r="L49" s="23">
        <f>Dataark7a!L49*Dataark9!$F$63/1000</f>
        <v>2.6422759999999998</v>
      </c>
      <c r="M49" s="23">
        <f>Dataark7a!M49*Dataark9!$F$63/1000</f>
        <v>609.80266499999993</v>
      </c>
    </row>
    <row r="50" spans="1:13" ht="15" x14ac:dyDescent="0.25">
      <c r="A50" t="str">
        <f t="shared" si="0"/>
        <v>2026-priser (mio.kr.)</v>
      </c>
      <c r="B50" t="str">
        <f t="shared" si="0"/>
        <v>I alt (netto)</v>
      </c>
      <c r="C50" t="str">
        <f t="shared" si="0"/>
        <v>1 Driftskonti</v>
      </c>
      <c r="D50" t="str">
        <f t="shared" si="0"/>
        <v>2025</v>
      </c>
      <c r="E50" s="2">
        <v>400</v>
      </c>
      <c r="F50" s="57" t="s">
        <v>32</v>
      </c>
      <c r="G50" s="23">
        <f>Dataark7a!G50*Dataark9!$F$63/1000</f>
        <v>128.52785399999999</v>
      </c>
      <c r="H50" s="23">
        <f>Dataark7a!H50*Dataark9!$F$63/1000</f>
        <v>286.28147899999999</v>
      </c>
      <c r="I50" s="23">
        <f>Dataark7a!I50*Dataark9!$F$63/1000</f>
        <v>104.661299</v>
      </c>
      <c r="J50" s="23">
        <f>Dataark7a!J50*Dataark9!$F$63/1000</f>
        <v>51.725559999999994</v>
      </c>
      <c r="K50" s="23">
        <f>Dataark7a!K50*Dataark9!$F$63/1000</f>
        <v>19.875142</v>
      </c>
      <c r="L50" s="23">
        <f>Dataark7a!L50*Dataark9!$F$63/1000</f>
        <v>2.41621</v>
      </c>
      <c r="M50" s="23">
        <f>Dataark7a!M50*Dataark9!$F$63/1000</f>
        <v>593.48754399999996</v>
      </c>
    </row>
    <row r="51" spans="1:13" ht="15" x14ac:dyDescent="0.25">
      <c r="A51" t="str">
        <f t="shared" si="0"/>
        <v>2026-priser (mio.kr.)</v>
      </c>
      <c r="B51" t="str">
        <f t="shared" si="0"/>
        <v>I alt (netto)</v>
      </c>
      <c r="C51" t="str">
        <f t="shared" si="0"/>
        <v>1 Driftskonti</v>
      </c>
      <c r="D51" t="str">
        <f t="shared" si="0"/>
        <v>2025</v>
      </c>
      <c r="E51" s="2">
        <v>410</v>
      </c>
      <c r="F51" s="57" t="s">
        <v>55</v>
      </c>
      <c r="G51" s="23">
        <f>Dataark7a!G51*Dataark9!$F$63/1000</f>
        <v>169.63038599999999</v>
      </c>
      <c r="H51" s="23">
        <f>Dataark7a!H51*Dataark9!$F$63/1000</f>
        <v>196.68675300000001</v>
      </c>
      <c r="I51" s="23">
        <f>Dataark7a!I51*Dataark9!$F$63/1000</f>
        <v>28.725936999999998</v>
      </c>
      <c r="J51" s="23">
        <f>Dataark7a!J51*Dataark9!$F$63/1000</f>
        <v>12.663843999999999</v>
      </c>
      <c r="K51" s="23">
        <f>Dataark7a!K51*Dataark9!$F$63/1000</f>
        <v>8.4722899999999992</v>
      </c>
      <c r="L51" s="23">
        <f>Dataark7a!L51*Dataark9!$F$63/1000</f>
        <v>2.8787120000000002</v>
      </c>
      <c r="M51" s="23">
        <f>Dataark7a!M51*Dataark9!$F$63/1000</f>
        <v>419.05792199999996</v>
      </c>
    </row>
    <row r="52" spans="1:13" ht="15" x14ac:dyDescent="0.25">
      <c r="A52" t="str">
        <f t="shared" si="0"/>
        <v>2026-priser (mio.kr.)</v>
      </c>
      <c r="B52" t="str">
        <f t="shared" si="0"/>
        <v>I alt (netto)</v>
      </c>
      <c r="C52" t="str">
        <f t="shared" si="0"/>
        <v>1 Driftskonti</v>
      </c>
      <c r="D52" t="str">
        <f t="shared" si="0"/>
        <v>2025</v>
      </c>
      <c r="E52" s="2">
        <v>420</v>
      </c>
      <c r="F52" s="57" t="s">
        <v>51</v>
      </c>
      <c r="G52" s="23">
        <f>Dataark7a!G52*Dataark9!$F$63/1000</f>
        <v>126.49637099999998</v>
      </c>
      <c r="H52" s="23">
        <f>Dataark7a!H52*Dataark9!$F$63/1000</f>
        <v>200.41580500000001</v>
      </c>
      <c r="I52" s="23">
        <f>Dataark7a!I52*Dataark9!$F$63/1000</f>
        <v>29.476724999999998</v>
      </c>
      <c r="J52" s="23">
        <f>Dataark7a!J52*Dataark9!$F$63/1000</f>
        <v>39.678730999999999</v>
      </c>
      <c r="K52" s="23">
        <f>Dataark7a!K52*Dataark9!$F$63/1000</f>
        <v>17.246346999999997</v>
      </c>
      <c r="L52" s="23">
        <f>Dataark7a!L52*Dataark9!$F$63/1000</f>
        <v>1.846897</v>
      </c>
      <c r="M52" s="23">
        <f>Dataark7a!M52*Dataark9!$F$63/1000</f>
        <v>415.16087599999997</v>
      </c>
    </row>
    <row r="53" spans="1:13" ht="15" x14ac:dyDescent="0.25">
      <c r="A53" t="str">
        <f t="shared" si="0"/>
        <v>2026-priser (mio.kr.)</v>
      </c>
      <c r="B53" t="str">
        <f t="shared" si="0"/>
        <v>I alt (netto)</v>
      </c>
      <c r="C53" t="str">
        <f t="shared" si="0"/>
        <v>1 Driftskonti</v>
      </c>
      <c r="D53" t="str">
        <f t="shared" si="0"/>
        <v>2025</v>
      </c>
      <c r="E53" s="2">
        <v>430</v>
      </c>
      <c r="F53" s="57" t="s">
        <v>52</v>
      </c>
      <c r="G53" s="23">
        <f>Dataark7a!G53*Dataark9!$F$63/1000</f>
        <v>168.89930099999998</v>
      </c>
      <c r="H53" s="23">
        <f>Dataark7a!H53*Dataark9!$F$63/1000</f>
        <v>243.39219599999996</v>
      </c>
      <c r="I53" s="23">
        <f>Dataark7a!I53*Dataark9!$F$63/1000</f>
        <v>92.613432999999986</v>
      </c>
      <c r="J53" s="23">
        <f>Dataark7a!J53*Dataark9!$F$63/1000</f>
        <v>22.397125999999997</v>
      </c>
      <c r="K53" s="23">
        <f>Dataark7a!K53*Dataark9!$F$63/1000</f>
        <v>37.467846999999992</v>
      </c>
      <c r="L53" s="23">
        <f>Dataark7a!L53*Dataark9!$F$63/1000</f>
        <v>3.745644</v>
      </c>
      <c r="M53" s="23">
        <f>Dataark7a!M53*Dataark9!$F$63/1000</f>
        <v>568.51554699999986</v>
      </c>
    </row>
    <row r="54" spans="1:13" ht="15" x14ac:dyDescent="0.25">
      <c r="A54" t="str">
        <f t="shared" si="0"/>
        <v>2026-priser (mio.kr.)</v>
      </c>
      <c r="B54" t="str">
        <f t="shared" si="0"/>
        <v>I alt (netto)</v>
      </c>
      <c r="C54" t="str">
        <f t="shared" si="0"/>
        <v>1 Driftskonti</v>
      </c>
      <c r="D54" t="str">
        <f t="shared" si="0"/>
        <v>2025</v>
      </c>
      <c r="E54" s="2">
        <v>440</v>
      </c>
      <c r="F54" s="57" t="s">
        <v>53</v>
      </c>
      <c r="G54" s="23">
        <f>Dataark7a!G54*Dataark9!$F$63/1000</f>
        <v>60.465395999999991</v>
      </c>
      <c r="H54" s="23">
        <f>Dataark7a!H54*Dataark9!$F$63/1000</f>
        <v>146.07078300000001</v>
      </c>
      <c r="I54" s="23">
        <f>Dataark7a!I54*Dataark9!$F$63/1000</f>
        <v>56.442872999999992</v>
      </c>
      <c r="J54" s="23">
        <f>Dataark7a!J54*Dataark9!$F$63/1000</f>
        <v>9.2002639999999989</v>
      </c>
      <c r="K54" s="23">
        <f>Dataark7a!K54*Dataark9!$F$63/1000</f>
        <v>16.798362999999998</v>
      </c>
      <c r="L54" s="23">
        <f>Dataark7a!L54*Dataark9!$F$63/1000</f>
        <v>1.0183339999999999</v>
      </c>
      <c r="M54" s="23">
        <f>Dataark7a!M54*Dataark9!$F$63/1000</f>
        <v>289.996013</v>
      </c>
    </row>
    <row r="55" spans="1:13" ht="15" x14ac:dyDescent="0.25">
      <c r="A55" t="str">
        <f t="shared" si="0"/>
        <v>2026-priser (mio.kr.)</v>
      </c>
      <c r="B55" t="str">
        <f t="shared" si="0"/>
        <v>I alt (netto)</v>
      </c>
      <c r="C55" t="str">
        <f t="shared" si="0"/>
        <v>1 Driftskonti</v>
      </c>
      <c r="D55" t="str">
        <f t="shared" si="0"/>
        <v>2025</v>
      </c>
      <c r="E55" s="2">
        <v>450</v>
      </c>
      <c r="F55" s="57" t="s">
        <v>57</v>
      </c>
      <c r="G55" s="23">
        <f>Dataark7a!G55*Dataark9!$F$63/1000</f>
        <v>127.56448099999999</v>
      </c>
      <c r="H55" s="23">
        <f>Dataark7a!H55*Dataark9!$F$63/1000</f>
        <v>171.94600699999998</v>
      </c>
      <c r="I55" s="23">
        <f>Dataark7a!I55*Dataark9!$F$63/1000</f>
        <v>86.304324999999992</v>
      </c>
      <c r="J55" s="23">
        <f>Dataark7a!J55*Dataark9!$F$63/1000</f>
        <v>32.514097999999997</v>
      </c>
      <c r="K55" s="23">
        <f>Dataark7a!K55*Dataark9!$F$63/1000</f>
        <v>18.221126999999999</v>
      </c>
      <c r="L55" s="23">
        <f>Dataark7a!L55*Dataark9!$F$63/1000</f>
        <v>2.4203579999999998</v>
      </c>
      <c r="M55" s="23">
        <f>Dataark7a!M55*Dataark9!$F$63/1000</f>
        <v>438.97039599999994</v>
      </c>
    </row>
    <row r="56" spans="1:13" ht="15" x14ac:dyDescent="0.25">
      <c r="A56" t="str">
        <f t="shared" si="0"/>
        <v>2026-priser (mio.kr.)</v>
      </c>
      <c r="B56" t="str">
        <f t="shared" si="0"/>
        <v>I alt (netto)</v>
      </c>
      <c r="C56" t="str">
        <f t="shared" si="0"/>
        <v>1 Driftskonti</v>
      </c>
      <c r="D56" t="str">
        <f t="shared" si="0"/>
        <v>2025</v>
      </c>
      <c r="E56" s="2">
        <v>461</v>
      </c>
      <c r="F56" s="57" t="s">
        <v>58</v>
      </c>
      <c r="G56" s="23">
        <f>Dataark7a!G56*Dataark9!$F$63/1000</f>
        <v>545.65695600000004</v>
      </c>
      <c r="H56" s="23">
        <f>Dataark7a!H56*Dataark9!$F$63/1000</f>
        <v>778.20005800000001</v>
      </c>
      <c r="I56" s="23">
        <f>Dataark7a!I56*Dataark9!$F$63/1000</f>
        <v>320.49936799999995</v>
      </c>
      <c r="J56" s="23">
        <f>Dataark7a!J56*Dataark9!$F$63/1000</f>
        <v>90.744758999999988</v>
      </c>
      <c r="K56" s="23">
        <f>Dataark7a!K56*Dataark9!$F$63/1000</f>
        <v>82.361650999999995</v>
      </c>
      <c r="L56" s="23">
        <f>Dataark7a!L56*Dataark9!$F$63/1000</f>
        <v>9.300853</v>
      </c>
      <c r="M56" s="23">
        <f>Dataark7a!M56*Dataark9!$F$63/1000</f>
        <v>1826.7636449999998</v>
      </c>
    </row>
    <row r="57" spans="1:13" ht="15" x14ac:dyDescent="0.25">
      <c r="A57" t="str">
        <f t="shared" si="0"/>
        <v>2026-priser (mio.kr.)</v>
      </c>
      <c r="B57" t="str">
        <f t="shared" si="0"/>
        <v>I alt (netto)</v>
      </c>
      <c r="C57" t="str">
        <f t="shared" si="0"/>
        <v>1 Driftskonti</v>
      </c>
      <c r="D57" t="str">
        <f t="shared" si="0"/>
        <v>2025</v>
      </c>
      <c r="E57" s="2">
        <v>479</v>
      </c>
      <c r="F57" s="57" t="s">
        <v>59</v>
      </c>
      <c r="G57" s="23">
        <f>Dataark7a!G57*Dataark9!$F$63/1000</f>
        <v>151.22259899999997</v>
      </c>
      <c r="H57" s="23">
        <f>Dataark7a!H57*Dataark9!$F$63/1000</f>
        <v>380.11960899999997</v>
      </c>
      <c r="I57" s="23">
        <f>Dataark7a!I57*Dataark9!$F$63/1000</f>
        <v>116.888566</v>
      </c>
      <c r="J57" s="23">
        <f>Dataark7a!J57*Dataark9!$F$63/1000</f>
        <v>28.008333</v>
      </c>
      <c r="K57" s="23">
        <f>Dataark7a!K57*Dataark9!$F$63/1000</f>
        <v>22.055952999999999</v>
      </c>
      <c r="L57" s="23">
        <f>Dataark7a!L57*Dataark9!$F$63/1000</f>
        <v>3.9022309999999996</v>
      </c>
      <c r="M57" s="23">
        <f>Dataark7a!M57*Dataark9!$F$63/1000</f>
        <v>702.19729099999995</v>
      </c>
    </row>
    <row r="58" spans="1:13" ht="15" x14ac:dyDescent="0.25">
      <c r="A58" t="str">
        <f t="shared" si="0"/>
        <v>2026-priser (mio.kr.)</v>
      </c>
      <c r="B58" t="str">
        <f t="shared" si="0"/>
        <v>I alt (netto)</v>
      </c>
      <c r="C58" t="str">
        <f t="shared" si="0"/>
        <v>1 Driftskonti</v>
      </c>
      <c r="D58" t="str">
        <f t="shared" si="0"/>
        <v>2025</v>
      </c>
      <c r="E58" s="2">
        <v>480</v>
      </c>
      <c r="F58" s="57" t="s">
        <v>56</v>
      </c>
      <c r="G58" s="23">
        <f>Dataark7a!G58*Dataark9!$F$63/1000</f>
        <v>111.73571299999999</v>
      </c>
      <c r="H58" s="23">
        <f>Dataark7a!H58*Dataark9!$F$63/1000</f>
        <v>129.538929</v>
      </c>
      <c r="I58" s="23">
        <f>Dataark7a!I58*Dataark9!$F$63/1000</f>
        <v>24.596602999999998</v>
      </c>
      <c r="J58" s="23">
        <f>Dataark7a!J58*Dataark9!$F$63/1000</f>
        <v>32.351288999999994</v>
      </c>
      <c r="K58" s="23">
        <f>Dataark7a!K58*Dataark9!$F$63/1000</f>
        <v>9.0613059999999983</v>
      </c>
      <c r="L58" s="23">
        <f>Dataark7a!L58*Dataark9!$F$63/1000</f>
        <v>3.5983899999999998</v>
      </c>
      <c r="M58" s="23">
        <f>Dataark7a!M58*Dataark9!$F$63/1000</f>
        <v>310.88222999999999</v>
      </c>
    </row>
    <row r="59" spans="1:13" ht="15" x14ac:dyDescent="0.25">
      <c r="A59" t="str">
        <f t="shared" si="0"/>
        <v>2026-priser (mio.kr.)</v>
      </c>
      <c r="B59" t="str">
        <f t="shared" si="0"/>
        <v>I alt (netto)</v>
      </c>
      <c r="C59" t="str">
        <f t="shared" si="0"/>
        <v>1 Driftskonti</v>
      </c>
      <c r="D59" t="str">
        <f t="shared" si="0"/>
        <v>2025</v>
      </c>
      <c r="E59" s="2">
        <v>482</v>
      </c>
      <c r="F59" s="57" t="s">
        <v>54</v>
      </c>
      <c r="G59" s="23">
        <f>Dataark7a!G59*Dataark9!$F$63/1000</f>
        <v>60.541096999999993</v>
      </c>
      <c r="H59" s="23">
        <f>Dataark7a!H59*Dataark9!$F$63/1000</f>
        <v>117.146779</v>
      </c>
      <c r="I59" s="23">
        <f>Dataark7a!I59*Dataark9!$F$63/1000</f>
        <v>41.080754999999996</v>
      </c>
      <c r="J59" s="23">
        <f>Dataark7a!J59*Dataark9!$F$63/1000</f>
        <v>9.3952200000000001</v>
      </c>
      <c r="K59" s="23">
        <f>Dataark7a!K59*Dataark9!$F$63/1000</f>
        <v>7.0505629999999995</v>
      </c>
      <c r="L59" s="23">
        <f>Dataark7a!L59*Dataark9!$F$63/1000</f>
        <v>0.49775999999999998</v>
      </c>
      <c r="M59" s="23">
        <f>Dataark7a!M59*Dataark9!$F$63/1000</f>
        <v>235.71217399999998</v>
      </c>
    </row>
    <row r="60" spans="1:13" ht="15" x14ac:dyDescent="0.25">
      <c r="A60" t="str">
        <f t="shared" si="0"/>
        <v>2026-priser (mio.kr.)</v>
      </c>
      <c r="B60" t="str">
        <f t="shared" si="0"/>
        <v>I alt (netto)</v>
      </c>
      <c r="C60" t="str">
        <f t="shared" si="0"/>
        <v>1 Driftskonti</v>
      </c>
      <c r="D60" t="str">
        <f t="shared" si="0"/>
        <v>2025</v>
      </c>
      <c r="E60" s="2">
        <v>492</v>
      </c>
      <c r="F60" s="57" t="s">
        <v>60</v>
      </c>
      <c r="G60" s="23">
        <f>Dataark7a!G60*Dataark9!$F$63/1000</f>
        <v>23.306574999999999</v>
      </c>
      <c r="H60" s="23">
        <f>Dataark7a!H60*Dataark9!$F$63/1000</f>
        <v>78.596303999999989</v>
      </c>
      <c r="I60" s="23">
        <f>Dataark7a!I60*Dataark9!$F$63/1000</f>
        <v>19.879289999999997</v>
      </c>
      <c r="J60" s="23">
        <f>Dataark7a!J60*Dataark9!$F$63/1000</f>
        <v>4.1770360000000002</v>
      </c>
      <c r="K60" s="23">
        <f>Dataark7a!K60*Dataark9!$F$63/1000</f>
        <v>4.5648739999999997</v>
      </c>
      <c r="L60" s="23">
        <f>Dataark7a!L60*Dataark9!$F$63/1000</f>
        <v>0.20739999999999997</v>
      </c>
      <c r="M60" s="23">
        <f>Dataark7a!M60*Dataark9!$F$63/1000</f>
        <v>130.73147899999998</v>
      </c>
    </row>
    <row r="61" spans="1:13" ht="15" x14ac:dyDescent="0.25">
      <c r="A61" t="str">
        <f t="shared" si="0"/>
        <v>2026-priser (mio.kr.)</v>
      </c>
      <c r="B61" t="str">
        <f t="shared" si="0"/>
        <v>I alt (netto)</v>
      </c>
      <c r="C61" t="str">
        <f t="shared" si="0"/>
        <v>1 Driftskonti</v>
      </c>
      <c r="D61" t="str">
        <f t="shared" si="0"/>
        <v>2025</v>
      </c>
      <c r="E61" s="2">
        <v>510</v>
      </c>
      <c r="F61" s="57" t="s">
        <v>65</v>
      </c>
      <c r="G61" s="23">
        <f>Dataark7a!G61*Dataark9!$F$63/1000</f>
        <v>205.5334</v>
      </c>
      <c r="H61" s="23">
        <f>Dataark7a!H61*Dataark9!$F$63/1000</f>
        <v>287.22722299999998</v>
      </c>
      <c r="I61" s="23">
        <f>Dataark7a!I61*Dataark9!$F$63/1000</f>
        <v>113.31091599999999</v>
      </c>
      <c r="J61" s="23">
        <f>Dataark7a!J61*Dataark9!$F$63/1000</f>
        <v>15.560184999999999</v>
      </c>
      <c r="K61" s="23">
        <f>Dataark7a!K61*Dataark9!$F$63/1000</f>
        <v>23.239169999999998</v>
      </c>
      <c r="L61" s="23">
        <f>Dataark7a!L61*Dataark9!$F$63/1000</f>
        <v>3.3671389999999999</v>
      </c>
      <c r="M61" s="23">
        <f>Dataark7a!M61*Dataark9!$F$63/1000</f>
        <v>648.23803299999997</v>
      </c>
    </row>
    <row r="62" spans="1:13" ht="15" x14ac:dyDescent="0.25">
      <c r="A62" t="str">
        <f t="shared" si="0"/>
        <v>2026-priser (mio.kr.)</v>
      </c>
      <c r="B62" t="str">
        <f t="shared" si="0"/>
        <v>I alt (netto)</v>
      </c>
      <c r="C62" t="str">
        <f t="shared" si="0"/>
        <v>1 Driftskonti</v>
      </c>
      <c r="D62" t="str">
        <f t="shared" si="0"/>
        <v>2025</v>
      </c>
      <c r="E62" s="2">
        <v>530</v>
      </c>
      <c r="F62" s="57" t="s">
        <v>61</v>
      </c>
      <c r="G62" s="23">
        <f>Dataark7a!G62*Dataark9!$F$63/1000</f>
        <v>72.117127999999994</v>
      </c>
      <c r="H62" s="23">
        <f>Dataark7a!H62*Dataark9!$F$63/1000</f>
        <v>185.48611599999998</v>
      </c>
      <c r="I62" s="23">
        <f>Dataark7a!I62*Dataark9!$F$63/1000</f>
        <v>26.663343999999999</v>
      </c>
      <c r="J62" s="23">
        <f>Dataark7a!J62*Dataark9!$F$63/1000</f>
        <v>10.732949999999999</v>
      </c>
      <c r="K62" s="23">
        <f>Dataark7a!K62*Dataark9!$F$63/1000</f>
        <v>17.589593999999998</v>
      </c>
      <c r="L62" s="23">
        <f>Dataark7a!L62*Dataark9!$F$63/1000</f>
        <v>2.2243649999999997</v>
      </c>
      <c r="M62" s="23">
        <f>Dataark7a!M62*Dataark9!$F$63/1000</f>
        <v>314.81349699999998</v>
      </c>
    </row>
    <row r="63" spans="1:13" ht="15" x14ac:dyDescent="0.25">
      <c r="A63" t="str">
        <f t="shared" si="0"/>
        <v>2026-priser (mio.kr.)</v>
      </c>
      <c r="B63" t="str">
        <f t="shared" si="0"/>
        <v>I alt (netto)</v>
      </c>
      <c r="C63" t="str">
        <f t="shared" si="0"/>
        <v>1 Driftskonti</v>
      </c>
      <c r="D63" t="str">
        <f t="shared" si="0"/>
        <v>2025</v>
      </c>
      <c r="E63" s="2">
        <v>540</v>
      </c>
      <c r="F63" s="57" t="s">
        <v>67</v>
      </c>
      <c r="G63" s="23">
        <f>Dataark7a!G63*Dataark9!$F$63/1000</f>
        <v>338.135627</v>
      </c>
      <c r="H63" s="23">
        <f>Dataark7a!H63*Dataark9!$F$63/1000</f>
        <v>409.27693799999997</v>
      </c>
      <c r="I63" s="23">
        <f>Dataark7a!I63*Dataark9!$F$63/1000</f>
        <v>88.006041999999994</v>
      </c>
      <c r="J63" s="23">
        <f>Dataark7a!J63*Dataark9!$F$63/1000</f>
        <v>60.857382000000001</v>
      </c>
      <c r="K63" s="23">
        <f>Dataark7a!K63*Dataark9!$F$63/1000</f>
        <v>38.834612999999997</v>
      </c>
      <c r="L63" s="23">
        <f>Dataark7a!L63*Dataark9!$F$63/1000</f>
        <v>4.0339299999999998</v>
      </c>
      <c r="M63" s="23">
        <f>Dataark7a!M63*Dataark9!$F$63/1000</f>
        <v>939.14453199999991</v>
      </c>
    </row>
    <row r="64" spans="1:13" ht="15" x14ac:dyDescent="0.25">
      <c r="A64" t="str">
        <f t="shared" si="0"/>
        <v>2026-priser (mio.kr.)</v>
      </c>
      <c r="B64" t="str">
        <f t="shared" si="0"/>
        <v>I alt (netto)</v>
      </c>
      <c r="C64" t="str">
        <f t="shared" si="0"/>
        <v>1 Driftskonti</v>
      </c>
      <c r="D64" t="str">
        <f t="shared" si="0"/>
        <v>2025</v>
      </c>
      <c r="E64" s="2">
        <v>550</v>
      </c>
      <c r="F64" s="57" t="s">
        <v>68</v>
      </c>
      <c r="G64" s="23">
        <f>Dataark7a!G64*Dataark9!$F$63/1000</f>
        <v>130.64437099999998</v>
      </c>
      <c r="H64" s="23">
        <f>Dataark7a!H64*Dataark9!$F$63/1000</f>
        <v>202.645355</v>
      </c>
      <c r="I64" s="23">
        <f>Dataark7a!I64*Dataark9!$F$63/1000</f>
        <v>54.702786999999994</v>
      </c>
      <c r="J64" s="23">
        <f>Dataark7a!J64*Dataark9!$F$63/1000</f>
        <v>29.931967999999998</v>
      </c>
      <c r="K64" s="23">
        <f>Dataark7a!K64*Dataark9!$F$63/1000</f>
        <v>21.229464</v>
      </c>
      <c r="L64" s="23">
        <f>Dataark7a!L64*Dataark9!$F$63/1000</f>
        <v>2.116517</v>
      </c>
      <c r="M64" s="23">
        <f>Dataark7a!M64*Dataark9!$F$63/1000</f>
        <v>441.27046199999995</v>
      </c>
    </row>
    <row r="65" spans="1:13" ht="15" x14ac:dyDescent="0.25">
      <c r="A65" t="str">
        <f t="shared" si="0"/>
        <v>2026-priser (mio.kr.)</v>
      </c>
      <c r="B65" t="str">
        <f t="shared" si="0"/>
        <v>I alt (netto)</v>
      </c>
      <c r="C65" t="str">
        <f t="shared" si="0"/>
        <v>1 Driftskonti</v>
      </c>
      <c r="D65" t="str">
        <f t="shared" si="0"/>
        <v>2025</v>
      </c>
      <c r="E65" s="2">
        <v>561</v>
      </c>
      <c r="F65" s="57" t="s">
        <v>62</v>
      </c>
      <c r="G65" s="23">
        <f>Dataark7a!G65*Dataark9!$F$63/1000</f>
        <v>295.10842299999996</v>
      </c>
      <c r="H65" s="23">
        <f>Dataark7a!H65*Dataark9!$F$63/1000</f>
        <v>666.83662799999991</v>
      </c>
      <c r="I65" s="23">
        <f>Dataark7a!I65*Dataark9!$F$63/1000</f>
        <v>207.50058899999999</v>
      </c>
      <c r="J65" s="23">
        <f>Dataark7a!J65*Dataark9!$F$63/1000</f>
        <v>16.148163999999998</v>
      </c>
      <c r="K65" s="23">
        <f>Dataark7a!K65*Dataark9!$F$63/1000</f>
        <v>70.715103999999997</v>
      </c>
      <c r="L65" s="23">
        <f>Dataark7a!L65*Dataark9!$F$63/1000</f>
        <v>8.7761309999999995</v>
      </c>
      <c r="M65" s="23">
        <f>Dataark7a!M65*Dataark9!$F$63/1000</f>
        <v>1265.0850389999998</v>
      </c>
    </row>
    <row r="66" spans="1:13" ht="15" x14ac:dyDescent="0.25">
      <c r="A66" t="str">
        <f t="shared" si="0"/>
        <v>2026-priser (mio.kr.)</v>
      </c>
      <c r="B66" t="str">
        <f t="shared" si="0"/>
        <v>I alt (netto)</v>
      </c>
      <c r="C66" t="str">
        <f t="shared" si="0"/>
        <v>1 Driftskonti</v>
      </c>
      <c r="D66" t="str">
        <f t="shared" si="0"/>
        <v>2025</v>
      </c>
      <c r="E66" s="2">
        <v>563</v>
      </c>
      <c r="F66" s="57" t="s">
        <v>63</v>
      </c>
      <c r="G66" s="23">
        <f>Dataark7a!G66*Dataark9!$F$63/1000</f>
        <v>15.244936999999998</v>
      </c>
      <c r="H66" s="23">
        <f>Dataark7a!H66*Dataark9!$F$63/1000</f>
        <v>29.294212999999996</v>
      </c>
      <c r="I66" s="23">
        <f>Dataark7a!I66*Dataark9!$F$63/1000</f>
        <v>7.0256749999999997</v>
      </c>
      <c r="J66" s="23">
        <f>Dataark7a!J66*Dataark9!$F$63/1000</f>
        <v>5.3778819999999996</v>
      </c>
      <c r="K66" s="23">
        <f>Dataark7a!K66*Dataark9!$F$63/1000</f>
        <v>3.0072999999999999</v>
      </c>
      <c r="L66" s="23">
        <f>Dataark7a!L66*Dataark9!$F$63/1000</f>
        <v>0.15554999999999999</v>
      </c>
      <c r="M66" s="23">
        <f>Dataark7a!M66*Dataark9!$F$63/1000</f>
        <v>60.10555699999999</v>
      </c>
    </row>
    <row r="67" spans="1:13" ht="15" x14ac:dyDescent="0.25">
      <c r="A67" t="str">
        <f t="shared" si="0"/>
        <v>2026-priser (mio.kr.)</v>
      </c>
      <c r="B67" t="str">
        <f t="shared" si="0"/>
        <v>I alt (netto)</v>
      </c>
      <c r="C67" t="str">
        <f t="shared" si="0"/>
        <v>1 Driftskonti</v>
      </c>
      <c r="D67" t="str">
        <f t="shared" si="0"/>
        <v>2025</v>
      </c>
      <c r="E67" s="2">
        <v>573</v>
      </c>
      <c r="F67" s="57" t="s">
        <v>69</v>
      </c>
      <c r="G67" s="23">
        <f>Dataark7a!G67*Dataark9!$F$63/1000</f>
        <v>100.24886399999998</v>
      </c>
      <c r="H67" s="23">
        <f>Dataark7a!H67*Dataark9!$F$63/1000</f>
        <v>311.57183499999996</v>
      </c>
      <c r="I67" s="23">
        <f>Dataark7a!I67*Dataark9!$F$63/1000</f>
        <v>103.499859</v>
      </c>
      <c r="J67" s="23">
        <f>Dataark7a!J67*Dataark9!$F$63/1000</f>
        <v>24.464903999999997</v>
      </c>
      <c r="K67" s="23">
        <f>Dataark7a!K67*Dataark9!$F$63/1000</f>
        <v>32.178109999999997</v>
      </c>
      <c r="L67" s="23">
        <f>Dataark7a!L67*Dataark9!$F$63/1000</f>
        <v>2.9398949999999999</v>
      </c>
      <c r="M67" s="23">
        <f>Dataark7a!M67*Dataark9!$F$63/1000</f>
        <v>574.90346699999998</v>
      </c>
    </row>
    <row r="68" spans="1:13" ht="15" x14ac:dyDescent="0.25">
      <c r="A68" t="str">
        <f t="shared" si="0"/>
        <v>2026-priser (mio.kr.)</v>
      </c>
      <c r="B68" t="str">
        <f t="shared" si="0"/>
        <v>I alt (netto)</v>
      </c>
      <c r="C68" t="str">
        <f t="shared" si="0"/>
        <v>1 Driftskonti</v>
      </c>
      <c r="D68" t="str">
        <f t="shared" si="0"/>
        <v>2025</v>
      </c>
      <c r="E68" s="2">
        <v>575</v>
      </c>
      <c r="F68" s="57" t="s">
        <v>70</v>
      </c>
      <c r="G68" s="23">
        <f>Dataark7a!G68*Dataark9!$F$63/1000</f>
        <v>126.51399999999998</v>
      </c>
      <c r="H68" s="23">
        <f>Dataark7a!H68*Dataark9!$F$63/1000</f>
        <v>196.94392899999997</v>
      </c>
      <c r="I68" s="23">
        <f>Dataark7a!I68*Dataark9!$F$63/1000</f>
        <v>78.448012999999989</v>
      </c>
      <c r="J68" s="23">
        <f>Dataark7a!J68*Dataark9!$F$63/1000</f>
        <v>42.024424999999994</v>
      </c>
      <c r="K68" s="23">
        <f>Dataark7a!K68*Dataark9!$F$63/1000</f>
        <v>24.621490999999999</v>
      </c>
      <c r="L68" s="23">
        <f>Dataark7a!L68*Dataark9!$F$63/1000</f>
        <v>1.791936</v>
      </c>
      <c r="M68" s="23">
        <f>Dataark7a!M68*Dataark9!$F$63/1000</f>
        <v>470.34379399999995</v>
      </c>
    </row>
    <row r="69" spans="1:13" ht="15" x14ac:dyDescent="0.25">
      <c r="A69" t="str">
        <f t="shared" si="0"/>
        <v>2026-priser (mio.kr.)</v>
      </c>
      <c r="B69" t="str">
        <f t="shared" si="0"/>
        <v>I alt (netto)</v>
      </c>
      <c r="C69" t="str">
        <f t="shared" si="0"/>
        <v>1 Driftskonti</v>
      </c>
      <c r="D69" t="str">
        <f t="shared" si="0"/>
        <v>2025</v>
      </c>
      <c r="E69" s="2">
        <v>580</v>
      </c>
      <c r="F69" s="57" t="s">
        <v>72</v>
      </c>
      <c r="G69" s="23">
        <f>Dataark7a!G69*Dataark9!$F$63/1000</f>
        <v>226.49013299999999</v>
      </c>
      <c r="H69" s="23">
        <f>Dataark7a!H69*Dataark9!$F$63/1000</f>
        <v>327.97406399999994</v>
      </c>
      <c r="I69" s="23">
        <f>Dataark7a!I69*Dataark9!$F$63/1000</f>
        <v>113.55149999999999</v>
      </c>
      <c r="J69" s="23">
        <f>Dataark7a!J69*Dataark9!$F$63/1000</f>
        <v>6.5507289999999996</v>
      </c>
      <c r="K69" s="23">
        <f>Dataark7a!K69*Dataark9!$F$63/1000</f>
        <v>55.478462999999998</v>
      </c>
      <c r="L69" s="23">
        <f>Dataark7a!L69*Dataark9!$F$63/1000</f>
        <v>4.5949469999999994</v>
      </c>
      <c r="M69" s="23">
        <f>Dataark7a!M69*Dataark9!$F$63/1000</f>
        <v>734.63983599999995</v>
      </c>
    </row>
    <row r="70" spans="1:13" ht="15" x14ac:dyDescent="0.25">
      <c r="A70" t="str">
        <f t="shared" si="0"/>
        <v>2026-priser (mio.kr.)</v>
      </c>
      <c r="B70" t="str">
        <f t="shared" si="0"/>
        <v>I alt (netto)</v>
      </c>
      <c r="C70" t="str">
        <f t="shared" si="0"/>
        <v>1 Driftskonti</v>
      </c>
      <c r="D70" t="str">
        <f t="shared" ref="D70:D102" si="1">D69</f>
        <v>2025</v>
      </c>
      <c r="E70" s="2">
        <v>607</v>
      </c>
      <c r="F70" s="57" t="s">
        <v>64</v>
      </c>
      <c r="G70" s="23">
        <f>Dataark7a!G70*Dataark9!$F$63/1000</f>
        <v>149.06460199999998</v>
      </c>
      <c r="H70" s="23">
        <f>Dataark7a!H70*Dataark9!$F$63/1000</f>
        <v>275.21046699999999</v>
      </c>
      <c r="I70" s="23">
        <f>Dataark7a!I70*Dataark9!$F$63/1000</f>
        <v>96.028273999999996</v>
      </c>
      <c r="J70" s="23">
        <f>Dataark7a!J70*Dataark9!$F$63/1000</f>
        <v>35.389699</v>
      </c>
      <c r="K70" s="23">
        <f>Dataark7a!K70*Dataark9!$F$63/1000</f>
        <v>18.60378</v>
      </c>
      <c r="L70" s="23">
        <f>Dataark7a!L70*Dataark9!$F$63/1000</f>
        <v>3.9997089999999997</v>
      </c>
      <c r="M70" s="23">
        <f>Dataark7a!M70*Dataark9!$F$63/1000</f>
        <v>578.29653099999996</v>
      </c>
    </row>
    <row r="71" spans="1:13" ht="15" x14ac:dyDescent="0.25">
      <c r="A71" t="str">
        <f t="shared" ref="A71:C102" si="2">A70</f>
        <v>2026-priser (mio.kr.)</v>
      </c>
      <c r="B71" t="str">
        <f t="shared" si="2"/>
        <v>I alt (netto)</v>
      </c>
      <c r="C71" t="str">
        <f t="shared" si="2"/>
        <v>1 Driftskonti</v>
      </c>
      <c r="D71" t="str">
        <f t="shared" si="1"/>
        <v>2025</v>
      </c>
      <c r="E71" s="2">
        <v>615</v>
      </c>
      <c r="F71" s="57" t="s">
        <v>75</v>
      </c>
      <c r="G71" s="23">
        <f>Dataark7a!G71*Dataark9!$F$63/1000</f>
        <v>246.32897999999997</v>
      </c>
      <c r="H71" s="23">
        <f>Dataark7a!H71*Dataark9!$F$63/1000</f>
        <v>469.67181799999997</v>
      </c>
      <c r="I71" s="23">
        <f>Dataark7a!I71*Dataark9!$F$63/1000</f>
        <v>146.30618200000001</v>
      </c>
      <c r="J71" s="23">
        <f>Dataark7a!J71*Dataark9!$F$63/1000</f>
        <v>16.795252000000001</v>
      </c>
      <c r="K71" s="23">
        <f>Dataark7a!K71*Dataark9!$F$63/1000</f>
        <v>47.037282999999995</v>
      </c>
      <c r="L71" s="23">
        <f>Dataark7a!L71*Dataark9!$F$63/1000</f>
        <v>3.0954449999999998</v>
      </c>
      <c r="M71" s="23">
        <f>Dataark7a!M71*Dataark9!$F$63/1000</f>
        <v>929.23496</v>
      </c>
    </row>
    <row r="72" spans="1:13" ht="15" x14ac:dyDescent="0.25">
      <c r="A72" t="str">
        <f t="shared" si="2"/>
        <v>2026-priser (mio.kr.)</v>
      </c>
      <c r="B72" t="str">
        <f t="shared" si="2"/>
        <v>I alt (netto)</v>
      </c>
      <c r="C72" t="str">
        <f t="shared" si="2"/>
        <v>1 Driftskonti</v>
      </c>
      <c r="D72" t="str">
        <f t="shared" si="1"/>
        <v>2025</v>
      </c>
      <c r="E72" s="2">
        <v>621</v>
      </c>
      <c r="F72" s="57" t="s">
        <v>66</v>
      </c>
      <c r="G72" s="23">
        <f>Dataark7a!G72*Dataark9!$F$63/1000</f>
        <v>239.10212699999997</v>
      </c>
      <c r="H72" s="23">
        <f>Dataark7a!H72*Dataark9!$F$63/1000</f>
        <v>410.56074399999994</v>
      </c>
      <c r="I72" s="23">
        <f>Dataark7a!I72*Dataark9!$F$63/1000</f>
        <v>191.749596</v>
      </c>
      <c r="J72" s="23">
        <f>Dataark7a!J72*Dataark9!$F$63/1000</f>
        <v>53.504015000000003</v>
      </c>
      <c r="K72" s="23">
        <f>Dataark7a!K72*Dataark9!$F$63/1000</f>
        <v>34.668983999999995</v>
      </c>
      <c r="L72" s="23">
        <f>Dataark7a!L72*Dataark9!$F$63/1000</f>
        <v>4.0774839999999992</v>
      </c>
      <c r="M72" s="23">
        <f>Dataark7a!M72*Dataark9!$F$63/1000</f>
        <v>933.66294999999991</v>
      </c>
    </row>
    <row r="73" spans="1:13" ht="15" x14ac:dyDescent="0.25">
      <c r="A73" t="str">
        <f t="shared" si="2"/>
        <v>2026-priser (mio.kr.)</v>
      </c>
      <c r="B73" t="str">
        <f t="shared" si="2"/>
        <v>I alt (netto)</v>
      </c>
      <c r="C73" t="str">
        <f t="shared" si="2"/>
        <v>1 Driftskonti</v>
      </c>
      <c r="D73" t="str">
        <f t="shared" si="1"/>
        <v>2025</v>
      </c>
      <c r="E73" s="2">
        <v>630</v>
      </c>
      <c r="F73" s="57" t="s">
        <v>71</v>
      </c>
      <c r="G73" s="23">
        <f>Dataark7a!G73*Dataark9!$F$63/1000</f>
        <v>289.91823799999997</v>
      </c>
      <c r="H73" s="23">
        <f>Dataark7a!H73*Dataark9!$F$63/1000</f>
        <v>476.67053099999998</v>
      </c>
      <c r="I73" s="23">
        <f>Dataark7a!I73*Dataark9!$F$63/1000</f>
        <v>173.00685799999997</v>
      </c>
      <c r="J73" s="23">
        <f>Dataark7a!J73*Dataark9!$F$63/1000</f>
        <v>51.141728999999998</v>
      </c>
      <c r="K73" s="23">
        <f>Dataark7a!K73*Dataark9!$F$63/1000</f>
        <v>41.399113999999997</v>
      </c>
      <c r="L73" s="23">
        <f>Dataark7a!L73*Dataark9!$F$63/1000</f>
        <v>6.3360699999999994</v>
      </c>
      <c r="M73" s="23">
        <f>Dataark7a!M73*Dataark9!$F$63/1000</f>
        <v>1038.47254</v>
      </c>
    </row>
    <row r="74" spans="1:13" ht="15" x14ac:dyDescent="0.25">
      <c r="A74" t="str">
        <f t="shared" si="2"/>
        <v>2026-priser (mio.kr.)</v>
      </c>
      <c r="B74" t="str">
        <f t="shared" si="2"/>
        <v>I alt (netto)</v>
      </c>
      <c r="C74" t="str">
        <f t="shared" si="2"/>
        <v>1 Driftskonti</v>
      </c>
      <c r="D74" t="str">
        <f t="shared" si="1"/>
        <v>2025</v>
      </c>
      <c r="E74" s="2">
        <v>657</v>
      </c>
      <c r="F74" s="57" t="s">
        <v>84</v>
      </c>
      <c r="G74" s="23">
        <f>Dataark7a!G74*Dataark9!$F$63/1000</f>
        <v>181.38685499999997</v>
      </c>
      <c r="H74" s="23">
        <f>Dataark7a!H74*Dataark9!$F$63/1000</f>
        <v>410.10238999999996</v>
      </c>
      <c r="I74" s="23">
        <f>Dataark7a!I74*Dataark9!$F$63/1000</f>
        <v>108.91507299999999</v>
      </c>
      <c r="J74" s="23">
        <f>Dataark7a!J74*Dataark9!$F$63/1000</f>
        <v>117.29195899999999</v>
      </c>
      <c r="K74" s="23">
        <f>Dataark7a!K74*Dataark9!$F$63/1000</f>
        <v>29.257917999999997</v>
      </c>
      <c r="L74" s="23">
        <f>Dataark7a!L74*Dataark9!$F$63/1000</f>
        <v>4.7422009999999997</v>
      </c>
      <c r="M74" s="23">
        <f>Dataark7a!M74*Dataark9!$F$63/1000</f>
        <v>851.69639599999994</v>
      </c>
    </row>
    <row r="75" spans="1:13" ht="15" x14ac:dyDescent="0.25">
      <c r="A75" t="str">
        <f t="shared" si="2"/>
        <v>2026-priser (mio.kr.)</v>
      </c>
      <c r="B75" t="str">
        <f t="shared" si="2"/>
        <v>I alt (netto)</v>
      </c>
      <c r="C75" t="str">
        <f t="shared" si="2"/>
        <v>1 Driftskonti</v>
      </c>
      <c r="D75" t="str">
        <f t="shared" si="1"/>
        <v>2025</v>
      </c>
      <c r="E75" s="2">
        <v>661</v>
      </c>
      <c r="F75" s="57" t="s">
        <v>85</v>
      </c>
      <c r="G75" s="23">
        <f>Dataark7a!G75*Dataark9!$F$63/1000</f>
        <v>133.25242599999999</v>
      </c>
      <c r="H75" s="23">
        <f>Dataark7a!H75*Dataark9!$F$63/1000</f>
        <v>317.40495999999996</v>
      </c>
      <c r="I75" s="23">
        <f>Dataark7a!I75*Dataark9!$F$63/1000</f>
        <v>64.605099999999993</v>
      </c>
      <c r="J75" s="23">
        <f>Dataark7a!J75*Dataark9!$F$63/1000</f>
        <v>23.539899999999999</v>
      </c>
      <c r="K75" s="23">
        <f>Dataark7a!K75*Dataark9!$F$63/1000</f>
        <v>22.760075999999998</v>
      </c>
      <c r="L75" s="23">
        <f>Dataark7a!L75*Dataark9!$F$63/1000</f>
        <v>3.0923339999999997</v>
      </c>
      <c r="M75" s="23">
        <f>Dataark7a!M75*Dataark9!$F$63/1000</f>
        <v>564.65479599999992</v>
      </c>
    </row>
    <row r="76" spans="1:13" ht="15" x14ac:dyDescent="0.25">
      <c r="A76" t="str">
        <f t="shared" si="2"/>
        <v>2026-priser (mio.kr.)</v>
      </c>
      <c r="B76" t="str">
        <f t="shared" si="2"/>
        <v>I alt (netto)</v>
      </c>
      <c r="C76" t="str">
        <f t="shared" si="2"/>
        <v>1 Driftskonti</v>
      </c>
      <c r="D76" t="str">
        <f t="shared" si="1"/>
        <v>2025</v>
      </c>
      <c r="E76" s="2">
        <v>665</v>
      </c>
      <c r="F76" s="57" t="s">
        <v>87</v>
      </c>
      <c r="G76" s="23">
        <f>Dataark7a!G76*Dataark9!$F$63/1000</f>
        <v>54.763969999999993</v>
      </c>
      <c r="H76" s="23">
        <f>Dataark7a!H76*Dataark9!$F$63/1000</f>
        <v>122.85235299999999</v>
      </c>
      <c r="I76" s="23">
        <f>Dataark7a!I76*Dataark9!$F$63/1000</f>
        <v>29.661310999999998</v>
      </c>
      <c r="J76" s="23">
        <f>Dataark7a!J76*Dataark9!$F$63/1000</f>
        <v>11.475441999999999</v>
      </c>
      <c r="K76" s="23">
        <f>Dataark7a!K76*Dataark9!$F$63/1000</f>
        <v>8.372738</v>
      </c>
      <c r="L76" s="23">
        <f>Dataark7a!L76*Dataark9!$F$63/1000</f>
        <v>1.5192049999999999</v>
      </c>
      <c r="M76" s="23">
        <f>Dataark7a!M76*Dataark9!$F$63/1000</f>
        <v>228.64501899999996</v>
      </c>
    </row>
    <row r="77" spans="1:13" ht="15" x14ac:dyDescent="0.25">
      <c r="A77" t="str">
        <f t="shared" si="2"/>
        <v>2026-priser (mio.kr.)</v>
      </c>
      <c r="B77" t="str">
        <f t="shared" si="2"/>
        <v>I alt (netto)</v>
      </c>
      <c r="C77" t="str">
        <f t="shared" si="2"/>
        <v>1 Driftskonti</v>
      </c>
      <c r="D77" t="str">
        <f t="shared" si="1"/>
        <v>2025</v>
      </c>
      <c r="E77" s="2">
        <v>671</v>
      </c>
      <c r="F77" s="57" t="s">
        <v>90</v>
      </c>
      <c r="G77" s="23">
        <f>Dataark7a!G77*Dataark9!$F$63/1000</f>
        <v>90.761350999999991</v>
      </c>
      <c r="H77" s="23">
        <f>Dataark7a!H77*Dataark9!$F$63/1000</f>
        <v>108.617454</v>
      </c>
      <c r="I77" s="23">
        <f>Dataark7a!I77*Dataark9!$F$63/1000</f>
        <v>25.869001999999998</v>
      </c>
      <c r="J77" s="23">
        <f>Dataark7a!J77*Dataark9!$F$63/1000</f>
        <v>9.6243969999999983</v>
      </c>
      <c r="K77" s="23">
        <f>Dataark7a!K77*Dataark9!$F$63/1000</f>
        <v>7.3232939999999997</v>
      </c>
      <c r="L77" s="23">
        <f>Dataark7a!L77*Dataark9!$F$63/1000</f>
        <v>1.1884019999999997</v>
      </c>
      <c r="M77" s="23">
        <f>Dataark7a!M77*Dataark9!$F$63/1000</f>
        <v>243.38389999999998</v>
      </c>
    </row>
    <row r="78" spans="1:13" ht="15" x14ac:dyDescent="0.25">
      <c r="A78" t="str">
        <f t="shared" si="2"/>
        <v>2026-priser (mio.kr.)</v>
      </c>
      <c r="B78" t="str">
        <f t="shared" si="2"/>
        <v>I alt (netto)</v>
      </c>
      <c r="C78" t="str">
        <f t="shared" si="2"/>
        <v>1 Driftskonti</v>
      </c>
      <c r="D78" t="str">
        <f t="shared" si="1"/>
        <v>2025</v>
      </c>
      <c r="E78" s="2">
        <v>706</v>
      </c>
      <c r="F78" s="57" t="s">
        <v>82</v>
      </c>
      <c r="G78" s="23">
        <f>Dataark7a!G78*Dataark9!$F$63/1000</f>
        <v>196.18069699999998</v>
      </c>
      <c r="H78" s="23">
        <f>Dataark7a!H78*Dataark9!$F$63/1000</f>
        <v>197.16480999999999</v>
      </c>
      <c r="I78" s="23">
        <f>Dataark7a!I78*Dataark9!$F$63/1000</f>
        <v>60.361695999999995</v>
      </c>
      <c r="J78" s="23">
        <f>Dataark7a!J78*Dataark9!$F$63/1000</f>
        <v>10.553548999999999</v>
      </c>
      <c r="K78" s="23">
        <f>Dataark7a!K78*Dataark9!$F$63/1000</f>
        <v>18.401564999999998</v>
      </c>
      <c r="L78" s="23">
        <f>Dataark7a!L78*Dataark9!$F$63/1000</f>
        <v>1.582462</v>
      </c>
      <c r="M78" s="23">
        <f>Dataark7a!M78*Dataark9!$F$63/1000</f>
        <v>484.24477899999999</v>
      </c>
    </row>
    <row r="79" spans="1:13" ht="15" x14ac:dyDescent="0.25">
      <c r="A79" t="str">
        <f t="shared" si="2"/>
        <v>2026-priser (mio.kr.)</v>
      </c>
      <c r="B79" t="str">
        <f t="shared" si="2"/>
        <v>I alt (netto)</v>
      </c>
      <c r="C79" t="str">
        <f t="shared" si="2"/>
        <v>1 Driftskonti</v>
      </c>
      <c r="D79" t="str">
        <f t="shared" si="1"/>
        <v>2025</v>
      </c>
      <c r="E79" s="2">
        <v>707</v>
      </c>
      <c r="F79" s="57" t="s">
        <v>76</v>
      </c>
      <c r="G79" s="23">
        <f>Dataark7a!G79*Dataark9!$F$63/1000</f>
        <v>134.29772199999999</v>
      </c>
      <c r="H79" s="23">
        <f>Dataark7a!H79*Dataark9!$F$63/1000</f>
        <v>254.41757999999999</v>
      </c>
      <c r="I79" s="23">
        <f>Dataark7a!I79*Dataark9!$F$63/1000</f>
        <v>51.608378999999992</v>
      </c>
      <c r="J79" s="23">
        <f>Dataark7a!J79*Dataark9!$F$63/1000</f>
        <v>17.504559999999998</v>
      </c>
      <c r="K79" s="23">
        <f>Dataark7a!K79*Dataark9!$F$63/1000</f>
        <v>20.147873000000001</v>
      </c>
      <c r="L79" s="23">
        <f>Dataark7a!L79*Dataark9!$F$63/1000</f>
        <v>2.4732449999999999</v>
      </c>
      <c r="M79" s="23">
        <f>Dataark7a!M79*Dataark9!$F$63/1000</f>
        <v>480.44935899999996</v>
      </c>
    </row>
    <row r="80" spans="1:13" ht="15" x14ac:dyDescent="0.25">
      <c r="A80" t="str">
        <f t="shared" si="2"/>
        <v>2026-priser (mio.kr.)</v>
      </c>
      <c r="B80" t="str">
        <f t="shared" si="2"/>
        <v>I alt (netto)</v>
      </c>
      <c r="C80" t="str">
        <f t="shared" si="2"/>
        <v>1 Driftskonti</v>
      </c>
      <c r="D80" t="str">
        <f t="shared" si="1"/>
        <v>2025</v>
      </c>
      <c r="E80" s="2">
        <v>710</v>
      </c>
      <c r="F80" s="57" t="s">
        <v>73</v>
      </c>
      <c r="G80" s="23">
        <f>Dataark7a!G80*Dataark9!$F$63/1000</f>
        <v>78.725928999999994</v>
      </c>
      <c r="H80" s="23">
        <f>Dataark7a!H80*Dataark9!$F$63/1000</f>
        <v>198.14995999999999</v>
      </c>
      <c r="I80" s="23">
        <f>Dataark7a!I80*Dataark9!$F$63/1000</f>
        <v>84.986297999999991</v>
      </c>
      <c r="J80" s="23">
        <f>Dataark7a!J80*Dataark9!$F$63/1000</f>
        <v>31.460505999999999</v>
      </c>
      <c r="K80" s="23">
        <f>Dataark7a!K80*Dataark9!$F$63/1000</f>
        <v>15.094571999999998</v>
      </c>
      <c r="L80" s="23">
        <f>Dataark7a!L80*Dataark9!$F$63/1000</f>
        <v>2.1331090000000001</v>
      </c>
      <c r="M80" s="23">
        <f>Dataark7a!M80*Dataark9!$F$63/1000</f>
        <v>410.55037399999998</v>
      </c>
    </row>
    <row r="81" spans="1:13" ht="15" x14ac:dyDescent="0.25">
      <c r="A81" t="str">
        <f t="shared" si="2"/>
        <v>2026-priser (mio.kr.)</v>
      </c>
      <c r="B81" t="str">
        <f t="shared" si="2"/>
        <v>I alt (netto)</v>
      </c>
      <c r="C81" t="str">
        <f t="shared" si="2"/>
        <v>1 Driftskonti</v>
      </c>
      <c r="D81" t="str">
        <f t="shared" si="1"/>
        <v>2025</v>
      </c>
      <c r="E81" s="2">
        <v>727</v>
      </c>
      <c r="F81" s="57" t="s">
        <v>77</v>
      </c>
      <c r="G81" s="23">
        <f>Dataark7a!G81*Dataark9!$F$63/1000</f>
        <v>88.580539999999999</v>
      </c>
      <c r="H81" s="23">
        <f>Dataark7a!H81*Dataark9!$F$63/1000</f>
        <v>129.31493699999999</v>
      </c>
      <c r="I81" s="23">
        <f>Dataark7a!I81*Dataark9!$F$63/1000</f>
        <v>25.570345999999997</v>
      </c>
      <c r="J81" s="23">
        <f>Dataark7a!J81*Dataark9!$F$63/1000</f>
        <v>18.664963</v>
      </c>
      <c r="K81" s="23">
        <f>Dataark7a!K81*Dataark9!$F$63/1000</f>
        <v>12.147418</v>
      </c>
      <c r="L81" s="23">
        <f>Dataark7a!L81*Dataark9!$F$63/1000</f>
        <v>1.2039569999999999</v>
      </c>
      <c r="M81" s="23">
        <f>Dataark7a!M81*Dataark9!$F$63/1000</f>
        <v>275.48216099999996</v>
      </c>
    </row>
    <row r="82" spans="1:13" ht="15" x14ac:dyDescent="0.25">
      <c r="A82" t="str">
        <f t="shared" si="2"/>
        <v>2026-priser (mio.kr.)</v>
      </c>
      <c r="B82" t="str">
        <f t="shared" si="2"/>
        <v>I alt (netto)</v>
      </c>
      <c r="C82" t="str">
        <f t="shared" si="2"/>
        <v>1 Driftskonti</v>
      </c>
      <c r="D82" t="str">
        <f t="shared" si="1"/>
        <v>2025</v>
      </c>
      <c r="E82" s="2">
        <v>730</v>
      </c>
      <c r="F82" s="57" t="s">
        <v>78</v>
      </c>
      <c r="G82" s="23">
        <f>Dataark7a!G82*Dataark9!$F$63/1000</f>
        <v>233.53758499999998</v>
      </c>
      <c r="H82" s="23">
        <f>Dataark7a!H82*Dataark9!$F$63/1000</f>
        <v>650.33899499999995</v>
      </c>
      <c r="I82" s="23">
        <f>Dataark7a!I82*Dataark9!$F$63/1000</f>
        <v>171.08944499999998</v>
      </c>
      <c r="J82" s="23">
        <f>Dataark7a!J82*Dataark9!$F$63/1000</f>
        <v>16.471708</v>
      </c>
      <c r="K82" s="23">
        <f>Dataark7a!K82*Dataark9!$F$63/1000</f>
        <v>54.51612699999999</v>
      </c>
      <c r="L82" s="23">
        <f>Dataark7a!L82*Dataark9!$F$63/1000</f>
        <v>6.0892639999999991</v>
      </c>
      <c r="M82" s="23">
        <f>Dataark7a!M82*Dataark9!$F$63/1000</f>
        <v>1132.0431239999998</v>
      </c>
    </row>
    <row r="83" spans="1:13" ht="15" x14ac:dyDescent="0.25">
      <c r="A83" t="str">
        <f t="shared" si="2"/>
        <v>2026-priser (mio.kr.)</v>
      </c>
      <c r="B83" t="str">
        <f t="shared" si="2"/>
        <v>I alt (netto)</v>
      </c>
      <c r="C83" t="str">
        <f t="shared" si="2"/>
        <v>1 Driftskonti</v>
      </c>
      <c r="D83" t="str">
        <f t="shared" si="1"/>
        <v>2025</v>
      </c>
      <c r="E83" s="2">
        <v>740</v>
      </c>
      <c r="F83" s="57" t="s">
        <v>80</v>
      </c>
      <c r="G83" s="23">
        <f>Dataark7a!G83*Dataark9!$F$63/1000</f>
        <v>216.99017599999999</v>
      </c>
      <c r="H83" s="23">
        <f>Dataark7a!H83*Dataark9!$F$63/1000</f>
        <v>406.37333799999999</v>
      </c>
      <c r="I83" s="23">
        <f>Dataark7a!I83*Dataark9!$F$63/1000</f>
        <v>160.49856399999999</v>
      </c>
      <c r="J83" s="23">
        <f>Dataark7a!J83*Dataark9!$F$63/1000</f>
        <v>95.895537999999988</v>
      </c>
      <c r="K83" s="23">
        <f>Dataark7a!K83*Dataark9!$F$63/1000</f>
        <v>36.019157999999997</v>
      </c>
      <c r="L83" s="23">
        <f>Dataark7a!L83*Dataark9!$F$63/1000</f>
        <v>5.2129989999999999</v>
      </c>
      <c r="M83" s="23">
        <f>Dataark7a!M83*Dataark9!$F$63/1000</f>
        <v>920.9897729999999</v>
      </c>
    </row>
    <row r="84" spans="1:13" ht="15" x14ac:dyDescent="0.25">
      <c r="A84" t="str">
        <f t="shared" si="2"/>
        <v>2026-priser (mio.kr.)</v>
      </c>
      <c r="B84" t="str">
        <f t="shared" si="2"/>
        <v>I alt (netto)</v>
      </c>
      <c r="C84" t="str">
        <f t="shared" si="2"/>
        <v>1 Driftskonti</v>
      </c>
      <c r="D84" t="str">
        <f t="shared" si="1"/>
        <v>2025</v>
      </c>
      <c r="E84" s="2">
        <v>741</v>
      </c>
      <c r="F84" s="57" t="s">
        <v>79</v>
      </c>
      <c r="G84" s="23">
        <f>Dataark7a!G84*Dataark9!$F$63/1000</f>
        <v>19.716480999999998</v>
      </c>
      <c r="H84" s="23">
        <f>Dataark7a!H84*Dataark9!$F$63/1000</f>
        <v>37.319555999999999</v>
      </c>
      <c r="I84" s="23">
        <f>Dataark7a!I84*Dataark9!$F$63/1000</f>
        <v>9.3889979999999991</v>
      </c>
      <c r="J84" s="23">
        <f>Dataark7a!J84*Dataark9!$F$63/1000</f>
        <v>0.24576899999999999</v>
      </c>
      <c r="K84" s="23">
        <f>Dataark7a!K84*Dataark9!$F$63/1000</f>
        <v>3.7435699999999996</v>
      </c>
      <c r="L84" s="23">
        <f>Dataark7a!L84*Dataark9!$F$63/1000</f>
        <v>0.22606599999999996</v>
      </c>
      <c r="M84" s="23">
        <f>Dataark7a!M84*Dataark9!$F$63/1000</f>
        <v>70.640439999999984</v>
      </c>
    </row>
    <row r="85" spans="1:13" ht="15" x14ac:dyDescent="0.25">
      <c r="A85" t="str">
        <f t="shared" si="2"/>
        <v>2026-priser (mio.kr.)</v>
      </c>
      <c r="B85" t="str">
        <f t="shared" si="2"/>
        <v>I alt (netto)</v>
      </c>
      <c r="C85" t="str">
        <f t="shared" si="2"/>
        <v>1 Driftskonti</v>
      </c>
      <c r="D85" t="str">
        <f t="shared" si="1"/>
        <v>2025</v>
      </c>
      <c r="E85" s="2">
        <v>746</v>
      </c>
      <c r="F85" s="57" t="s">
        <v>81</v>
      </c>
      <c r="G85" s="23">
        <f>Dataark7a!G85*Dataark9!$F$63/1000</f>
        <v>102.723146</v>
      </c>
      <c r="H85" s="23">
        <f>Dataark7a!H85*Dataark9!$F$63/1000</f>
        <v>320.10323399999999</v>
      </c>
      <c r="I85" s="23">
        <f>Dataark7a!I85*Dataark9!$F$63/1000</f>
        <v>82.779561999999984</v>
      </c>
      <c r="J85" s="23">
        <f>Dataark7a!J85*Dataark9!$F$63/1000</f>
        <v>14.059645999999999</v>
      </c>
      <c r="K85" s="23">
        <f>Dataark7a!K85*Dataark9!$F$63/1000</f>
        <v>17.301307999999999</v>
      </c>
      <c r="L85" s="23">
        <f>Dataark7a!L85*Dataark9!$F$63/1000</f>
        <v>3.135888</v>
      </c>
      <c r="M85" s="23">
        <f>Dataark7a!M85*Dataark9!$F$63/1000</f>
        <v>540.10278399999993</v>
      </c>
    </row>
    <row r="86" spans="1:13" ht="15" x14ac:dyDescent="0.25">
      <c r="A86" t="str">
        <f t="shared" si="2"/>
        <v>2026-priser (mio.kr.)</v>
      </c>
      <c r="B86" t="str">
        <f t="shared" si="2"/>
        <v>I alt (netto)</v>
      </c>
      <c r="C86" t="str">
        <f t="shared" si="2"/>
        <v>1 Driftskonti</v>
      </c>
      <c r="D86" t="str">
        <f t="shared" si="1"/>
        <v>2025</v>
      </c>
      <c r="E86" s="2">
        <v>751</v>
      </c>
      <c r="F86" s="57" t="s">
        <v>83</v>
      </c>
      <c r="G86" s="23">
        <f>Dataark7a!G86*Dataark9!$F$63/1000</f>
        <v>702.90141400000005</v>
      </c>
      <c r="H86" s="23">
        <f>Dataark7a!H86*Dataark9!$F$63/1000</f>
        <v>1492.9647519999999</v>
      </c>
      <c r="I86" s="23">
        <f>Dataark7a!I86*Dataark9!$F$63/1000</f>
        <v>309.79960199999994</v>
      </c>
      <c r="J86" s="23">
        <f>Dataark7a!J86*Dataark9!$F$63/1000</f>
        <v>184.87013799999997</v>
      </c>
      <c r="K86" s="23">
        <f>Dataark7a!K86*Dataark9!$F$63/1000</f>
        <v>109.45742399999999</v>
      </c>
      <c r="L86" s="23">
        <f>Dataark7a!L86*Dataark9!$F$63/1000</f>
        <v>9.1214519999999997</v>
      </c>
      <c r="M86" s="23">
        <f>Dataark7a!M86*Dataark9!$F$63/1000</f>
        <v>2809.1147819999996</v>
      </c>
    </row>
    <row r="87" spans="1:13" ht="15" x14ac:dyDescent="0.25">
      <c r="A87" t="str">
        <f t="shared" si="2"/>
        <v>2026-priser (mio.kr.)</v>
      </c>
      <c r="B87" t="str">
        <f t="shared" si="2"/>
        <v>I alt (netto)</v>
      </c>
      <c r="C87" t="str">
        <f t="shared" si="2"/>
        <v>1 Driftskonti</v>
      </c>
      <c r="D87" t="str">
        <f t="shared" si="1"/>
        <v>2025</v>
      </c>
      <c r="E87" s="2">
        <v>756</v>
      </c>
      <c r="F87" s="57" t="s">
        <v>86</v>
      </c>
      <c r="G87" s="23">
        <f>Dataark7a!G87*Dataark9!$F$63/1000</f>
        <v>99.363265999999982</v>
      </c>
      <c r="H87" s="23">
        <f>Dataark7a!H87*Dataark9!$F$63/1000</f>
        <v>214.50863499999997</v>
      </c>
      <c r="I87" s="23">
        <f>Dataark7a!I87*Dataark9!$F$63/1000</f>
        <v>41.299561999999995</v>
      </c>
      <c r="J87" s="23">
        <f>Dataark7a!J87*Dataark9!$F$63/1000</f>
        <v>39.057567999999996</v>
      </c>
      <c r="K87" s="23">
        <f>Dataark7a!K87*Dataark9!$F$63/1000</f>
        <v>23.831296999999999</v>
      </c>
      <c r="L87" s="23">
        <f>Dataark7a!L87*Dataark9!$F$63/1000</f>
        <v>2.4286539999999999</v>
      </c>
      <c r="M87" s="23">
        <f>Dataark7a!M87*Dataark9!$F$63/1000</f>
        <v>420.48898199999996</v>
      </c>
    </row>
    <row r="88" spans="1:13" ht="15" x14ac:dyDescent="0.25">
      <c r="A88" t="str">
        <f t="shared" si="2"/>
        <v>2026-priser (mio.kr.)</v>
      </c>
      <c r="B88" t="str">
        <f t="shared" si="2"/>
        <v>I alt (netto)</v>
      </c>
      <c r="C88" t="str">
        <f t="shared" si="2"/>
        <v>1 Driftskonti</v>
      </c>
      <c r="D88" t="str">
        <f t="shared" si="1"/>
        <v>2025</v>
      </c>
      <c r="E88" s="2">
        <v>760</v>
      </c>
      <c r="F88" s="57" t="s">
        <v>88</v>
      </c>
      <c r="G88" s="23">
        <f>Dataark7a!G88*Dataark9!$F$63/1000</f>
        <v>193.28331899999998</v>
      </c>
      <c r="H88" s="23">
        <f>Dataark7a!H88*Dataark9!$F$63/1000</f>
        <v>312.28321699999998</v>
      </c>
      <c r="I88" s="23">
        <f>Dataark7a!I88*Dataark9!$F$63/1000</f>
        <v>79.331536999999997</v>
      </c>
      <c r="J88" s="23">
        <f>Dataark7a!J88*Dataark9!$F$63/1000</f>
        <v>25.021772999999996</v>
      </c>
      <c r="K88" s="23">
        <f>Dataark7a!K88*Dataark9!$F$63/1000</f>
        <v>26.642603999999999</v>
      </c>
      <c r="L88" s="23">
        <f>Dataark7a!L88*Dataark9!$F$63/1000</f>
        <v>2.2513269999999999</v>
      </c>
      <c r="M88" s="23">
        <f>Dataark7a!M88*Dataark9!$F$63/1000</f>
        <v>638.81377699999996</v>
      </c>
    </row>
    <row r="89" spans="1:13" ht="15" x14ac:dyDescent="0.25">
      <c r="A89" t="str">
        <f t="shared" si="2"/>
        <v>2026-priser (mio.kr.)</v>
      </c>
      <c r="B89" t="str">
        <f t="shared" si="2"/>
        <v>I alt (netto)</v>
      </c>
      <c r="C89" t="str">
        <f t="shared" si="2"/>
        <v>1 Driftskonti</v>
      </c>
      <c r="D89" t="str">
        <f t="shared" si="1"/>
        <v>2025</v>
      </c>
      <c r="E89" s="2">
        <v>766</v>
      </c>
      <c r="F89" s="57" t="s">
        <v>74</v>
      </c>
      <c r="G89" s="23">
        <f>Dataark7a!G89*Dataark9!$F$63/1000</f>
        <v>93.149561999999989</v>
      </c>
      <c r="H89" s="23">
        <f>Dataark7a!H89*Dataark9!$F$63/1000</f>
        <v>214.971137</v>
      </c>
      <c r="I89" s="23">
        <f>Dataark7a!I89*Dataark9!$F$63/1000</f>
        <v>102.360196</v>
      </c>
      <c r="J89" s="23">
        <f>Dataark7a!J89*Dataark9!$F$63/1000</f>
        <v>32.863566999999996</v>
      </c>
      <c r="K89" s="23">
        <f>Dataark7a!K89*Dataark9!$F$63/1000</f>
        <v>21.014804999999996</v>
      </c>
      <c r="L89" s="23">
        <f>Dataark7a!L89*Dataark9!$F$63/1000</f>
        <v>1.7255679999999998</v>
      </c>
      <c r="M89" s="23">
        <f>Dataark7a!M89*Dataark9!$F$63/1000</f>
        <v>466.08483499999994</v>
      </c>
    </row>
    <row r="90" spans="1:13" ht="15" x14ac:dyDescent="0.25">
      <c r="A90" t="str">
        <f t="shared" si="2"/>
        <v>2026-priser (mio.kr.)</v>
      </c>
      <c r="B90" t="str">
        <f t="shared" si="2"/>
        <v>I alt (netto)</v>
      </c>
      <c r="C90" t="str">
        <f t="shared" si="2"/>
        <v>1 Driftskonti</v>
      </c>
      <c r="D90" t="str">
        <f t="shared" si="1"/>
        <v>2025</v>
      </c>
      <c r="E90" s="2">
        <v>773</v>
      </c>
      <c r="F90" s="57" t="s">
        <v>98</v>
      </c>
      <c r="G90" s="23">
        <f>Dataark7a!G90*Dataark9!$F$63/1000</f>
        <v>51.671635999999999</v>
      </c>
      <c r="H90" s="23">
        <f>Dataark7a!H90*Dataark9!$F$63/1000</f>
        <v>167.898596</v>
      </c>
      <c r="I90" s="23">
        <f>Dataark7a!I90*Dataark9!$F$63/1000</f>
        <v>46.475228999999999</v>
      </c>
      <c r="J90" s="23">
        <f>Dataark7a!J90*Dataark9!$F$63/1000</f>
        <v>19.541228</v>
      </c>
      <c r="K90" s="23">
        <f>Dataark7a!K90*Dataark9!$F$63/1000</f>
        <v>13.588847999999999</v>
      </c>
      <c r="L90" s="23">
        <f>Dataark7a!L90*Dataark9!$F$63/1000</f>
        <v>1.548241</v>
      </c>
      <c r="M90" s="23">
        <f>Dataark7a!M90*Dataark9!$F$63/1000</f>
        <v>300.72377799999998</v>
      </c>
    </row>
    <row r="91" spans="1:13" ht="15" x14ac:dyDescent="0.25">
      <c r="A91" t="str">
        <f t="shared" si="2"/>
        <v>2026-priser (mio.kr.)</v>
      </c>
      <c r="B91" t="str">
        <f t="shared" si="2"/>
        <v>I alt (netto)</v>
      </c>
      <c r="C91" t="str">
        <f t="shared" si="2"/>
        <v>1 Driftskonti</v>
      </c>
      <c r="D91" t="str">
        <f t="shared" si="1"/>
        <v>2025</v>
      </c>
      <c r="E91" s="2">
        <v>779</v>
      </c>
      <c r="F91" s="57" t="s">
        <v>89</v>
      </c>
      <c r="G91" s="23">
        <f>Dataark7a!G91*Dataark9!$F$63/1000</f>
        <v>114.549094</v>
      </c>
      <c r="H91" s="23">
        <f>Dataark7a!H91*Dataark9!$F$63/1000</f>
        <v>295.89757999999995</v>
      </c>
      <c r="I91" s="23">
        <f>Dataark7a!I91*Dataark9!$F$63/1000</f>
        <v>81.540346999999997</v>
      </c>
      <c r="J91" s="23">
        <f>Dataark7a!J91*Dataark9!$F$63/1000</f>
        <v>7.8283129999999996</v>
      </c>
      <c r="K91" s="23">
        <f>Dataark7a!K91*Dataark9!$F$63/1000</f>
        <v>24.825779999999998</v>
      </c>
      <c r="L91" s="23">
        <f>Dataark7a!L91*Dataark9!$F$63/1000</f>
        <v>1.5409820000000001</v>
      </c>
      <c r="M91" s="23">
        <f>Dataark7a!M91*Dataark9!$F$63/1000</f>
        <v>526.18209599999989</v>
      </c>
    </row>
    <row r="92" spans="1:13" ht="15" x14ac:dyDescent="0.25">
      <c r="A92" t="str">
        <f t="shared" si="2"/>
        <v>2026-priser (mio.kr.)</v>
      </c>
      <c r="B92" t="str">
        <f t="shared" si="2"/>
        <v>I alt (netto)</v>
      </c>
      <c r="C92" t="str">
        <f t="shared" si="2"/>
        <v>1 Driftskonti</v>
      </c>
      <c r="D92" t="str">
        <f t="shared" si="1"/>
        <v>2025</v>
      </c>
      <c r="E92" s="2">
        <v>787</v>
      </c>
      <c r="F92" s="57" t="s">
        <v>100</v>
      </c>
      <c r="G92" s="23">
        <f>Dataark7a!G92*Dataark9!$F$63/1000</f>
        <v>122.23741199999999</v>
      </c>
      <c r="H92" s="23">
        <f>Dataark7a!H92*Dataark9!$F$63/1000</f>
        <v>282.92470999999995</v>
      </c>
      <c r="I92" s="23">
        <f>Dataark7a!I92*Dataark9!$F$63/1000</f>
        <v>70.23704699999999</v>
      </c>
      <c r="J92" s="23">
        <f>Dataark7a!J92*Dataark9!$F$63/1000</f>
        <v>50.786037999999991</v>
      </c>
      <c r="K92" s="23">
        <f>Dataark7a!K92*Dataark9!$F$63/1000</f>
        <v>23.113692999999998</v>
      </c>
      <c r="L92" s="23">
        <f>Dataark7a!L92*Dataark9!$F$63/1000</f>
        <v>2.82064</v>
      </c>
      <c r="M92" s="23">
        <f>Dataark7a!M92*Dataark9!$F$63/1000</f>
        <v>552.11953999999992</v>
      </c>
    </row>
    <row r="93" spans="1:13" ht="15" x14ac:dyDescent="0.25">
      <c r="A93" t="str">
        <f t="shared" si="2"/>
        <v>2026-priser (mio.kr.)</v>
      </c>
      <c r="B93" t="str">
        <f t="shared" si="2"/>
        <v>I alt (netto)</v>
      </c>
      <c r="C93" t="str">
        <f t="shared" si="2"/>
        <v>1 Driftskonti</v>
      </c>
      <c r="D93" t="str">
        <f t="shared" si="1"/>
        <v>2025</v>
      </c>
      <c r="E93" s="2">
        <v>791</v>
      </c>
      <c r="F93" s="57" t="s">
        <v>91</v>
      </c>
      <c r="G93" s="23">
        <f>Dataark7a!G93*Dataark9!$F$63/1000</f>
        <v>231.63572699999997</v>
      </c>
      <c r="H93" s="23">
        <f>Dataark7a!H93*Dataark9!$F$63/1000</f>
        <v>450.55990799999995</v>
      </c>
      <c r="I93" s="23">
        <f>Dataark7a!I93*Dataark9!$F$63/1000</f>
        <v>165.61823299999998</v>
      </c>
      <c r="J93" s="23">
        <f>Dataark7a!J93*Dataark9!$F$63/1000</f>
        <v>94.160636999999994</v>
      </c>
      <c r="K93" s="23">
        <f>Dataark7a!K93*Dataark9!$F$63/1000</f>
        <v>40.64832599999999</v>
      </c>
      <c r="L93" s="23">
        <f>Dataark7a!L93*Dataark9!$F$63/1000</f>
        <v>6.463620999999999</v>
      </c>
      <c r="M93" s="23">
        <f>Dataark7a!M93*Dataark9!$F$63/1000</f>
        <v>989.08645199999989</v>
      </c>
    </row>
    <row r="94" spans="1:13" ht="15" x14ac:dyDescent="0.25">
      <c r="A94" t="str">
        <f t="shared" si="2"/>
        <v>2026-priser (mio.kr.)</v>
      </c>
      <c r="B94" t="str">
        <f t="shared" si="2"/>
        <v>I alt (netto)</v>
      </c>
      <c r="C94" t="str">
        <f t="shared" si="2"/>
        <v>1 Driftskonti</v>
      </c>
      <c r="D94" t="str">
        <f t="shared" si="1"/>
        <v>2025</v>
      </c>
      <c r="E94" s="2">
        <v>810</v>
      </c>
      <c r="F94" s="57" t="s">
        <v>92</v>
      </c>
      <c r="G94" s="23">
        <f>Dataark7a!G94*Dataark9!$F$63/1000</f>
        <v>105.329127</v>
      </c>
      <c r="H94" s="23">
        <f>Dataark7a!H94*Dataark9!$F$63/1000</f>
        <v>242.94835999999998</v>
      </c>
      <c r="I94" s="23">
        <f>Dataark7a!I94*Dataark9!$F$63/1000</f>
        <v>53.736302999999992</v>
      </c>
      <c r="J94" s="23">
        <f>Dataark7a!J94*Dataark9!$F$63/1000</f>
        <v>13.363818999999999</v>
      </c>
      <c r="K94" s="23">
        <f>Dataark7a!K94*Dataark9!$F$63/1000</f>
        <v>17.043094999999997</v>
      </c>
      <c r="L94" s="23">
        <f>Dataark7a!L94*Dataark9!$F$63/1000</f>
        <v>2.1030359999999999</v>
      </c>
      <c r="M94" s="23">
        <f>Dataark7a!M94*Dataark9!$F$63/1000</f>
        <v>434.52373999999998</v>
      </c>
    </row>
    <row r="95" spans="1:13" ht="15" x14ac:dyDescent="0.25">
      <c r="A95" t="str">
        <f t="shared" si="2"/>
        <v>2026-priser (mio.kr.)</v>
      </c>
      <c r="B95" t="str">
        <f t="shared" si="2"/>
        <v>I alt (netto)</v>
      </c>
      <c r="C95" t="str">
        <f t="shared" si="2"/>
        <v>1 Driftskonti</v>
      </c>
      <c r="D95" t="str">
        <f t="shared" si="1"/>
        <v>2025</v>
      </c>
      <c r="E95" s="2">
        <v>813</v>
      </c>
      <c r="F95" s="57" t="s">
        <v>93</v>
      </c>
      <c r="G95" s="23">
        <f>Dataark7a!G95*Dataark9!$F$63/1000</f>
        <v>182.98901999999998</v>
      </c>
      <c r="H95" s="23">
        <f>Dataark7a!H95*Dataark9!$F$63/1000</f>
        <v>391.563941</v>
      </c>
      <c r="I95" s="23">
        <f>Dataark7a!I95*Dataark9!$F$63/1000</f>
        <v>100.09849899999999</v>
      </c>
      <c r="J95" s="23">
        <f>Dataark7a!J95*Dataark9!$F$63/1000</f>
        <v>47.058022999999991</v>
      </c>
      <c r="K95" s="23">
        <f>Dataark7a!K95*Dataark9!$F$63/1000</f>
        <v>40.770691999999997</v>
      </c>
      <c r="L95" s="23">
        <f>Dataark7a!L95*Dataark9!$F$63/1000</f>
        <v>3.3775089999999994</v>
      </c>
      <c r="M95" s="23">
        <f>Dataark7a!M95*Dataark9!$F$63/1000</f>
        <v>765.85768399999984</v>
      </c>
    </row>
    <row r="96" spans="1:13" ht="15" x14ac:dyDescent="0.25">
      <c r="A96" t="str">
        <f t="shared" si="2"/>
        <v>2026-priser (mio.kr.)</v>
      </c>
      <c r="B96" t="str">
        <f t="shared" si="2"/>
        <v>I alt (netto)</v>
      </c>
      <c r="C96" t="str">
        <f t="shared" si="2"/>
        <v>1 Driftskonti</v>
      </c>
      <c r="D96" t="str">
        <f t="shared" si="1"/>
        <v>2025</v>
      </c>
      <c r="E96" s="2">
        <v>820</v>
      </c>
      <c r="F96" s="57" t="s">
        <v>101</v>
      </c>
      <c r="G96" s="23">
        <f>Dataark7a!G96*Dataark9!$F$63/1000</f>
        <v>89.168519000000003</v>
      </c>
      <c r="H96" s="23">
        <f>Dataark7a!H96*Dataark9!$F$63/1000</f>
        <v>228.25406999999998</v>
      </c>
      <c r="I96" s="23">
        <f>Dataark7a!I96*Dataark9!$F$63/1000</f>
        <v>92.076266999999987</v>
      </c>
      <c r="J96" s="23">
        <f>Dataark7a!J96*Dataark9!$F$63/1000</f>
        <v>9.2884089999999997</v>
      </c>
      <c r="K96" s="23">
        <f>Dataark7a!K96*Dataark9!$F$63/1000</f>
        <v>16.661479</v>
      </c>
      <c r="L96" s="23">
        <f>Dataark7a!L96*Dataark9!$F$63/1000</f>
        <v>1.791936</v>
      </c>
      <c r="M96" s="23">
        <f>Dataark7a!M96*Dataark9!$F$63/1000</f>
        <v>437.24068</v>
      </c>
    </row>
    <row r="97" spans="1:13" ht="15" x14ac:dyDescent="0.25">
      <c r="A97" t="str">
        <f t="shared" si="2"/>
        <v>2026-priser (mio.kr.)</v>
      </c>
      <c r="B97" t="str">
        <f t="shared" si="2"/>
        <v>I alt (netto)</v>
      </c>
      <c r="C97" t="str">
        <f t="shared" si="2"/>
        <v>1 Driftskonti</v>
      </c>
      <c r="D97" t="str">
        <f t="shared" si="1"/>
        <v>2025</v>
      </c>
      <c r="E97" s="2">
        <v>825</v>
      </c>
      <c r="F97" s="57" t="s">
        <v>96</v>
      </c>
      <c r="G97" s="23">
        <f>Dataark7a!G97*Dataark9!$F$63/1000</f>
        <v>9.7363929999999996</v>
      </c>
      <c r="H97" s="23">
        <f>Dataark7a!H97*Dataark9!$F$63/1000</f>
        <v>23.610415999999997</v>
      </c>
      <c r="I97" s="23">
        <f>Dataark7a!I97*Dataark9!$F$63/1000</f>
        <v>11.413221999999999</v>
      </c>
      <c r="J97" s="23">
        <f>Dataark7a!J97*Dataark9!$F$63/1000</f>
        <v>0.31421099999999996</v>
      </c>
      <c r="K97" s="23">
        <f>Dataark7a!K97*Dataark9!$F$63/1000</f>
        <v>1.1178859999999999</v>
      </c>
      <c r="L97" s="23">
        <f>Dataark7a!L97*Dataark9!$F$63/1000</f>
        <v>0</v>
      </c>
      <c r="M97" s="23">
        <f>Dataark7a!M97*Dataark9!$F$63/1000</f>
        <v>46.192127999999997</v>
      </c>
    </row>
    <row r="98" spans="1:13" ht="15" x14ac:dyDescent="0.25">
      <c r="A98" t="str">
        <f t="shared" si="2"/>
        <v>2026-priser (mio.kr.)</v>
      </c>
      <c r="B98" t="str">
        <f t="shared" si="2"/>
        <v>I alt (netto)</v>
      </c>
      <c r="C98" t="str">
        <f t="shared" si="2"/>
        <v>1 Driftskonti</v>
      </c>
      <c r="D98" t="str">
        <f t="shared" si="1"/>
        <v>2025</v>
      </c>
      <c r="E98" s="2">
        <v>840</v>
      </c>
      <c r="F98" s="57" t="s">
        <v>99</v>
      </c>
      <c r="G98" s="23">
        <f>Dataark7a!G98*Dataark9!$F$63/1000</f>
        <v>93.058306000000002</v>
      </c>
      <c r="H98" s="23">
        <f>Dataark7a!H98*Dataark9!$F$63/1000</f>
        <v>144.047596</v>
      </c>
      <c r="I98" s="23">
        <f>Dataark7a!I98*Dataark9!$F$63/1000</f>
        <v>28.666827999999999</v>
      </c>
      <c r="J98" s="23">
        <f>Dataark7a!J98*Dataark9!$F$63/1000</f>
        <v>25.080881999999999</v>
      </c>
      <c r="K98" s="23">
        <f>Dataark7a!K98*Dataark9!$F$63/1000</f>
        <v>12.185786999999998</v>
      </c>
      <c r="L98" s="23">
        <f>Dataark7a!L98*Dataark9!$F$63/1000</f>
        <v>1.3377299999999999</v>
      </c>
      <c r="M98" s="23">
        <f>Dataark7a!M98*Dataark9!$F$63/1000</f>
        <v>304.37712899999997</v>
      </c>
    </row>
    <row r="99" spans="1:13" ht="15" x14ac:dyDescent="0.25">
      <c r="A99" t="str">
        <f t="shared" si="2"/>
        <v>2026-priser (mio.kr.)</v>
      </c>
      <c r="B99" t="str">
        <f t="shared" si="2"/>
        <v>I alt (netto)</v>
      </c>
      <c r="C99" t="str">
        <f t="shared" si="2"/>
        <v>1 Driftskonti</v>
      </c>
      <c r="D99" t="str">
        <f t="shared" si="1"/>
        <v>2025</v>
      </c>
      <c r="E99" s="2">
        <v>846</v>
      </c>
      <c r="F99" s="57" t="s">
        <v>97</v>
      </c>
      <c r="G99" s="23">
        <f>Dataark7a!G99*Dataark9!$F$63/1000</f>
        <v>152.39751999999999</v>
      </c>
      <c r="H99" s="23">
        <f>Dataark7a!H99*Dataark9!$F$63/1000</f>
        <v>273.53985999999998</v>
      </c>
      <c r="I99" s="23">
        <f>Dataark7a!I99*Dataark9!$F$63/1000</f>
        <v>39.54081</v>
      </c>
      <c r="J99" s="23">
        <f>Dataark7a!J99*Dataark9!$F$63/1000</f>
        <v>7.7080209999999996</v>
      </c>
      <c r="K99" s="23">
        <f>Dataark7a!K99*Dataark9!$F$63/1000</f>
        <v>15.913802</v>
      </c>
      <c r="L99" s="23">
        <f>Dataark7a!L99*Dataark9!$F$63/1000</f>
        <v>2.1341459999999999</v>
      </c>
      <c r="M99" s="23">
        <f>Dataark7a!M99*Dataark9!$F$63/1000</f>
        <v>491.23415899999998</v>
      </c>
    </row>
    <row r="100" spans="1:13" ht="15" x14ac:dyDescent="0.25">
      <c r="A100" t="str">
        <f t="shared" si="2"/>
        <v>2026-priser (mio.kr.)</v>
      </c>
      <c r="B100" t="str">
        <f t="shared" si="2"/>
        <v>I alt (netto)</v>
      </c>
      <c r="C100" t="str">
        <f t="shared" si="2"/>
        <v>1 Driftskonti</v>
      </c>
      <c r="D100" t="str">
        <f t="shared" si="1"/>
        <v>2025</v>
      </c>
      <c r="E100" s="2">
        <v>849</v>
      </c>
      <c r="F100" s="57" t="s">
        <v>95</v>
      </c>
      <c r="G100" s="23">
        <f>Dataark7a!G100*Dataark9!$F$63/1000</f>
        <v>202.07085699999999</v>
      </c>
      <c r="H100" s="23">
        <f>Dataark7a!H100*Dataark9!$F$63/1000</f>
        <v>147.40643899999998</v>
      </c>
      <c r="I100" s="23">
        <f>Dataark7a!I100*Dataark9!$F$63/1000</f>
        <v>40.169231999999994</v>
      </c>
      <c r="J100" s="23">
        <f>Dataark7a!J100*Dataark9!$F$63/1000</f>
        <v>31.609833999999999</v>
      </c>
      <c r="K100" s="23">
        <f>Dataark7a!K100*Dataark9!$F$63/1000</f>
        <v>13.616847</v>
      </c>
      <c r="L100" s="23">
        <f>Dataark7a!L100*Dataark9!$F$63/1000</f>
        <v>2.8693789999999999</v>
      </c>
      <c r="M100" s="23">
        <f>Dataark7a!M100*Dataark9!$F$63/1000</f>
        <v>437.74258800000001</v>
      </c>
    </row>
    <row r="101" spans="1:13" ht="15" x14ac:dyDescent="0.25">
      <c r="A101" t="str">
        <f t="shared" si="2"/>
        <v>2026-priser (mio.kr.)</v>
      </c>
      <c r="B101" t="str">
        <f t="shared" si="2"/>
        <v>I alt (netto)</v>
      </c>
      <c r="C101" t="str">
        <f t="shared" si="2"/>
        <v>1 Driftskonti</v>
      </c>
      <c r="D101" t="str">
        <f t="shared" si="1"/>
        <v>2025</v>
      </c>
      <c r="E101" s="2">
        <v>851</v>
      </c>
      <c r="F101" s="57" t="s">
        <v>102</v>
      </c>
      <c r="G101" s="23">
        <f>Dataark7a!G101*Dataark9!$F$63/1000</f>
        <v>498.26916699999998</v>
      </c>
      <c r="H101" s="23">
        <f>Dataark7a!H101*Dataark9!$F$63/1000</f>
        <v>1174.3568720000001</v>
      </c>
      <c r="I101" s="23">
        <f>Dataark7a!I101*Dataark9!$F$63/1000</f>
        <v>373.27437199999997</v>
      </c>
      <c r="J101" s="23">
        <f>Dataark7a!J101*Dataark9!$F$63/1000</f>
        <v>161.30949799999999</v>
      </c>
      <c r="K101" s="23">
        <f>Dataark7a!K101*Dataark9!$F$63/1000</f>
        <v>97.757989999999992</v>
      </c>
      <c r="L101" s="23">
        <f>Dataark7a!L101*Dataark9!$F$63/1000</f>
        <v>11.11664</v>
      </c>
      <c r="M101" s="23">
        <f>Dataark7a!M101*Dataark9!$F$63/1000</f>
        <v>2316.0845389999999</v>
      </c>
    </row>
    <row r="102" spans="1:13" ht="15" x14ac:dyDescent="0.25">
      <c r="A102" t="str">
        <f t="shared" si="2"/>
        <v>2026-priser (mio.kr.)</v>
      </c>
      <c r="B102" t="str">
        <f t="shared" si="2"/>
        <v>I alt (netto)</v>
      </c>
      <c r="C102" t="str">
        <f t="shared" si="2"/>
        <v>1 Driftskonti</v>
      </c>
      <c r="D102" t="str">
        <f t="shared" si="1"/>
        <v>2025</v>
      </c>
      <c r="E102" s="2">
        <v>860</v>
      </c>
      <c r="F102" s="57" t="s">
        <v>94</v>
      </c>
      <c r="G102" s="23">
        <f>Dataark7a!G102*Dataark9!$F$63/1000</f>
        <v>192.83429799999999</v>
      </c>
      <c r="H102" s="23">
        <f>Dataark7a!H102*Dataark9!$F$63/1000</f>
        <v>433.432816</v>
      </c>
      <c r="I102" s="23">
        <f>Dataark7a!I102*Dataark9!$F$63/1000</f>
        <v>119.00404599999999</v>
      </c>
      <c r="J102" s="23">
        <f>Dataark7a!J102*Dataark9!$F$63/1000</f>
        <v>24.410979999999999</v>
      </c>
      <c r="K102" s="23">
        <f>Dataark7a!K102*Dataark9!$F$63/1000</f>
        <v>26.208100999999999</v>
      </c>
      <c r="L102" s="23">
        <f>Dataark7a!L102*Dataark9!$F$63/1000</f>
        <v>3.8493439999999994</v>
      </c>
      <c r="M102" s="23">
        <f>Dataark7a!M102*Dataark9!$F$63/1000</f>
        <v>799.73958499999992</v>
      </c>
    </row>
    <row r="103" spans="1:13" ht="15" x14ac:dyDescent="0.25">
      <c r="A103"/>
      <c r="B103"/>
      <c r="C103"/>
      <c r="D103"/>
      <c r="E103" s="2"/>
      <c r="F103" s="57" t="s">
        <v>119</v>
      </c>
      <c r="G103" s="23">
        <f>Dataark7a!G103*Dataark9!$F$63/1000</f>
        <v>17103.944086</v>
      </c>
      <c r="H103" s="23">
        <f>Dataark7a!H103*Dataark9!$F$63/1000</f>
        <v>30649.444448999999</v>
      </c>
      <c r="I103" s="23">
        <f>Dataark7a!I103*Dataark9!$F$63/1000</f>
        <v>8082.5034769999993</v>
      </c>
      <c r="J103" s="23">
        <f>Dataark7a!J103*Dataark9!$F$63/1000</f>
        <v>3675.3353999999999</v>
      </c>
      <c r="K103" s="23">
        <f>Dataark7a!K103*Dataark9!$F$63/1000</f>
        <v>2554.6495</v>
      </c>
      <c r="L103" s="23">
        <f>Dataark7a!L103*Dataark9!$F$63/1000</f>
        <v>262.602621</v>
      </c>
      <c r="M103" s="23">
        <f>Dataark7a!M103*Dataark9!$F$63/1000</f>
        <v>62328.479532999991</v>
      </c>
    </row>
    <row r="104" spans="1:13" x14ac:dyDescent="0.2">
      <c r="A104" s="10"/>
    </row>
    <row r="105" spans="1:13" x14ac:dyDescent="0.2">
      <c r="A105" s="10"/>
      <c r="G105" s="11" t="s">
        <v>180</v>
      </c>
      <c r="H105" s="11" t="s">
        <v>181</v>
      </c>
      <c r="I105" s="11" t="s">
        <v>182</v>
      </c>
      <c r="J105" s="11" t="s">
        <v>183</v>
      </c>
      <c r="K105" s="11" t="s">
        <v>184</v>
      </c>
      <c r="L105" s="11" t="s">
        <v>185</v>
      </c>
      <c r="M105" s="11" t="s">
        <v>1</v>
      </c>
    </row>
    <row r="106" spans="1:13" x14ac:dyDescent="0.2">
      <c r="A106" s="3" t="s">
        <v>333</v>
      </c>
      <c r="B106" s="3" t="s">
        <v>187</v>
      </c>
      <c r="C106" s="3" t="s">
        <v>188</v>
      </c>
      <c r="D106" s="28">
        <v>2024</v>
      </c>
      <c r="E106" s="2">
        <v>101</v>
      </c>
      <c r="F106" s="3" t="s">
        <v>4</v>
      </c>
      <c r="G106" s="12">
        <f>Dataark7a!G106*Dataark9!$F$62/1000</f>
        <v>1010.343734562</v>
      </c>
      <c r="H106" s="12">
        <f>Dataark7a!H106*Dataark9!$F$62/1000</f>
        <v>2788.0799110499997</v>
      </c>
      <c r="I106" s="12">
        <f>Dataark7a!I106*Dataark9!$F$62/1000</f>
        <v>466.30015560599998</v>
      </c>
      <c r="J106" s="12">
        <f>Dataark7a!J106*Dataark9!$F$62/1000</f>
        <v>331.59440314199998</v>
      </c>
      <c r="K106" s="12">
        <f>Dataark7a!K106*Dataark9!$F$62/1000</f>
        <v>203.25128654400001</v>
      </c>
      <c r="L106" s="12">
        <f>Dataark7a!L106*Dataark9!$F$62/1000</f>
        <v>11.088058205999999</v>
      </c>
      <c r="M106" s="12">
        <f>Dataark7a!M106*Dataark9!$F$62/1000</f>
        <v>4810.6575491100002</v>
      </c>
    </row>
    <row r="107" spans="1:13" x14ac:dyDescent="0.2">
      <c r="A107" s="3" t="str">
        <f>A106</f>
        <v>2026-priser (mio. kr.)</v>
      </c>
      <c r="B107" s="9" t="str">
        <f>B106</f>
        <v>I alt (netto)</v>
      </c>
      <c r="C107" s="9" t="str">
        <f>C106</f>
        <v>1 Driftskonti</v>
      </c>
      <c r="D107" s="28">
        <f>D106</f>
        <v>2024</v>
      </c>
      <c r="E107" s="2">
        <v>147</v>
      </c>
      <c r="F107" s="3" t="s">
        <v>5</v>
      </c>
      <c r="G107" s="12">
        <f>Dataark7a!G107*Dataark9!$F$62/1000</f>
        <v>280.82679055799997</v>
      </c>
      <c r="H107" s="12">
        <f>Dataark7a!H107*Dataark9!$F$62/1000</f>
        <v>589.84788347400001</v>
      </c>
      <c r="I107" s="12">
        <f>Dataark7a!I107*Dataark9!$F$62/1000</f>
        <v>60.523080161999999</v>
      </c>
      <c r="J107" s="12">
        <f>Dataark7a!J107*Dataark9!$F$62/1000</f>
        <v>66.215115089999998</v>
      </c>
      <c r="K107" s="12">
        <f>Dataark7a!K107*Dataark9!$F$62/1000</f>
        <v>38.421235763999995</v>
      </c>
      <c r="L107" s="12">
        <f>Dataark7a!L107*Dataark9!$F$62/1000</f>
        <v>1.5833932259999999</v>
      </c>
      <c r="M107" s="12">
        <f>Dataark7a!M107*Dataark9!$F$62/1000</f>
        <v>1037.4174982740001</v>
      </c>
    </row>
    <row r="108" spans="1:13" x14ac:dyDescent="0.2">
      <c r="A108" s="9" t="str">
        <f>A107</f>
        <v>2026-priser (mio. kr.)</v>
      </c>
      <c r="B108" s="9" t="str">
        <f t="shared" ref="A108:D123" si="3">B107</f>
        <v>I alt (netto)</v>
      </c>
      <c r="C108" s="9" t="str">
        <f t="shared" si="3"/>
        <v>1 Driftskonti</v>
      </c>
      <c r="D108" s="28">
        <f t="shared" si="3"/>
        <v>2024</v>
      </c>
      <c r="E108" s="2">
        <v>151</v>
      </c>
      <c r="F108" s="3" t="s">
        <v>9</v>
      </c>
      <c r="G108" s="12">
        <f>Dataark7a!G108*Dataark9!$F$62/1000</f>
        <v>144.60007641600001</v>
      </c>
      <c r="H108" s="12">
        <f>Dataark7a!H108*Dataark9!$F$62/1000</f>
        <v>292.50794847000003</v>
      </c>
      <c r="I108" s="12">
        <f>Dataark7a!I108*Dataark9!$F$62/1000</f>
        <v>85.479553272000004</v>
      </c>
      <c r="J108" s="12">
        <f>Dataark7a!J108*Dataark9!$F$62/1000</f>
        <v>31.379387712</v>
      </c>
      <c r="K108" s="12">
        <f>Dataark7a!K108*Dataark9!$F$62/1000</f>
        <v>26.624902409999997</v>
      </c>
      <c r="L108" s="12">
        <f>Dataark7a!L108*Dataark9!$F$62/1000</f>
        <v>0.90525744599999991</v>
      </c>
      <c r="M108" s="12">
        <f>Dataark7a!M108*Dataark9!$F$62/1000</f>
        <v>581.49712572599992</v>
      </c>
    </row>
    <row r="109" spans="1:13" x14ac:dyDescent="0.2">
      <c r="A109" s="9" t="str">
        <f t="shared" si="3"/>
        <v>2026-priser (mio. kr.)</v>
      </c>
      <c r="B109" s="9" t="str">
        <f t="shared" si="3"/>
        <v>I alt (netto)</v>
      </c>
      <c r="C109" s="9" t="str">
        <f t="shared" si="3"/>
        <v>1 Driftskonti</v>
      </c>
      <c r="D109" s="28">
        <f t="shared" si="3"/>
        <v>2024</v>
      </c>
      <c r="E109" s="2">
        <v>153</v>
      </c>
      <c r="F109" s="3" t="s">
        <v>10</v>
      </c>
      <c r="G109" s="12">
        <f>Dataark7a!G109*Dataark9!$F$62/1000</f>
        <v>121.59189816599999</v>
      </c>
      <c r="H109" s="12">
        <f>Dataark7a!H109*Dataark9!$F$62/1000</f>
        <v>167.87735616599997</v>
      </c>
      <c r="I109" s="12">
        <f>Dataark7a!I109*Dataark9!$F$62/1000</f>
        <v>71.344189679999999</v>
      </c>
      <c r="J109" s="12">
        <f>Dataark7a!J109*Dataark9!$F$62/1000</f>
        <v>55.103375952</v>
      </c>
      <c r="K109" s="12">
        <f>Dataark7a!K109*Dataark9!$F$62/1000</f>
        <v>14.78443641</v>
      </c>
      <c r="L109" s="12">
        <f>Dataark7a!L109*Dataark9!$F$62/1000</f>
        <v>2.2389244800000001</v>
      </c>
      <c r="M109" s="12">
        <f>Dataark7a!M109*Dataark9!$F$62/1000</f>
        <v>432.940180854</v>
      </c>
    </row>
    <row r="110" spans="1:13" x14ac:dyDescent="0.2">
      <c r="A110" s="9" t="str">
        <f t="shared" si="3"/>
        <v>2026-priser (mio. kr.)</v>
      </c>
      <c r="B110" s="9" t="str">
        <f t="shared" si="3"/>
        <v>I alt (netto)</v>
      </c>
      <c r="C110" s="9" t="str">
        <f t="shared" si="3"/>
        <v>1 Driftskonti</v>
      </c>
      <c r="D110" s="28">
        <f t="shared" si="3"/>
        <v>2024</v>
      </c>
      <c r="E110" s="2">
        <v>155</v>
      </c>
      <c r="F110" s="3" t="s">
        <v>6</v>
      </c>
      <c r="G110" s="12">
        <f>Dataark7a!G110*Dataark9!$F$62/1000</f>
        <v>66.761929338000002</v>
      </c>
      <c r="H110" s="12">
        <f>Dataark7a!H110*Dataark9!$F$62/1000</f>
        <v>72.165487458000001</v>
      </c>
      <c r="I110" s="12">
        <f>Dataark7a!I110*Dataark9!$F$62/1000</f>
        <v>14.797353282</v>
      </c>
      <c r="J110" s="12">
        <f>Dataark7a!J110*Dataark9!$F$62/1000</f>
        <v>15.456113754</v>
      </c>
      <c r="K110" s="12">
        <f>Dataark7a!K110*Dataark9!$F$62/1000</f>
        <v>9.6499797899999997</v>
      </c>
      <c r="L110" s="12">
        <f>Dataark7a!L110*Dataark9!$F$62/1000</f>
        <v>0.440250054</v>
      </c>
      <c r="M110" s="12">
        <f>Dataark7a!M110*Dataark9!$F$62/1000</f>
        <v>179.271113676</v>
      </c>
    </row>
    <row r="111" spans="1:13" x14ac:dyDescent="0.2">
      <c r="A111" s="9" t="str">
        <f t="shared" si="3"/>
        <v>2026-priser (mio. kr.)</v>
      </c>
      <c r="B111" s="9" t="str">
        <f t="shared" si="3"/>
        <v>I alt (netto)</v>
      </c>
      <c r="C111" s="9" t="str">
        <f t="shared" si="3"/>
        <v>1 Driftskonti</v>
      </c>
      <c r="D111" s="28">
        <f t="shared" si="3"/>
        <v>2024</v>
      </c>
      <c r="E111" s="2">
        <v>157</v>
      </c>
      <c r="F111" s="3" t="s">
        <v>11</v>
      </c>
      <c r="G111" s="12">
        <f>Dataark7a!G111*Dataark9!$F$62/1000</f>
        <v>201.891785766</v>
      </c>
      <c r="H111" s="12">
        <f>Dataark7a!H111*Dataark9!$F$62/1000</f>
        <v>523.30554096000003</v>
      </c>
      <c r="I111" s="12">
        <f>Dataark7a!I111*Dataark9!$F$62/1000</f>
        <v>68.742516378000005</v>
      </c>
      <c r="J111" s="12">
        <f>Dataark7a!J111*Dataark9!$F$62/1000</f>
        <v>153.968037834</v>
      </c>
      <c r="K111" s="12">
        <f>Dataark7a!K111*Dataark9!$F$62/1000</f>
        <v>35.162954802000002</v>
      </c>
      <c r="L111" s="12">
        <f>Dataark7a!L111*Dataark9!$F$62/1000</f>
        <v>2.1571176240000001</v>
      </c>
      <c r="M111" s="12">
        <f>Dataark7a!M111*Dataark9!$F$62/1000</f>
        <v>985.22795336399997</v>
      </c>
    </row>
    <row r="112" spans="1:13" x14ac:dyDescent="0.2">
      <c r="A112" s="9" t="str">
        <f t="shared" si="3"/>
        <v>2026-priser (mio. kr.)</v>
      </c>
      <c r="B112" s="9" t="str">
        <f t="shared" si="3"/>
        <v>I alt (netto)</v>
      </c>
      <c r="C112" s="9" t="str">
        <f t="shared" si="3"/>
        <v>1 Driftskonti</v>
      </c>
      <c r="D112" s="28">
        <f t="shared" si="3"/>
        <v>2024</v>
      </c>
      <c r="E112" s="2">
        <v>159</v>
      </c>
      <c r="F112" s="3" t="s">
        <v>12</v>
      </c>
      <c r="G112" s="12">
        <f>Dataark7a!G112*Dataark9!$F$62/1000</f>
        <v>234.152749992</v>
      </c>
      <c r="H112" s="12">
        <f>Dataark7a!H112*Dataark9!$F$62/1000</f>
        <v>380.15753623799998</v>
      </c>
      <c r="I112" s="12">
        <f>Dataark7a!I112*Dataark9!$F$62/1000</f>
        <v>55.380012293999997</v>
      </c>
      <c r="J112" s="12">
        <f>Dataark7a!J112*Dataark9!$F$62/1000</f>
        <v>42.612760727999998</v>
      </c>
      <c r="K112" s="12">
        <f>Dataark7a!K112*Dataark9!$F$62/1000</f>
        <v>23.504401416</v>
      </c>
      <c r="L112" s="12">
        <f>Dataark7a!L112*Dataark9!$F$62/1000</f>
        <v>3.2098426919999996</v>
      </c>
      <c r="M112" s="12">
        <f>Dataark7a!M112*Dataark9!$F$62/1000</f>
        <v>739.01730336000003</v>
      </c>
    </row>
    <row r="113" spans="1:13" x14ac:dyDescent="0.2">
      <c r="A113" s="9" t="str">
        <f t="shared" si="3"/>
        <v>2026-priser (mio. kr.)</v>
      </c>
      <c r="B113" s="9" t="str">
        <f t="shared" si="3"/>
        <v>I alt (netto)</v>
      </c>
      <c r="C113" s="9" t="str">
        <f t="shared" si="3"/>
        <v>1 Driftskonti</v>
      </c>
      <c r="D113" s="28">
        <f t="shared" si="3"/>
        <v>2024</v>
      </c>
      <c r="E113" s="2">
        <v>161</v>
      </c>
      <c r="F113" s="3" t="s">
        <v>13</v>
      </c>
      <c r="G113" s="12">
        <f>Dataark7a!G113*Dataark9!$F$62/1000</f>
        <v>60.764195106000003</v>
      </c>
      <c r="H113" s="12">
        <f>Dataark7a!H113*Dataark9!$F$62/1000</f>
        <v>134.16754946400002</v>
      </c>
      <c r="I113" s="12">
        <f>Dataark7a!I113*Dataark9!$F$62/1000</f>
        <v>30.626979918</v>
      </c>
      <c r="J113" s="12">
        <f>Dataark7a!J113*Dataark9!$F$62/1000</f>
        <v>19.893059286</v>
      </c>
      <c r="K113" s="12">
        <f>Dataark7a!K113*Dataark9!$F$62/1000</f>
        <v>14.46689664</v>
      </c>
      <c r="L113" s="12">
        <f>Dataark7a!L113*Dataark9!$F$62/1000</f>
        <v>0.29816446200000002</v>
      </c>
      <c r="M113" s="12">
        <f>Dataark7a!M113*Dataark9!$F$62/1000</f>
        <v>260.21684487599998</v>
      </c>
    </row>
    <row r="114" spans="1:13" x14ac:dyDescent="0.2">
      <c r="A114" s="9" t="str">
        <f t="shared" si="3"/>
        <v>2026-priser (mio. kr.)</v>
      </c>
      <c r="B114" s="9" t="str">
        <f t="shared" si="3"/>
        <v>I alt (netto)</v>
      </c>
      <c r="C114" s="9" t="str">
        <f t="shared" si="3"/>
        <v>1 Driftskonti</v>
      </c>
      <c r="D114" s="28">
        <f t="shared" si="3"/>
        <v>2024</v>
      </c>
      <c r="E114" s="2">
        <v>163</v>
      </c>
      <c r="F114" s="3" t="s">
        <v>14</v>
      </c>
      <c r="G114" s="12">
        <f>Dataark7a!G114*Dataark9!$F$62/1000</f>
        <v>99.736550741999991</v>
      </c>
      <c r="H114" s="12">
        <f>Dataark7a!H114*Dataark9!$F$62/1000</f>
        <v>156.78391592999998</v>
      </c>
      <c r="I114" s="12">
        <f>Dataark7a!I114*Dataark9!$F$62/1000</f>
        <v>41.887263083999997</v>
      </c>
      <c r="J114" s="12">
        <f>Dataark7a!J114*Dataark9!$F$62/1000</f>
        <v>12.238736219999998</v>
      </c>
      <c r="K114" s="12">
        <f>Dataark7a!K114*Dataark9!$F$62/1000</f>
        <v>19.674548867999999</v>
      </c>
      <c r="L114" s="12">
        <f>Dataark7a!L114*Dataark9!$F$62/1000</f>
        <v>1.0268913239999999</v>
      </c>
      <c r="M114" s="12">
        <f>Dataark7a!M114*Dataark9!$F$62/1000</f>
        <v>331.34790616800001</v>
      </c>
    </row>
    <row r="115" spans="1:13" x14ac:dyDescent="0.2">
      <c r="A115" s="9" t="str">
        <f t="shared" si="3"/>
        <v>2026-priser (mio. kr.)</v>
      </c>
      <c r="B115" s="9" t="str">
        <f t="shared" si="3"/>
        <v>I alt (netto)</v>
      </c>
      <c r="C115" s="9" t="str">
        <f t="shared" si="3"/>
        <v>1 Driftskonti</v>
      </c>
      <c r="D115" s="28">
        <f t="shared" si="3"/>
        <v>2024</v>
      </c>
      <c r="E115" s="2">
        <v>165</v>
      </c>
      <c r="F115" s="3" t="s">
        <v>8</v>
      </c>
      <c r="G115" s="12">
        <f>Dataark7a!G115*Dataark9!$F$62/1000</f>
        <v>96.877616406000001</v>
      </c>
      <c r="H115" s="12">
        <f>Dataark7a!H115*Dataark9!$F$62/1000</f>
        <v>147.70873694400001</v>
      </c>
      <c r="I115" s="12">
        <f>Dataark7a!I115*Dataark9!$F$62/1000</f>
        <v>52.567363415999999</v>
      </c>
      <c r="J115" s="12">
        <f>Dataark7a!J115*Dataark9!$F$62/1000</f>
        <v>22.368793085999997</v>
      </c>
      <c r="K115" s="12">
        <f>Dataark7a!K115*Dataark9!$F$62/1000</f>
        <v>16.020150498</v>
      </c>
      <c r="L115" s="12">
        <f>Dataark7a!L115*Dataark9!$F$62/1000</f>
        <v>0.69751108799999995</v>
      </c>
      <c r="M115" s="12">
        <f>Dataark7a!M115*Dataark9!$F$62/1000</f>
        <v>336.240171438</v>
      </c>
    </row>
    <row r="116" spans="1:13" x14ac:dyDescent="0.2">
      <c r="A116" s="9" t="str">
        <f t="shared" si="3"/>
        <v>2026-priser (mio. kr.)</v>
      </c>
      <c r="B116" s="9" t="str">
        <f t="shared" si="3"/>
        <v>I alt (netto)</v>
      </c>
      <c r="C116" s="9" t="str">
        <f t="shared" si="3"/>
        <v>1 Driftskonti</v>
      </c>
      <c r="D116" s="28">
        <f t="shared" si="3"/>
        <v>2024</v>
      </c>
      <c r="E116" s="2">
        <v>167</v>
      </c>
      <c r="F116" s="3" t="s">
        <v>15</v>
      </c>
      <c r="G116" s="12">
        <f>Dataark7a!G116*Dataark9!$F$62/1000</f>
        <v>203.67539050799999</v>
      </c>
      <c r="H116" s="12">
        <f>Dataark7a!H116*Dataark9!$F$62/1000</f>
        <v>285.68461083599999</v>
      </c>
      <c r="I116" s="12">
        <f>Dataark7a!I116*Dataark9!$F$62/1000</f>
        <v>80.269748231999998</v>
      </c>
      <c r="J116" s="12">
        <f>Dataark7a!J116*Dataark9!$F$62/1000</f>
        <v>9.964290342</v>
      </c>
      <c r="K116" s="12">
        <f>Dataark7a!K116*Dataark9!$F$62/1000</f>
        <v>16.795162818000001</v>
      </c>
      <c r="L116" s="12">
        <f>Dataark7a!L116*Dataark9!$F$62/1000</f>
        <v>1.311062508</v>
      </c>
      <c r="M116" s="12">
        <f>Dataark7a!M116*Dataark9!$F$62/1000</f>
        <v>597.70026524399998</v>
      </c>
    </row>
    <row r="117" spans="1:13" x14ac:dyDescent="0.2">
      <c r="A117" s="9" t="str">
        <f t="shared" si="3"/>
        <v>2026-priser (mio. kr.)</v>
      </c>
      <c r="B117" s="9" t="str">
        <f t="shared" si="3"/>
        <v>I alt (netto)</v>
      </c>
      <c r="C117" s="9" t="str">
        <f t="shared" si="3"/>
        <v>1 Driftskonti</v>
      </c>
      <c r="D117" s="28">
        <f t="shared" si="3"/>
        <v>2024</v>
      </c>
      <c r="E117" s="2">
        <v>169</v>
      </c>
      <c r="F117" s="3" t="s">
        <v>16</v>
      </c>
      <c r="G117" s="12">
        <f>Dataark7a!G117*Dataark9!$F$62/1000</f>
        <v>175.773870582</v>
      </c>
      <c r="H117" s="12">
        <f>Dataark7a!H117*Dataark9!$F$62/1000</f>
        <v>166.10020986000001</v>
      </c>
      <c r="I117" s="12">
        <f>Dataark7a!I117*Dataark9!$F$62/1000</f>
        <v>90.362130887999996</v>
      </c>
      <c r="J117" s="12">
        <f>Dataark7a!J117*Dataark9!$F$62/1000</f>
        <v>28.651774908</v>
      </c>
      <c r="K117" s="12">
        <f>Dataark7a!K117*Dataark9!$F$62/1000</f>
        <v>29.760473087999998</v>
      </c>
      <c r="L117" s="12">
        <f>Dataark7a!L117*Dataark9!$F$62/1000</f>
        <v>1.5037391820000001</v>
      </c>
      <c r="M117" s="12">
        <f>Dataark7a!M117*Dataark9!$F$62/1000</f>
        <v>492.15219850800003</v>
      </c>
    </row>
    <row r="118" spans="1:13" x14ac:dyDescent="0.2">
      <c r="A118" s="9" t="str">
        <f t="shared" si="3"/>
        <v>2026-priser (mio. kr.)</v>
      </c>
      <c r="B118" s="9" t="str">
        <f t="shared" si="3"/>
        <v>I alt (netto)</v>
      </c>
      <c r="C118" s="9" t="str">
        <f t="shared" si="3"/>
        <v>1 Driftskonti</v>
      </c>
      <c r="D118" s="28">
        <f t="shared" si="3"/>
        <v>2024</v>
      </c>
      <c r="E118" s="2">
        <v>173</v>
      </c>
      <c r="F118" s="3" t="s">
        <v>18</v>
      </c>
      <c r="G118" s="12">
        <f>Dataark7a!G118*Dataark9!$F$62/1000</f>
        <v>147.16945753799999</v>
      </c>
      <c r="H118" s="12">
        <f>Dataark7a!H118*Dataark9!$F$62/1000</f>
        <v>376.28355104399998</v>
      </c>
      <c r="I118" s="12">
        <f>Dataark7a!I118*Dataark9!$F$62/1000</f>
        <v>73.550821979999995</v>
      </c>
      <c r="J118" s="12">
        <f>Dataark7a!J118*Dataark9!$F$62/1000</f>
        <v>62.727559649999996</v>
      </c>
      <c r="K118" s="12">
        <f>Dataark7a!K118*Dataark9!$F$62/1000</f>
        <v>4.0193000039999998</v>
      </c>
      <c r="L118" s="12">
        <f>Dataark7a!L118*Dataark9!$F$62/1000</f>
        <v>2.3551763280000002</v>
      </c>
      <c r="M118" s="12">
        <f>Dataark7a!M118*Dataark9!$F$62/1000</f>
        <v>666.10586654400004</v>
      </c>
    </row>
    <row r="119" spans="1:13" x14ac:dyDescent="0.2">
      <c r="A119" s="9" t="str">
        <f t="shared" si="3"/>
        <v>2026-priser (mio. kr.)</v>
      </c>
      <c r="B119" s="9" t="str">
        <f t="shared" si="3"/>
        <v>I alt (netto)</v>
      </c>
      <c r="C119" s="9" t="str">
        <f t="shared" si="3"/>
        <v>1 Driftskonti</v>
      </c>
      <c r="D119" s="28">
        <f t="shared" si="3"/>
        <v>2024</v>
      </c>
      <c r="E119" s="2">
        <v>175</v>
      </c>
      <c r="F119" s="3" t="s">
        <v>19</v>
      </c>
      <c r="G119" s="12">
        <f>Dataark7a!G119*Dataark9!$F$62/1000</f>
        <v>186.36247640399998</v>
      </c>
      <c r="H119" s="12">
        <f>Dataark7a!H119*Dataark9!$F$62/1000</f>
        <v>242.17412750400001</v>
      </c>
      <c r="I119" s="12">
        <f>Dataark7a!I119*Dataark9!$F$62/1000</f>
        <v>36.049913346000004</v>
      </c>
      <c r="J119" s="12">
        <f>Dataark7a!J119*Dataark9!$F$62/1000</f>
        <v>46.201498331999993</v>
      </c>
      <c r="K119" s="12">
        <f>Dataark7a!K119*Dataark9!$F$62/1000</f>
        <v>13.498131239999999</v>
      </c>
      <c r="L119" s="12">
        <f>Dataark7a!L119*Dataark9!$F$62/1000</f>
        <v>2.6264306400000001</v>
      </c>
      <c r="M119" s="12">
        <f>Dataark7a!M119*Dataark9!$F$62/1000</f>
        <v>526.91257746600002</v>
      </c>
    </row>
    <row r="120" spans="1:13" x14ac:dyDescent="0.2">
      <c r="A120" s="9" t="str">
        <f t="shared" si="3"/>
        <v>2026-priser (mio. kr.)</v>
      </c>
      <c r="B120" s="9" t="str">
        <f t="shared" si="3"/>
        <v>I alt (netto)</v>
      </c>
      <c r="C120" s="9" t="str">
        <f t="shared" si="3"/>
        <v>1 Driftskonti</v>
      </c>
      <c r="D120" s="28">
        <f t="shared" si="3"/>
        <v>2024</v>
      </c>
      <c r="E120" s="2">
        <v>183</v>
      </c>
      <c r="F120" s="3" t="s">
        <v>17</v>
      </c>
      <c r="G120" s="12">
        <f>Dataark7a!G120*Dataark9!$F$62/1000</f>
        <v>57.451017437999994</v>
      </c>
      <c r="H120" s="12">
        <f>Dataark7a!H120*Dataark9!$F$62/1000</f>
        <v>110.769712242</v>
      </c>
      <c r="I120" s="12">
        <f>Dataark7a!I120*Dataark9!$F$62/1000</f>
        <v>17.612154971999999</v>
      </c>
      <c r="J120" s="12">
        <f>Dataark7a!J120*Dataark9!$F$62/1000</f>
        <v>25.673359506000001</v>
      </c>
      <c r="K120" s="12">
        <f>Dataark7a!K120*Dataark9!$F$62/1000</f>
        <v>8.2506519899999997</v>
      </c>
      <c r="L120" s="12">
        <f>Dataark7a!L120*Dataark9!$F$62/1000</f>
        <v>0.38535334799999998</v>
      </c>
      <c r="M120" s="12">
        <f>Dataark7a!M120*Dataark9!$F$62/1000</f>
        <v>220.14224949600001</v>
      </c>
    </row>
    <row r="121" spans="1:13" x14ac:dyDescent="0.2">
      <c r="A121" s="9" t="str">
        <f t="shared" si="3"/>
        <v>2026-priser (mio. kr.)</v>
      </c>
      <c r="B121" s="9" t="str">
        <f t="shared" si="3"/>
        <v>I alt (netto)</v>
      </c>
      <c r="C121" s="9" t="str">
        <f t="shared" si="3"/>
        <v>1 Driftskonti</v>
      </c>
      <c r="D121" s="28">
        <f t="shared" si="3"/>
        <v>2024</v>
      </c>
      <c r="E121" s="2">
        <v>185</v>
      </c>
      <c r="F121" s="3" t="s">
        <v>7</v>
      </c>
      <c r="G121" s="12">
        <f>Dataark7a!G121*Dataark9!$F$62/1000</f>
        <v>138.25143382800002</v>
      </c>
      <c r="H121" s="12">
        <f>Dataark7a!H121*Dataark9!$F$62/1000</f>
        <v>272.14665257400003</v>
      </c>
      <c r="I121" s="12">
        <f>Dataark7a!I121*Dataark9!$F$62/1000</f>
        <v>52.633024182</v>
      </c>
      <c r="J121" s="12">
        <f>Dataark7a!J121*Dataark9!$F$62/1000</f>
        <v>18.498037110000002</v>
      </c>
      <c r="K121" s="12">
        <f>Dataark7a!K121*Dataark9!$F$62/1000</f>
        <v>10.948125426000001</v>
      </c>
      <c r="L121" s="12">
        <f>Dataark7a!L121*Dataark9!$F$62/1000</f>
        <v>1.0893228719999999</v>
      </c>
      <c r="M121" s="12">
        <f>Dataark7a!M121*Dataark9!$F$62/1000</f>
        <v>493.56659599200003</v>
      </c>
    </row>
    <row r="122" spans="1:13" x14ac:dyDescent="0.2">
      <c r="A122" s="9" t="str">
        <f t="shared" si="3"/>
        <v>2026-priser (mio. kr.)</v>
      </c>
      <c r="B122" s="9" t="str">
        <f t="shared" si="3"/>
        <v>I alt (netto)</v>
      </c>
      <c r="C122" s="9" t="str">
        <f t="shared" si="3"/>
        <v>1 Driftskonti</v>
      </c>
      <c r="D122" s="28">
        <f t="shared" si="3"/>
        <v>2024</v>
      </c>
      <c r="E122" s="2">
        <v>187</v>
      </c>
      <c r="F122" s="3" t="s">
        <v>20</v>
      </c>
      <c r="G122" s="12">
        <f>Dataark7a!G122*Dataark9!$F$62/1000</f>
        <v>54.046345260000002</v>
      </c>
      <c r="H122" s="12">
        <f>Dataark7a!H122*Dataark9!$F$62/1000</f>
        <v>68.818941203999998</v>
      </c>
      <c r="I122" s="12">
        <f>Dataark7a!I122*Dataark9!$F$62/1000</f>
        <v>25.436550186000002</v>
      </c>
      <c r="J122" s="12">
        <f>Dataark7a!J122*Dataark9!$F$62/1000</f>
        <v>4.4993770800000004</v>
      </c>
      <c r="K122" s="12">
        <f>Dataark7a!K122*Dataark9!$F$62/1000</f>
        <v>6.9331310459999997</v>
      </c>
      <c r="L122" s="12">
        <f>Dataark7a!L122*Dataark9!$F$62/1000</f>
        <v>0.5791064279999999</v>
      </c>
      <c r="M122" s="12">
        <f>Dataark7a!M122*Dataark9!$F$62/1000</f>
        <v>160.31345120399999</v>
      </c>
    </row>
    <row r="123" spans="1:13" x14ac:dyDescent="0.2">
      <c r="A123" s="9" t="str">
        <f t="shared" si="3"/>
        <v>2026-priser (mio. kr.)</v>
      </c>
      <c r="B123" s="9" t="str">
        <f t="shared" si="3"/>
        <v>I alt (netto)</v>
      </c>
      <c r="C123" s="9" t="str">
        <f t="shared" si="3"/>
        <v>1 Driftskonti</v>
      </c>
      <c r="D123" s="28">
        <f t="shared" si="3"/>
        <v>2024</v>
      </c>
      <c r="E123" s="2">
        <v>190</v>
      </c>
      <c r="F123" s="3" t="s">
        <v>25</v>
      </c>
      <c r="G123" s="12">
        <f>Dataark7a!G123*Dataark9!$F$62/1000</f>
        <v>132.226789446</v>
      </c>
      <c r="H123" s="12">
        <f>Dataark7a!H123*Dataark9!$F$62/1000</f>
        <v>223.72668147600001</v>
      </c>
      <c r="I123" s="12">
        <f>Dataark7a!I123*Dataark9!$F$62/1000</f>
        <v>43.435134912000002</v>
      </c>
      <c r="J123" s="12">
        <f>Dataark7a!J123*Dataark9!$F$62/1000</f>
        <v>11.764041174000001</v>
      </c>
      <c r="K123" s="12">
        <f>Dataark7a!K123*Dataark9!$F$62/1000</f>
        <v>14.88131295</v>
      </c>
      <c r="L123" s="12">
        <f>Dataark7a!L123*Dataark9!$F$62/1000</f>
        <v>2.149582782</v>
      </c>
      <c r="M123" s="12">
        <f>Dataark7a!M123*Dataark9!$F$62/1000</f>
        <v>428.18354274000001</v>
      </c>
    </row>
    <row r="124" spans="1:13" x14ac:dyDescent="0.2">
      <c r="A124" s="9" t="str">
        <f t="shared" ref="A124:D139" si="4">A123</f>
        <v>2026-priser (mio. kr.)</v>
      </c>
      <c r="B124" s="9" t="str">
        <f t="shared" si="4"/>
        <v>I alt (netto)</v>
      </c>
      <c r="C124" s="9" t="str">
        <f t="shared" si="4"/>
        <v>1 Driftskonti</v>
      </c>
      <c r="D124" s="28">
        <f t="shared" si="4"/>
        <v>2024</v>
      </c>
      <c r="E124" s="2">
        <v>201</v>
      </c>
      <c r="F124" s="3" t="s">
        <v>21</v>
      </c>
      <c r="G124" s="12">
        <f>Dataark7a!G124*Dataark9!$F$62/1000</f>
        <v>71.655271013999993</v>
      </c>
      <c r="H124" s="12">
        <f>Dataark7a!H124*Dataark9!$F$62/1000</f>
        <v>130.78871103</v>
      </c>
      <c r="I124" s="12">
        <f>Dataark7a!I124*Dataark9!$F$62/1000</f>
        <v>26.965046706000003</v>
      </c>
      <c r="J124" s="12">
        <f>Dataark7a!J124*Dataark9!$F$62/1000</f>
        <v>24.726122226000001</v>
      </c>
      <c r="K124" s="12">
        <f>Dataark7a!K124*Dataark9!$F$62/1000</f>
        <v>9.4465390559999989</v>
      </c>
      <c r="L124" s="12">
        <f>Dataark7a!L124*Dataark9!$F$62/1000</f>
        <v>0.45316692599999997</v>
      </c>
      <c r="M124" s="12">
        <f>Dataark7a!M124*Dataark9!$F$62/1000</f>
        <v>264.03485695799998</v>
      </c>
    </row>
    <row r="125" spans="1:13" x14ac:dyDescent="0.2">
      <c r="A125" s="9" t="str">
        <f t="shared" si="4"/>
        <v>2026-priser (mio. kr.)</v>
      </c>
      <c r="B125" s="9" t="str">
        <f t="shared" si="4"/>
        <v>I alt (netto)</v>
      </c>
      <c r="C125" s="9" t="str">
        <f t="shared" si="4"/>
        <v>1 Driftskonti</v>
      </c>
      <c r="D125" s="28">
        <f t="shared" si="4"/>
        <v>2024</v>
      </c>
      <c r="E125" s="2">
        <v>210</v>
      </c>
      <c r="F125" s="3" t="s">
        <v>23</v>
      </c>
      <c r="G125" s="12">
        <f>Dataark7a!G125*Dataark9!$F$62/1000</f>
        <v>178.19147845800001</v>
      </c>
      <c r="H125" s="12">
        <f>Dataark7a!H125*Dataark9!$F$62/1000</f>
        <v>251.83056572999999</v>
      </c>
      <c r="I125" s="12">
        <f>Dataark7a!I125*Dataark9!$F$62/1000</f>
        <v>27.518319390000002</v>
      </c>
      <c r="J125" s="12">
        <f>Dataark7a!J125*Dataark9!$F$62/1000</f>
        <v>9.9890476800000005</v>
      </c>
      <c r="K125" s="12">
        <f>Dataark7a!K125*Dataark9!$F$62/1000</f>
        <v>15.603581375999999</v>
      </c>
      <c r="L125" s="12">
        <f>Dataark7a!L125*Dataark9!$F$62/1000</f>
        <v>1.9386072059999999</v>
      </c>
      <c r="M125" s="12">
        <f>Dataark7a!M125*Dataark9!$F$62/1000</f>
        <v>485.07159983999998</v>
      </c>
    </row>
    <row r="126" spans="1:13" x14ac:dyDescent="0.2">
      <c r="A126" s="9" t="str">
        <f t="shared" si="4"/>
        <v>2026-priser (mio. kr.)</v>
      </c>
      <c r="B126" s="9" t="str">
        <f t="shared" si="4"/>
        <v>I alt (netto)</v>
      </c>
      <c r="C126" s="9" t="str">
        <f t="shared" si="4"/>
        <v>1 Driftskonti</v>
      </c>
      <c r="D126" s="28">
        <f t="shared" si="4"/>
        <v>2024</v>
      </c>
      <c r="E126" s="2">
        <v>217</v>
      </c>
      <c r="F126" s="3" t="s">
        <v>28</v>
      </c>
      <c r="G126" s="12">
        <f>Dataark7a!G126*Dataark9!$F$62/1000</f>
        <v>262.54403464799998</v>
      </c>
      <c r="H126" s="12">
        <f>Dataark7a!H126*Dataark9!$F$62/1000</f>
        <v>376.87987996800001</v>
      </c>
      <c r="I126" s="12">
        <f>Dataark7a!I126*Dataark9!$F$62/1000</f>
        <v>132.819889152</v>
      </c>
      <c r="J126" s="12">
        <f>Dataark7a!J126*Dataark9!$F$62/1000</f>
        <v>30.628056324000003</v>
      </c>
      <c r="K126" s="12">
        <f>Dataark7a!K126*Dataark9!$F$62/1000</f>
        <v>34.00904757</v>
      </c>
      <c r="L126" s="12">
        <f>Dataark7a!L126*Dataark9!$F$62/1000</f>
        <v>2.5898328360000002</v>
      </c>
      <c r="M126" s="12">
        <f>Dataark7a!M126*Dataark9!$F$62/1000</f>
        <v>839.47074049799994</v>
      </c>
    </row>
    <row r="127" spans="1:13" x14ac:dyDescent="0.2">
      <c r="A127" s="9" t="str">
        <f t="shared" si="4"/>
        <v>2026-priser (mio. kr.)</v>
      </c>
      <c r="B127" s="9" t="str">
        <f t="shared" si="4"/>
        <v>I alt (netto)</v>
      </c>
      <c r="C127" s="9" t="str">
        <f t="shared" si="4"/>
        <v>1 Driftskonti</v>
      </c>
      <c r="D127" s="28">
        <f t="shared" si="4"/>
        <v>2024</v>
      </c>
      <c r="E127" s="2">
        <v>219</v>
      </c>
      <c r="F127" s="3" t="s">
        <v>29</v>
      </c>
      <c r="G127" s="12">
        <f>Dataark7a!G127*Dataark9!$F$62/1000</f>
        <v>73.523911830000003</v>
      </c>
      <c r="H127" s="12">
        <f>Dataark7a!H127*Dataark9!$F$62/1000</f>
        <v>277.05936955800001</v>
      </c>
      <c r="I127" s="12">
        <f>Dataark7a!I127*Dataark9!$F$62/1000</f>
        <v>87.18350396999999</v>
      </c>
      <c r="J127" s="12">
        <f>Dataark7a!J127*Dataark9!$F$62/1000</f>
        <v>57.731959404000001</v>
      </c>
      <c r="K127" s="12">
        <f>Dataark7a!K127*Dataark9!$F$62/1000</f>
        <v>18.130982663999998</v>
      </c>
      <c r="L127" s="12">
        <f>Dataark7a!L127*Dataark9!$F$62/1000</f>
        <v>1.358424372</v>
      </c>
      <c r="M127" s="12">
        <f>Dataark7a!M127*Dataark9!$F$62/1000</f>
        <v>514.98815179799999</v>
      </c>
    </row>
    <row r="128" spans="1:13" x14ac:dyDescent="0.2">
      <c r="A128" s="9" t="str">
        <f t="shared" si="4"/>
        <v>2026-priser (mio. kr.)</v>
      </c>
      <c r="B128" s="9" t="str">
        <f t="shared" si="4"/>
        <v>I alt (netto)</v>
      </c>
      <c r="C128" s="9" t="str">
        <f t="shared" si="4"/>
        <v>1 Driftskonti</v>
      </c>
      <c r="D128" s="28">
        <f t="shared" si="4"/>
        <v>2024</v>
      </c>
      <c r="E128" s="2">
        <v>223</v>
      </c>
      <c r="F128" s="3" t="s">
        <v>30</v>
      </c>
      <c r="G128" s="12">
        <f>Dataark7a!G128*Dataark9!$F$62/1000</f>
        <v>107.859110418</v>
      </c>
      <c r="H128" s="12">
        <f>Dataark7a!H128*Dataark9!$F$62/1000</f>
        <v>191.26120011</v>
      </c>
      <c r="I128" s="12">
        <f>Dataark7a!I128*Dataark9!$F$62/1000</f>
        <v>22.750917215999998</v>
      </c>
      <c r="J128" s="12">
        <f>Dataark7a!J128*Dataark9!$F$62/1000</f>
        <v>17.930771147999998</v>
      </c>
      <c r="K128" s="12">
        <f>Dataark7a!K128*Dataark9!$F$62/1000</f>
        <v>16.380746508000001</v>
      </c>
      <c r="L128" s="12">
        <f>Dataark7a!L128*Dataark9!$F$62/1000</f>
        <v>1.08178803</v>
      </c>
      <c r="M128" s="12">
        <f>Dataark7a!M128*Dataark9!$F$62/1000</f>
        <v>357.26453343000003</v>
      </c>
    </row>
    <row r="129" spans="1:13" x14ac:dyDescent="0.2">
      <c r="A129" s="9" t="str">
        <f t="shared" si="4"/>
        <v>2026-priser (mio. kr.)</v>
      </c>
      <c r="B129" s="9" t="str">
        <f t="shared" si="4"/>
        <v>I alt (netto)</v>
      </c>
      <c r="C129" s="9" t="str">
        <f t="shared" si="4"/>
        <v>1 Driftskonti</v>
      </c>
      <c r="D129" s="28">
        <f t="shared" si="4"/>
        <v>2024</v>
      </c>
      <c r="E129" s="2">
        <v>230</v>
      </c>
      <c r="F129" s="3" t="s">
        <v>31</v>
      </c>
      <c r="G129" s="12">
        <f>Dataark7a!G129*Dataark9!$F$62/1000</f>
        <v>198.592601376</v>
      </c>
      <c r="H129" s="12">
        <f>Dataark7a!H129*Dataark9!$F$62/1000</f>
        <v>404.97838219199997</v>
      </c>
      <c r="I129" s="12">
        <f>Dataark7a!I129*Dataark9!$F$62/1000</f>
        <v>70.542267210000006</v>
      </c>
      <c r="J129" s="12">
        <f>Dataark7a!J129*Dataark9!$F$62/1000</f>
        <v>81.072747108000002</v>
      </c>
      <c r="K129" s="12">
        <f>Dataark7a!K129*Dataark9!$F$62/1000</f>
        <v>23.683084812000001</v>
      </c>
      <c r="L129" s="12">
        <f>Dataark7a!L129*Dataark9!$F$62/1000</f>
        <v>2.2152435480000001</v>
      </c>
      <c r="M129" s="12">
        <f>Dataark7a!M129*Dataark9!$F$62/1000</f>
        <v>781.08432624600005</v>
      </c>
    </row>
    <row r="130" spans="1:13" x14ac:dyDescent="0.2">
      <c r="A130" s="9" t="str">
        <f t="shared" si="4"/>
        <v>2026-priser (mio. kr.)</v>
      </c>
      <c r="B130" s="9" t="str">
        <f t="shared" si="4"/>
        <v>I alt (netto)</v>
      </c>
      <c r="C130" s="9" t="str">
        <f t="shared" si="4"/>
        <v>1 Driftskonti</v>
      </c>
      <c r="D130" s="28">
        <f t="shared" si="4"/>
        <v>2024</v>
      </c>
      <c r="E130" s="2">
        <v>240</v>
      </c>
      <c r="F130" s="3" t="s">
        <v>22</v>
      </c>
      <c r="G130" s="12">
        <f>Dataark7a!G130*Dataark9!$F$62/1000</f>
        <v>127.627306608</v>
      </c>
      <c r="H130" s="12">
        <f>Dataark7a!H130*Dataark9!$F$62/1000</f>
        <v>162.23268310200001</v>
      </c>
      <c r="I130" s="12">
        <f>Dataark7a!I130*Dataark9!$F$62/1000</f>
        <v>44.333933922</v>
      </c>
      <c r="J130" s="12">
        <f>Dataark7a!J130*Dataark9!$F$62/1000</f>
        <v>39.954037907999997</v>
      </c>
      <c r="K130" s="12">
        <f>Dataark7a!K130*Dataark9!$F$62/1000</f>
        <v>21.602392013999999</v>
      </c>
      <c r="L130" s="12">
        <f>Dataark7a!L130*Dataark9!$F$62/1000</f>
        <v>1.4682177839999999</v>
      </c>
      <c r="M130" s="12">
        <f>Dataark7a!M130*Dataark9!$F$62/1000</f>
        <v>397.218571338</v>
      </c>
    </row>
    <row r="131" spans="1:13" x14ac:dyDescent="0.2">
      <c r="A131" s="9" t="str">
        <f t="shared" si="4"/>
        <v>2026-priser (mio. kr.)</v>
      </c>
      <c r="B131" s="9" t="str">
        <f t="shared" si="4"/>
        <v>I alt (netto)</v>
      </c>
      <c r="C131" s="9" t="str">
        <f t="shared" si="4"/>
        <v>1 Driftskonti</v>
      </c>
      <c r="D131" s="28">
        <f t="shared" si="4"/>
        <v>2024</v>
      </c>
      <c r="E131" s="2">
        <v>250</v>
      </c>
      <c r="F131" s="3" t="s">
        <v>24</v>
      </c>
      <c r="G131" s="12">
        <f>Dataark7a!G131*Dataark9!$F$62/1000</f>
        <v>130.208528196</v>
      </c>
      <c r="H131" s="12">
        <f>Dataark7a!H131*Dataark9!$F$62/1000</f>
        <v>297.80063677200002</v>
      </c>
      <c r="I131" s="12">
        <f>Dataark7a!I131*Dataark9!$F$62/1000</f>
        <v>67.248464850000005</v>
      </c>
      <c r="J131" s="12">
        <f>Dataark7a!J131*Dataark9!$F$62/1000</f>
        <v>18.56262147</v>
      </c>
      <c r="K131" s="12">
        <f>Dataark7a!K131*Dataark9!$F$62/1000</f>
        <v>20.902728113999999</v>
      </c>
      <c r="L131" s="12">
        <f>Dataark7a!L131*Dataark9!$F$62/1000</f>
        <v>3.2916495479999996</v>
      </c>
      <c r="M131" s="12">
        <f>Dataark7a!M131*Dataark9!$F$62/1000</f>
        <v>538.01462895000009</v>
      </c>
    </row>
    <row r="132" spans="1:13" x14ac:dyDescent="0.2">
      <c r="A132" s="9" t="str">
        <f t="shared" si="4"/>
        <v>2026-priser (mio. kr.)</v>
      </c>
      <c r="B132" s="9" t="str">
        <f t="shared" si="4"/>
        <v>I alt (netto)</v>
      </c>
      <c r="C132" s="9" t="str">
        <f t="shared" si="4"/>
        <v>1 Driftskonti</v>
      </c>
      <c r="D132" s="28">
        <f t="shared" si="4"/>
        <v>2024</v>
      </c>
      <c r="E132" s="2">
        <v>253</v>
      </c>
      <c r="F132" s="3" t="s">
        <v>34</v>
      </c>
      <c r="G132" s="12">
        <f>Dataark7a!G132*Dataark9!$F$62/1000</f>
        <v>211.24683031200001</v>
      </c>
      <c r="H132" s="12">
        <f>Dataark7a!H132*Dataark9!$F$62/1000</f>
        <v>195.91019762400001</v>
      </c>
      <c r="I132" s="12">
        <f>Dataark7a!I132*Dataark9!$F$62/1000</f>
        <v>35.604281261999994</v>
      </c>
      <c r="J132" s="12">
        <f>Dataark7a!J132*Dataark9!$F$62/1000</f>
        <v>58.157139773999994</v>
      </c>
      <c r="K132" s="12">
        <f>Dataark7a!K132*Dataark9!$F$62/1000</f>
        <v>25.730409024</v>
      </c>
      <c r="L132" s="12">
        <f>Dataark7a!L132*Dataark9!$F$62/1000</f>
        <v>1.87832847</v>
      </c>
      <c r="M132" s="12">
        <f>Dataark7a!M132*Dataark9!$F$62/1000</f>
        <v>528.52718646599999</v>
      </c>
    </row>
    <row r="133" spans="1:13" x14ac:dyDescent="0.2">
      <c r="A133" s="9" t="str">
        <f t="shared" si="4"/>
        <v>2026-priser (mio. kr.)</v>
      </c>
      <c r="B133" s="9" t="str">
        <f t="shared" si="4"/>
        <v>I alt (netto)</v>
      </c>
      <c r="C133" s="9" t="str">
        <f t="shared" si="4"/>
        <v>1 Driftskonti</v>
      </c>
      <c r="D133" s="28">
        <f t="shared" si="4"/>
        <v>2024</v>
      </c>
      <c r="E133" s="2">
        <v>259</v>
      </c>
      <c r="F133" s="3" t="s">
        <v>35</v>
      </c>
      <c r="G133" s="12">
        <f>Dataark7a!G133*Dataark9!$F$62/1000</f>
        <v>264.73344445199996</v>
      </c>
      <c r="H133" s="12">
        <f>Dataark7a!H133*Dataark9!$F$62/1000</f>
        <v>308.62282269600001</v>
      </c>
      <c r="I133" s="12">
        <f>Dataark7a!I133*Dataark9!$F$62/1000</f>
        <v>51.230467164000004</v>
      </c>
      <c r="J133" s="12">
        <f>Dataark7a!J133*Dataark9!$F$62/1000</f>
        <v>48.161633658</v>
      </c>
      <c r="K133" s="12">
        <f>Dataark7a!K133*Dataark9!$F$62/1000</f>
        <v>35.400840528000003</v>
      </c>
      <c r="L133" s="12">
        <f>Dataark7a!L133*Dataark9!$F$62/1000</f>
        <v>1.5984629100000001</v>
      </c>
      <c r="M133" s="12">
        <f>Dataark7a!M133*Dataark9!$F$62/1000</f>
        <v>709.74767140799997</v>
      </c>
    </row>
    <row r="134" spans="1:13" x14ac:dyDescent="0.2">
      <c r="A134" s="9" t="str">
        <f t="shared" si="4"/>
        <v>2026-priser (mio. kr.)</v>
      </c>
      <c r="B134" s="9" t="str">
        <f t="shared" si="4"/>
        <v>I alt (netto)</v>
      </c>
      <c r="C134" s="9" t="str">
        <f t="shared" si="4"/>
        <v>1 Driftskonti</v>
      </c>
      <c r="D134" s="28">
        <f t="shared" si="4"/>
        <v>2024</v>
      </c>
      <c r="E134" s="2">
        <v>260</v>
      </c>
      <c r="F134" s="3" t="s">
        <v>27</v>
      </c>
      <c r="G134" s="12">
        <f>Dataark7a!G134*Dataark9!$F$62/1000</f>
        <v>81.509767943999989</v>
      </c>
      <c r="H134" s="12">
        <f>Dataark7a!H134*Dataark9!$F$62/1000</f>
        <v>203.330940588</v>
      </c>
      <c r="I134" s="12">
        <f>Dataark7a!I134*Dataark9!$F$62/1000</f>
        <v>43.315653846000004</v>
      </c>
      <c r="J134" s="12">
        <f>Dataark7a!J134*Dataark9!$F$62/1000</f>
        <v>34.503117924000001</v>
      </c>
      <c r="K134" s="12">
        <f>Dataark7a!K134*Dataark9!$F$62/1000</f>
        <v>19.007177148</v>
      </c>
      <c r="L134" s="12">
        <f>Dataark7a!L134*Dataark9!$F$62/1000</f>
        <v>0.89341697999999992</v>
      </c>
      <c r="M134" s="12">
        <f>Dataark7a!M134*Dataark9!$F$62/1000</f>
        <v>382.56007442999999</v>
      </c>
    </row>
    <row r="135" spans="1:13" x14ac:dyDescent="0.2">
      <c r="A135" s="9" t="str">
        <f t="shared" si="4"/>
        <v>2026-priser (mio. kr.)</v>
      </c>
      <c r="B135" s="9" t="str">
        <f t="shared" si="4"/>
        <v>I alt (netto)</v>
      </c>
      <c r="C135" s="9" t="str">
        <f t="shared" si="4"/>
        <v>1 Driftskonti</v>
      </c>
      <c r="D135" s="28">
        <f t="shared" si="4"/>
        <v>2024</v>
      </c>
      <c r="E135" s="2">
        <v>265</v>
      </c>
      <c r="F135" s="3" t="s">
        <v>37</v>
      </c>
      <c r="G135" s="12">
        <f>Dataark7a!G135*Dataark9!$F$62/1000</f>
        <v>326.27157547199999</v>
      </c>
      <c r="H135" s="12">
        <f>Dataark7a!H135*Dataark9!$F$62/1000</f>
        <v>406.17749847599998</v>
      </c>
      <c r="I135" s="12">
        <f>Dataark7a!I135*Dataark9!$F$62/1000</f>
        <v>70.130003712000004</v>
      </c>
      <c r="J135" s="12">
        <f>Dataark7a!J135*Dataark9!$F$62/1000</f>
        <v>26.813273460000001</v>
      </c>
      <c r="K135" s="12">
        <f>Dataark7a!K135*Dataark9!$F$62/1000</f>
        <v>37.357746635999995</v>
      </c>
      <c r="L135" s="12">
        <f>Dataark7a!L135*Dataark9!$F$62/1000</f>
        <v>3.7889491199999998</v>
      </c>
      <c r="M135" s="12">
        <f>Dataark7a!M135*Dataark9!$F$62/1000</f>
        <v>870.53904687600004</v>
      </c>
    </row>
    <row r="136" spans="1:13" x14ac:dyDescent="0.2">
      <c r="A136" s="9" t="str">
        <f t="shared" si="4"/>
        <v>2026-priser (mio. kr.)</v>
      </c>
      <c r="B136" s="9" t="str">
        <f t="shared" si="4"/>
        <v>I alt (netto)</v>
      </c>
      <c r="C136" s="9" t="str">
        <f t="shared" si="4"/>
        <v>1 Driftskonti</v>
      </c>
      <c r="D136" s="28">
        <f t="shared" si="4"/>
        <v>2024</v>
      </c>
      <c r="E136" s="2">
        <v>269</v>
      </c>
      <c r="F136" s="3" t="s">
        <v>38</v>
      </c>
      <c r="G136" s="12">
        <f>Dataark7a!G136*Dataark9!$F$62/1000</f>
        <v>76.407603503999994</v>
      </c>
      <c r="H136" s="12">
        <f>Dataark7a!H136*Dataark9!$F$62/1000</f>
        <v>108.978572658</v>
      </c>
      <c r="I136" s="12">
        <f>Dataark7a!I136*Dataark9!$F$62/1000</f>
        <v>17.769310247999996</v>
      </c>
      <c r="J136" s="12">
        <f>Dataark7a!J136*Dataark9!$F$62/1000</f>
        <v>13.196737559999999</v>
      </c>
      <c r="K136" s="12">
        <f>Dataark7a!K136*Dataark9!$F$62/1000</f>
        <v>10.098841092000001</v>
      </c>
      <c r="L136" s="12">
        <f>Dataark7a!L136*Dataark9!$F$62/1000</f>
        <v>1.558635888</v>
      </c>
      <c r="M136" s="12">
        <f>Dataark7a!M136*Dataark9!$F$62/1000</f>
        <v>228.00970095</v>
      </c>
    </row>
    <row r="137" spans="1:13" x14ac:dyDescent="0.2">
      <c r="A137" s="9" t="str">
        <f t="shared" si="4"/>
        <v>2026-priser (mio. kr.)</v>
      </c>
      <c r="B137" s="9" t="str">
        <f t="shared" si="4"/>
        <v>I alt (netto)</v>
      </c>
      <c r="C137" s="9" t="str">
        <f t="shared" si="4"/>
        <v>1 Driftskonti</v>
      </c>
      <c r="D137" s="28">
        <f t="shared" si="4"/>
        <v>2024</v>
      </c>
      <c r="E137" s="2">
        <v>270</v>
      </c>
      <c r="F137" s="3" t="s">
        <v>26</v>
      </c>
      <c r="G137" s="12">
        <f>Dataark7a!G137*Dataark9!$F$62/1000</f>
        <v>120.16135459200001</v>
      </c>
      <c r="H137" s="12">
        <f>Dataark7a!H137*Dataark9!$F$62/1000</f>
        <v>266.19089817599996</v>
      </c>
      <c r="I137" s="12">
        <f>Dataark7a!I137*Dataark9!$F$62/1000</f>
        <v>110.73849646799999</v>
      </c>
      <c r="J137" s="12">
        <f>Dataark7a!J137*Dataark9!$F$62/1000</f>
        <v>37.298544305999997</v>
      </c>
      <c r="K137" s="12">
        <f>Dataark7a!K137*Dataark9!$F$62/1000</f>
        <v>28.833687522000002</v>
      </c>
      <c r="L137" s="12">
        <f>Dataark7a!L137*Dataark9!$F$62/1000</f>
        <v>2.4046910039999996</v>
      </c>
      <c r="M137" s="12">
        <f>Dataark7a!M137*Dataark9!$F$62/1000</f>
        <v>565.62767206799992</v>
      </c>
    </row>
    <row r="138" spans="1:13" x14ac:dyDescent="0.2">
      <c r="A138" s="9" t="str">
        <f t="shared" si="4"/>
        <v>2026-priser (mio. kr.)</v>
      </c>
      <c r="B138" s="9" t="str">
        <f t="shared" si="4"/>
        <v>I alt (netto)</v>
      </c>
      <c r="C138" s="9" t="str">
        <f t="shared" si="4"/>
        <v>1 Driftskonti</v>
      </c>
      <c r="D138" s="28">
        <f t="shared" si="4"/>
        <v>2024</v>
      </c>
      <c r="E138" s="2">
        <v>306</v>
      </c>
      <c r="F138" s="3" t="s">
        <v>45</v>
      </c>
      <c r="G138" s="12">
        <f>Dataark7a!G138*Dataark9!$F$62/1000</f>
        <v>156.52450208400001</v>
      </c>
      <c r="H138" s="12">
        <f>Dataark7a!H138*Dataark9!$F$62/1000</f>
        <v>243.75106229400001</v>
      </c>
      <c r="I138" s="12">
        <f>Dataark7a!I138*Dataark9!$F$62/1000</f>
        <v>39.445974276000001</v>
      </c>
      <c r="J138" s="12">
        <f>Dataark7a!J138*Dataark9!$F$62/1000</f>
        <v>13.317295032000001</v>
      </c>
      <c r="K138" s="12">
        <f>Dataark7a!K138*Dataark9!$F$62/1000</f>
        <v>25.251408353999999</v>
      </c>
      <c r="L138" s="12">
        <f>Dataark7a!L138*Dataark9!$F$62/1000</f>
        <v>2.5392417540000003</v>
      </c>
      <c r="M138" s="12">
        <f>Dataark7a!M138*Dataark9!$F$62/1000</f>
        <v>480.829483794</v>
      </c>
    </row>
    <row r="139" spans="1:13" x14ac:dyDescent="0.2">
      <c r="A139" s="9" t="str">
        <f t="shared" si="4"/>
        <v>2026-priser (mio. kr.)</v>
      </c>
      <c r="B139" s="9" t="str">
        <f t="shared" si="4"/>
        <v>I alt (netto)</v>
      </c>
      <c r="C139" s="9" t="str">
        <f t="shared" si="4"/>
        <v>1 Driftskonti</v>
      </c>
      <c r="D139" s="28">
        <f t="shared" si="4"/>
        <v>2024</v>
      </c>
      <c r="E139" s="2">
        <v>316</v>
      </c>
      <c r="F139" s="3" t="s">
        <v>41</v>
      </c>
      <c r="G139" s="12">
        <f>Dataark7a!G139*Dataark9!$F$62/1000</f>
        <v>235.57145309999999</v>
      </c>
      <c r="H139" s="12">
        <f>Dataark7a!H139*Dataark9!$F$62/1000</f>
        <v>262.48698512999999</v>
      </c>
      <c r="I139" s="12">
        <f>Dataark7a!I139*Dataark9!$F$62/1000</f>
        <v>125.663942064</v>
      </c>
      <c r="J139" s="12">
        <f>Dataark7a!J139*Dataark9!$F$62/1000</f>
        <v>20.539979292000002</v>
      </c>
      <c r="K139" s="12">
        <f>Dataark7a!K139*Dataark9!$F$62/1000</f>
        <v>29.155532915999999</v>
      </c>
      <c r="L139" s="12">
        <f>Dataark7a!L139*Dataark9!$F$62/1000</f>
        <v>3.9008953439999998</v>
      </c>
      <c r="M139" s="12">
        <f>Dataark7a!M139*Dataark9!$F$62/1000</f>
        <v>677.31878784599996</v>
      </c>
    </row>
    <row r="140" spans="1:13" x14ac:dyDescent="0.2">
      <c r="A140" s="9" t="str">
        <f t="shared" ref="A140:D155" si="5">A139</f>
        <v>2026-priser (mio. kr.)</v>
      </c>
      <c r="B140" s="9" t="str">
        <f t="shared" si="5"/>
        <v>I alt (netto)</v>
      </c>
      <c r="C140" s="9" t="str">
        <f t="shared" si="5"/>
        <v>1 Driftskonti</v>
      </c>
      <c r="D140" s="28">
        <f t="shared" si="5"/>
        <v>2024</v>
      </c>
      <c r="E140" s="2">
        <v>320</v>
      </c>
      <c r="F140" s="3" t="s">
        <v>39</v>
      </c>
      <c r="G140" s="12">
        <f>Dataark7a!G140*Dataark9!$F$62/1000</f>
        <v>116.96442877200001</v>
      </c>
      <c r="H140" s="12">
        <f>Dataark7a!H140*Dataark9!$F$62/1000</f>
        <v>192.64438182000001</v>
      </c>
      <c r="I140" s="12">
        <f>Dataark7a!I140*Dataark9!$F$62/1000</f>
        <v>24.448409477999999</v>
      </c>
      <c r="J140" s="12">
        <f>Dataark7a!J140*Dataark9!$F$62/1000</f>
        <v>20.151396725999998</v>
      </c>
      <c r="K140" s="12">
        <f>Dataark7a!K140*Dataark9!$F$62/1000</f>
        <v>18.093308453999999</v>
      </c>
      <c r="L140" s="12">
        <f>Dataark7a!L140*Dataark9!$F$62/1000</f>
        <v>0.72226842599999996</v>
      </c>
      <c r="M140" s="12">
        <f>Dataark7a!M140*Dataark9!$F$62/1000</f>
        <v>373.02419367599998</v>
      </c>
    </row>
    <row r="141" spans="1:13" x14ac:dyDescent="0.2">
      <c r="A141" s="9" t="str">
        <f t="shared" si="5"/>
        <v>2026-priser (mio. kr.)</v>
      </c>
      <c r="B141" s="9" t="str">
        <f t="shared" si="5"/>
        <v>I alt (netto)</v>
      </c>
      <c r="C141" s="9" t="str">
        <f t="shared" si="5"/>
        <v>1 Driftskonti</v>
      </c>
      <c r="D141" s="28">
        <f t="shared" si="5"/>
        <v>2024</v>
      </c>
      <c r="E141" s="2">
        <v>326</v>
      </c>
      <c r="F141" s="3" t="s">
        <v>42</v>
      </c>
      <c r="G141" s="12">
        <f>Dataark7a!G141*Dataark9!$F$62/1000</f>
        <v>231.91274910600001</v>
      </c>
      <c r="H141" s="12">
        <f>Dataark7a!H141*Dataark9!$F$62/1000</f>
        <v>241.12570805999999</v>
      </c>
      <c r="I141" s="12">
        <f>Dataark7a!I141*Dataark9!$F$62/1000</f>
        <v>58.875102575999996</v>
      </c>
      <c r="J141" s="12">
        <f>Dataark7a!J141*Dataark9!$F$62/1000</f>
        <v>10.920138869999999</v>
      </c>
      <c r="K141" s="12">
        <f>Dataark7a!K141*Dataark9!$F$62/1000</f>
        <v>1.6834989840000001</v>
      </c>
      <c r="L141" s="12">
        <f>Dataark7a!L141*Dataark9!$F$62/1000</f>
        <v>1.7739170879999999</v>
      </c>
      <c r="M141" s="12">
        <f>Dataark7a!M141*Dataark9!$F$62/1000</f>
        <v>546.29111468400004</v>
      </c>
    </row>
    <row r="142" spans="1:13" x14ac:dyDescent="0.2">
      <c r="A142" s="9" t="str">
        <f t="shared" si="5"/>
        <v>2026-priser (mio. kr.)</v>
      </c>
      <c r="B142" s="9" t="str">
        <f t="shared" si="5"/>
        <v>I alt (netto)</v>
      </c>
      <c r="C142" s="9" t="str">
        <f t="shared" si="5"/>
        <v>1 Driftskonti</v>
      </c>
      <c r="D142" s="28">
        <f t="shared" si="5"/>
        <v>2024</v>
      </c>
      <c r="E142" s="2">
        <v>329</v>
      </c>
      <c r="F142" s="3" t="s">
        <v>46</v>
      </c>
      <c r="G142" s="12">
        <f>Dataark7a!G142*Dataark9!$F$62/1000</f>
        <v>113.90528292</v>
      </c>
      <c r="H142" s="12">
        <f>Dataark7a!H142*Dataark9!$F$62/1000</f>
        <v>174.05377379399999</v>
      </c>
      <c r="I142" s="12">
        <f>Dataark7a!I142*Dataark9!$F$62/1000</f>
        <v>20.574424283999999</v>
      </c>
      <c r="J142" s="12">
        <f>Dataark7a!J142*Dataark9!$F$62/1000</f>
        <v>5.5381088700000003</v>
      </c>
      <c r="K142" s="12">
        <f>Dataark7a!K142*Dataark9!$F$62/1000</f>
        <v>11.164483032</v>
      </c>
      <c r="L142" s="12">
        <f>Dataark7a!L142*Dataark9!$F$62/1000</f>
        <v>1.8568003499999999</v>
      </c>
      <c r="M142" s="12">
        <f>Dataark7a!M142*Dataark9!$F$62/1000</f>
        <v>327.09287325000003</v>
      </c>
    </row>
    <row r="143" spans="1:13" x14ac:dyDescent="0.2">
      <c r="A143" s="9" t="str">
        <f t="shared" si="5"/>
        <v>2026-priser (mio. kr.)</v>
      </c>
      <c r="B143" s="9" t="str">
        <f t="shared" si="5"/>
        <v>I alt (netto)</v>
      </c>
      <c r="C143" s="9" t="str">
        <f t="shared" si="5"/>
        <v>1 Driftskonti</v>
      </c>
      <c r="D143" s="28">
        <f t="shared" si="5"/>
        <v>2024</v>
      </c>
      <c r="E143" s="2">
        <v>330</v>
      </c>
      <c r="F143" s="3" t="s">
        <v>47</v>
      </c>
      <c r="G143" s="12">
        <f>Dataark7a!G143*Dataark9!$F$62/1000</f>
        <v>289.47678917399998</v>
      </c>
      <c r="H143" s="12">
        <f>Dataark7a!H143*Dataark9!$F$62/1000</f>
        <v>337.202478402</v>
      </c>
      <c r="I143" s="12">
        <f>Dataark7a!I143*Dataark9!$F$62/1000</f>
        <v>104.52978666</v>
      </c>
      <c r="J143" s="12">
        <f>Dataark7a!J143*Dataark9!$F$62/1000</f>
        <v>90.611857080000007</v>
      </c>
      <c r="K143" s="12">
        <f>Dataark7a!K143*Dataark9!$F$62/1000</f>
        <v>33.532199712000001</v>
      </c>
      <c r="L143" s="12">
        <f>Dataark7a!L143*Dataark9!$F$62/1000</f>
        <v>2.2593761940000001</v>
      </c>
      <c r="M143" s="12">
        <f>Dataark7a!M143*Dataark9!$F$62/1000</f>
        <v>857.61248722200003</v>
      </c>
    </row>
    <row r="144" spans="1:13" x14ac:dyDescent="0.2">
      <c r="A144" s="9" t="str">
        <f t="shared" si="5"/>
        <v>2026-priser (mio. kr.)</v>
      </c>
      <c r="B144" s="9" t="str">
        <f t="shared" si="5"/>
        <v>I alt (netto)</v>
      </c>
      <c r="C144" s="9" t="str">
        <f t="shared" si="5"/>
        <v>1 Driftskonti</v>
      </c>
      <c r="D144" s="28">
        <f t="shared" si="5"/>
        <v>2024</v>
      </c>
      <c r="E144" s="2">
        <v>336</v>
      </c>
      <c r="F144" s="3" t="s">
        <v>49</v>
      </c>
      <c r="G144" s="12">
        <f>Dataark7a!G144*Dataark9!$F$62/1000</f>
        <v>109.495247538</v>
      </c>
      <c r="H144" s="12">
        <f>Dataark7a!H144*Dataark9!$F$62/1000</f>
        <v>93.610724195999993</v>
      </c>
      <c r="I144" s="12">
        <f>Dataark7a!I144*Dataark9!$F$62/1000</f>
        <v>27.382692233999997</v>
      </c>
      <c r="J144" s="12">
        <f>Dataark7a!J144*Dataark9!$F$62/1000</f>
        <v>23.261133659999999</v>
      </c>
      <c r="K144" s="12">
        <f>Dataark7a!K144*Dataark9!$F$62/1000</f>
        <v>11.079446958</v>
      </c>
      <c r="L144" s="12">
        <f>Dataark7a!L144*Dataark9!$F$62/1000</f>
        <v>1.6221438420000001</v>
      </c>
      <c r="M144" s="12">
        <f>Dataark7a!M144*Dataark9!$F$62/1000</f>
        <v>266.45138842799997</v>
      </c>
    </row>
    <row r="145" spans="1:13" x14ac:dyDescent="0.2">
      <c r="A145" s="9" t="str">
        <f t="shared" si="5"/>
        <v>2026-priser (mio. kr.)</v>
      </c>
      <c r="B145" s="9" t="str">
        <f t="shared" si="5"/>
        <v>I alt (netto)</v>
      </c>
      <c r="C145" s="9" t="str">
        <f t="shared" si="5"/>
        <v>1 Driftskonti</v>
      </c>
      <c r="D145" s="28">
        <f t="shared" si="5"/>
        <v>2024</v>
      </c>
      <c r="E145" s="2">
        <v>340</v>
      </c>
      <c r="F145" s="3" t="s">
        <v>48</v>
      </c>
      <c r="G145" s="12">
        <f>Dataark7a!G145*Dataark9!$F$62/1000</f>
        <v>79.449526859999992</v>
      </c>
      <c r="H145" s="12">
        <f>Dataark7a!H145*Dataark9!$F$62/1000</f>
        <v>157.77851507399998</v>
      </c>
      <c r="I145" s="12">
        <f>Dataark7a!I145*Dataark9!$F$62/1000</f>
        <v>47.920518713999996</v>
      </c>
      <c r="J145" s="12">
        <f>Dataark7a!J145*Dataark9!$F$62/1000</f>
        <v>16.920025913999996</v>
      </c>
      <c r="K145" s="12">
        <f>Dataark7a!K145*Dataark9!$F$62/1000</f>
        <v>9.4207053120000008</v>
      </c>
      <c r="L145" s="12">
        <f>Dataark7a!L145*Dataark9!$F$62/1000</f>
        <v>2.44882365</v>
      </c>
      <c r="M145" s="12">
        <f>Dataark7a!M145*Dataark9!$F$62/1000</f>
        <v>313.93811552399995</v>
      </c>
    </row>
    <row r="146" spans="1:13" x14ac:dyDescent="0.2">
      <c r="A146" s="9" t="str">
        <f t="shared" si="5"/>
        <v>2026-priser (mio. kr.)</v>
      </c>
      <c r="B146" s="9" t="str">
        <f t="shared" si="5"/>
        <v>I alt (netto)</v>
      </c>
      <c r="C146" s="9" t="str">
        <f t="shared" si="5"/>
        <v>1 Driftskonti</v>
      </c>
      <c r="D146" s="28">
        <f t="shared" si="5"/>
        <v>2024</v>
      </c>
      <c r="E146" s="2">
        <v>350</v>
      </c>
      <c r="F146" s="3" t="s">
        <v>36</v>
      </c>
      <c r="G146" s="12">
        <f>Dataark7a!G146*Dataark9!$F$62/1000</f>
        <v>56.150718990000001</v>
      </c>
      <c r="H146" s="12">
        <f>Dataark7a!H146*Dataark9!$F$62/1000</f>
        <v>141.55815306</v>
      </c>
      <c r="I146" s="12">
        <f>Dataark7a!I146*Dataark9!$F$62/1000</f>
        <v>39.758132015999998</v>
      </c>
      <c r="J146" s="12">
        <f>Dataark7a!J146*Dataark9!$F$62/1000</f>
        <v>6.0278735999999995</v>
      </c>
      <c r="K146" s="12">
        <f>Dataark7a!K146*Dataark9!$F$62/1000</f>
        <v>11.799562571999999</v>
      </c>
      <c r="L146" s="12">
        <f>Dataark7a!L146*Dataark9!$F$62/1000</f>
        <v>0.88695854399999996</v>
      </c>
      <c r="M146" s="12">
        <f>Dataark7a!M146*Dataark9!$F$62/1000</f>
        <v>256.18139878200003</v>
      </c>
    </row>
    <row r="147" spans="1:13" x14ac:dyDescent="0.2">
      <c r="A147" s="9" t="str">
        <f t="shared" si="5"/>
        <v>2026-priser (mio. kr.)</v>
      </c>
      <c r="B147" s="9" t="str">
        <f t="shared" si="5"/>
        <v>I alt (netto)</v>
      </c>
      <c r="C147" s="9" t="str">
        <f t="shared" si="5"/>
        <v>1 Driftskonti</v>
      </c>
      <c r="D147" s="28">
        <f t="shared" si="5"/>
        <v>2024</v>
      </c>
      <c r="E147" s="2">
        <v>360</v>
      </c>
      <c r="F147" s="3" t="s">
        <v>43</v>
      </c>
      <c r="G147" s="12">
        <f>Dataark7a!G147*Dataark9!$F$62/1000</f>
        <v>155.45024889600001</v>
      </c>
      <c r="H147" s="12">
        <f>Dataark7a!H147*Dataark9!$F$62/1000</f>
        <v>294.22481604000001</v>
      </c>
      <c r="I147" s="12">
        <f>Dataark7a!I147*Dataark9!$F$62/1000</f>
        <v>106.94308891199999</v>
      </c>
      <c r="J147" s="12">
        <f>Dataark7a!J147*Dataark9!$F$62/1000</f>
        <v>21.400027686000001</v>
      </c>
      <c r="K147" s="12">
        <f>Dataark7a!K147*Dataark9!$F$62/1000</f>
        <v>25.774541669999998</v>
      </c>
      <c r="L147" s="12">
        <f>Dataark7a!L147*Dataark9!$F$62/1000</f>
        <v>2.0225668739999998</v>
      </c>
      <c r="M147" s="12">
        <f>Dataark7a!M147*Dataark9!$F$62/1000</f>
        <v>605.81529007799998</v>
      </c>
    </row>
    <row r="148" spans="1:13" x14ac:dyDescent="0.2">
      <c r="A148" s="9" t="str">
        <f t="shared" si="5"/>
        <v>2026-priser (mio. kr.)</v>
      </c>
      <c r="B148" s="9" t="str">
        <f t="shared" si="5"/>
        <v>I alt (netto)</v>
      </c>
      <c r="C148" s="9" t="str">
        <f t="shared" si="5"/>
        <v>1 Driftskonti</v>
      </c>
      <c r="D148" s="28">
        <f t="shared" si="5"/>
        <v>2024</v>
      </c>
      <c r="E148" s="2">
        <v>370</v>
      </c>
      <c r="F148" s="3" t="s">
        <v>44</v>
      </c>
      <c r="G148" s="12">
        <f>Dataark7a!G148*Dataark9!$F$62/1000</f>
        <v>458.33475120599996</v>
      </c>
      <c r="H148" s="12">
        <f>Dataark7a!H148*Dataark9!$F$62/1000</f>
        <v>409.683352818</v>
      </c>
      <c r="I148" s="12">
        <f>Dataark7a!I148*Dataark9!$F$62/1000</f>
        <v>0</v>
      </c>
      <c r="J148" s="12">
        <f>Dataark7a!J148*Dataark9!$F$62/1000</f>
        <v>0.73410889199999996</v>
      </c>
      <c r="K148" s="12">
        <f>Dataark7a!K148*Dataark9!$F$62/1000</f>
        <v>34.154362380000002</v>
      </c>
      <c r="L148" s="12">
        <f>Dataark7a!L148*Dataark9!$F$62/1000</f>
        <v>3.9321111179999999</v>
      </c>
      <c r="M148" s="12">
        <f>Dataark7a!M148*Dataark9!$F$62/1000</f>
        <v>906.83868641399999</v>
      </c>
    </row>
    <row r="149" spans="1:13" x14ac:dyDescent="0.2">
      <c r="A149" s="9" t="str">
        <f t="shared" si="5"/>
        <v>2026-priser (mio. kr.)</v>
      </c>
      <c r="B149" s="9" t="str">
        <f t="shared" si="5"/>
        <v>I alt (netto)</v>
      </c>
      <c r="C149" s="9" t="str">
        <f t="shared" si="5"/>
        <v>1 Driftskonti</v>
      </c>
      <c r="D149" s="28">
        <f t="shared" si="5"/>
        <v>2024</v>
      </c>
      <c r="E149" s="2">
        <v>376</v>
      </c>
      <c r="F149" s="3" t="s">
        <v>40</v>
      </c>
      <c r="G149" s="12">
        <f>Dataark7a!G149*Dataark9!$F$62/1000</f>
        <v>173.61029452199998</v>
      </c>
      <c r="H149" s="12">
        <f>Dataark7a!H149*Dataark9!$F$62/1000</f>
        <v>281.561975856</v>
      </c>
      <c r="I149" s="12">
        <f>Dataark7a!I149*Dataark9!$F$62/1000</f>
        <v>175.75772449200002</v>
      </c>
      <c r="J149" s="12">
        <f>Dataark7a!J149*Dataark9!$F$62/1000</f>
        <v>44.027158212000003</v>
      </c>
      <c r="K149" s="12">
        <f>Dataark7a!K149*Dataark9!$F$62/1000</f>
        <v>31.52254971</v>
      </c>
      <c r="L149" s="12">
        <f>Dataark7a!L149*Dataark9!$F$62/1000</f>
        <v>3.131265054</v>
      </c>
      <c r="M149" s="12">
        <f>Dataark7a!M149*Dataark9!$F$62/1000</f>
        <v>709.61096784599999</v>
      </c>
    </row>
    <row r="150" spans="1:13" x14ac:dyDescent="0.2">
      <c r="A150" s="9" t="str">
        <f t="shared" si="5"/>
        <v>2026-priser (mio. kr.)</v>
      </c>
      <c r="B150" s="9" t="str">
        <f t="shared" si="5"/>
        <v>I alt (netto)</v>
      </c>
      <c r="C150" s="9" t="str">
        <f t="shared" si="5"/>
        <v>1 Driftskonti</v>
      </c>
      <c r="D150" s="28">
        <f t="shared" si="5"/>
        <v>2024</v>
      </c>
      <c r="E150" s="2">
        <v>390</v>
      </c>
      <c r="F150" s="3" t="s">
        <v>50</v>
      </c>
      <c r="G150" s="12">
        <f>Dataark7a!G150*Dataark9!$F$62/1000</f>
        <v>204.76040775600001</v>
      </c>
      <c r="H150" s="12">
        <f>Dataark7a!H150*Dataark9!$F$62/1000</f>
        <v>265.71082109999998</v>
      </c>
      <c r="I150" s="12">
        <f>Dataark7a!I150*Dataark9!$F$62/1000</f>
        <v>57.546817572000002</v>
      </c>
      <c r="J150" s="12">
        <f>Dataark7a!J150*Dataark9!$F$62/1000</f>
        <v>21.757394477999998</v>
      </c>
      <c r="K150" s="12">
        <f>Dataark7a!K150*Dataark9!$F$62/1000</f>
        <v>25.078106987999998</v>
      </c>
      <c r="L150" s="12">
        <f>Dataark7a!L150*Dataark9!$F$62/1000</f>
        <v>2.7146959320000001</v>
      </c>
      <c r="M150" s="12">
        <f>Dataark7a!M150*Dataark9!$F$62/1000</f>
        <v>577.56824382600007</v>
      </c>
    </row>
    <row r="151" spans="1:13" x14ac:dyDescent="0.2">
      <c r="A151" s="9" t="str">
        <f t="shared" si="5"/>
        <v>2026-priser (mio. kr.)</v>
      </c>
      <c r="B151" s="9" t="str">
        <f t="shared" si="5"/>
        <v>I alt (netto)</v>
      </c>
      <c r="C151" s="9" t="str">
        <f t="shared" si="5"/>
        <v>1 Driftskonti</v>
      </c>
      <c r="D151" s="28">
        <f t="shared" si="5"/>
        <v>2024</v>
      </c>
      <c r="E151" s="2">
        <v>400</v>
      </c>
      <c r="F151" s="3" t="s">
        <v>32</v>
      </c>
      <c r="G151" s="12">
        <f>Dataark7a!G151*Dataark9!$F$62/1000</f>
        <v>133.93181654999998</v>
      </c>
      <c r="H151" s="12">
        <f>Dataark7a!H151*Dataark9!$F$62/1000</f>
        <v>272.88937271399999</v>
      </c>
      <c r="I151" s="12">
        <f>Dataark7a!I151*Dataark9!$F$62/1000</f>
        <v>106.46731745999999</v>
      </c>
      <c r="J151" s="12">
        <f>Dataark7a!J151*Dataark9!$F$62/1000</f>
        <v>51.293975117999999</v>
      </c>
      <c r="K151" s="12">
        <f>Dataark7a!K151*Dataark9!$F$62/1000</f>
        <v>18.86939718</v>
      </c>
      <c r="L151" s="12">
        <f>Dataark7a!L151*Dataark9!$F$62/1000</f>
        <v>2.1560412179999999</v>
      </c>
      <c r="M151" s="12">
        <f>Dataark7a!M151*Dataark9!$F$62/1000</f>
        <v>585.60792024</v>
      </c>
    </row>
    <row r="152" spans="1:13" x14ac:dyDescent="0.2">
      <c r="A152" s="9" t="str">
        <f t="shared" si="5"/>
        <v>2026-priser (mio. kr.)</v>
      </c>
      <c r="B152" s="9" t="str">
        <f t="shared" si="5"/>
        <v>I alt (netto)</v>
      </c>
      <c r="C152" s="9" t="str">
        <f t="shared" si="5"/>
        <v>1 Driftskonti</v>
      </c>
      <c r="D152" s="28">
        <f t="shared" si="5"/>
        <v>2024</v>
      </c>
      <c r="E152" s="2">
        <v>410</v>
      </c>
      <c r="F152" s="3" t="s">
        <v>55</v>
      </c>
      <c r="G152" s="12">
        <f>Dataark7a!G152*Dataark9!$F$62/1000</f>
        <v>125.086988448</v>
      </c>
      <c r="H152" s="12">
        <f>Dataark7a!H152*Dataark9!$F$62/1000</f>
        <v>198.43329328799999</v>
      </c>
      <c r="I152" s="12">
        <f>Dataark7a!I152*Dataark9!$F$62/1000</f>
        <v>57.490844459999998</v>
      </c>
      <c r="J152" s="12">
        <f>Dataark7a!J152*Dataark9!$F$62/1000</f>
        <v>11.522926229999999</v>
      </c>
      <c r="K152" s="12">
        <f>Dataark7a!K152*Dataark9!$F$62/1000</f>
        <v>8.5154478660000006</v>
      </c>
      <c r="L152" s="12">
        <f>Dataark7a!L152*Dataark9!$F$62/1000</f>
        <v>1.8578767559999998</v>
      </c>
      <c r="M152" s="12">
        <f>Dataark7a!M152*Dataark9!$F$62/1000</f>
        <v>402.907377048</v>
      </c>
    </row>
    <row r="153" spans="1:13" x14ac:dyDescent="0.2">
      <c r="A153" s="9" t="str">
        <f t="shared" si="5"/>
        <v>2026-priser (mio. kr.)</v>
      </c>
      <c r="B153" s="9" t="str">
        <f t="shared" si="5"/>
        <v>I alt (netto)</v>
      </c>
      <c r="C153" s="9" t="str">
        <f t="shared" si="5"/>
        <v>1 Driftskonti</v>
      </c>
      <c r="D153" s="28">
        <f t="shared" si="5"/>
        <v>2024</v>
      </c>
      <c r="E153" s="2">
        <v>420</v>
      </c>
      <c r="F153" s="3" t="s">
        <v>51</v>
      </c>
      <c r="G153" s="12">
        <f>Dataark7a!G153*Dataark9!$F$62/1000</f>
        <v>119.694194388</v>
      </c>
      <c r="H153" s="12">
        <f>Dataark7a!H153*Dataark9!$F$62/1000</f>
        <v>186.73921850399998</v>
      </c>
      <c r="I153" s="12">
        <f>Dataark7a!I153*Dataark9!$F$62/1000</f>
        <v>33.673208897999999</v>
      </c>
      <c r="J153" s="12">
        <f>Dataark7a!J153*Dataark9!$F$62/1000</f>
        <v>39.456738336000001</v>
      </c>
      <c r="K153" s="12">
        <f>Dataark7a!K153*Dataark9!$F$62/1000</f>
        <v>18.381785262000001</v>
      </c>
      <c r="L153" s="12">
        <f>Dataark7a!L153*Dataark9!$F$62/1000</f>
        <v>3.8061716159999999</v>
      </c>
      <c r="M153" s="12">
        <f>Dataark7a!M153*Dataark9!$F$62/1000</f>
        <v>401.75131700399999</v>
      </c>
    </row>
    <row r="154" spans="1:13" x14ac:dyDescent="0.2">
      <c r="A154" s="9" t="str">
        <f t="shared" si="5"/>
        <v>2026-priser (mio. kr.)</v>
      </c>
      <c r="B154" s="9" t="str">
        <f t="shared" si="5"/>
        <v>I alt (netto)</v>
      </c>
      <c r="C154" s="9" t="str">
        <f t="shared" si="5"/>
        <v>1 Driftskonti</v>
      </c>
      <c r="D154" s="28">
        <f t="shared" si="5"/>
        <v>2024</v>
      </c>
      <c r="E154" s="2">
        <v>430</v>
      </c>
      <c r="F154" s="3" t="s">
        <v>52</v>
      </c>
      <c r="G154" s="12">
        <f>Dataark7a!G154*Dataark9!$F$62/1000</f>
        <v>160.75693047600001</v>
      </c>
      <c r="H154" s="12">
        <f>Dataark7a!H154*Dataark9!$F$62/1000</f>
        <v>238.42608181199998</v>
      </c>
      <c r="I154" s="12">
        <f>Dataark7a!I154*Dataark9!$F$62/1000</f>
        <v>93.632252315999992</v>
      </c>
      <c r="J154" s="12">
        <f>Dataark7a!J154*Dataark9!$F$62/1000</f>
        <v>24.352609344000001</v>
      </c>
      <c r="K154" s="12">
        <f>Dataark7a!K154*Dataark9!$F$62/1000</f>
        <v>27.094215425999998</v>
      </c>
      <c r="L154" s="12">
        <f>Dataark7a!L154*Dataark9!$F$62/1000</f>
        <v>2.4337539659999998</v>
      </c>
      <c r="M154" s="12">
        <f>Dataark7a!M154*Dataark9!$F$62/1000</f>
        <v>546.69584334000001</v>
      </c>
    </row>
    <row r="155" spans="1:13" x14ac:dyDescent="0.2">
      <c r="A155" s="9" t="str">
        <f t="shared" si="5"/>
        <v>2026-priser (mio. kr.)</v>
      </c>
      <c r="B155" s="9" t="str">
        <f t="shared" si="5"/>
        <v>I alt (netto)</v>
      </c>
      <c r="C155" s="9" t="str">
        <f t="shared" si="5"/>
        <v>1 Driftskonti</v>
      </c>
      <c r="D155" s="28">
        <f t="shared" si="5"/>
        <v>2024</v>
      </c>
      <c r="E155" s="2">
        <v>440</v>
      </c>
      <c r="F155" s="3" t="s">
        <v>53</v>
      </c>
      <c r="G155" s="12">
        <f>Dataark7a!G155*Dataark9!$F$62/1000</f>
        <v>65.627397413999986</v>
      </c>
      <c r="H155" s="12">
        <f>Dataark7a!H155*Dataark9!$F$62/1000</f>
        <v>145.25022564</v>
      </c>
      <c r="I155" s="12">
        <f>Dataark7a!I155*Dataark9!$F$62/1000</f>
        <v>50.467295310000004</v>
      </c>
      <c r="J155" s="12">
        <f>Dataark7a!J155*Dataark9!$F$62/1000</f>
        <v>8.8857315299999993</v>
      </c>
      <c r="K155" s="12">
        <f>Dataark7a!K155*Dataark9!$F$62/1000</f>
        <v>18.524947260000001</v>
      </c>
      <c r="L155" s="12">
        <f>Dataark7a!L155*Dataark9!$F$62/1000</f>
        <v>1.032273354</v>
      </c>
      <c r="M155" s="12">
        <f>Dataark7a!M155*Dataark9!$F$62/1000</f>
        <v>289.78787050800003</v>
      </c>
    </row>
    <row r="156" spans="1:13" x14ac:dyDescent="0.2">
      <c r="A156" s="9" t="str">
        <f t="shared" ref="A156:D171" si="6">A155</f>
        <v>2026-priser (mio. kr.)</v>
      </c>
      <c r="B156" s="9" t="str">
        <f t="shared" si="6"/>
        <v>I alt (netto)</v>
      </c>
      <c r="C156" s="9" t="str">
        <f t="shared" si="6"/>
        <v>1 Driftskonti</v>
      </c>
      <c r="D156" s="28">
        <f t="shared" si="6"/>
        <v>2024</v>
      </c>
      <c r="E156" s="2">
        <v>450</v>
      </c>
      <c r="F156" s="3" t="s">
        <v>57</v>
      </c>
      <c r="G156" s="12">
        <f>Dataark7a!G156*Dataark9!$F$62/1000</f>
        <v>108.897842208</v>
      </c>
      <c r="H156" s="12">
        <f>Dataark7a!H156*Dataark9!$F$62/1000</f>
        <v>154.98201228599999</v>
      </c>
      <c r="I156" s="12">
        <f>Dataark7a!I156*Dataark9!$F$62/1000</f>
        <v>83.901542075999998</v>
      </c>
      <c r="J156" s="12">
        <f>Dataark7a!J156*Dataark9!$F$62/1000</f>
        <v>39.053086085999993</v>
      </c>
      <c r="K156" s="12">
        <f>Dataark7a!K156*Dataark9!$F$62/1000</f>
        <v>21.921008190000002</v>
      </c>
      <c r="L156" s="12">
        <f>Dataark7a!L156*Dataark9!$F$62/1000</f>
        <v>2.3982325680000001</v>
      </c>
      <c r="M156" s="12">
        <f>Dataark7a!M156*Dataark9!$F$62/1000</f>
        <v>411.15372341400001</v>
      </c>
    </row>
    <row r="157" spans="1:13" x14ac:dyDescent="0.2">
      <c r="A157" s="9" t="str">
        <f t="shared" si="6"/>
        <v>2026-priser (mio. kr.)</v>
      </c>
      <c r="B157" s="9" t="str">
        <f t="shared" si="6"/>
        <v>I alt (netto)</v>
      </c>
      <c r="C157" s="9" t="str">
        <f t="shared" si="6"/>
        <v>1 Driftskonti</v>
      </c>
      <c r="D157" s="28">
        <f t="shared" si="6"/>
        <v>2024</v>
      </c>
      <c r="E157" s="2">
        <v>461</v>
      </c>
      <c r="F157" s="3" t="s">
        <v>58</v>
      </c>
      <c r="G157" s="12">
        <f>Dataark7a!G157*Dataark9!$F$62/1000</f>
        <v>514.29925195800001</v>
      </c>
      <c r="H157" s="12">
        <f>Dataark7a!H157*Dataark9!$F$62/1000</f>
        <v>773.47844144999988</v>
      </c>
      <c r="I157" s="12">
        <f>Dataark7a!I157*Dataark9!$F$62/1000</f>
        <v>316.82180719799999</v>
      </c>
      <c r="J157" s="12">
        <f>Dataark7a!J157*Dataark9!$F$62/1000</f>
        <v>89.591424191999991</v>
      </c>
      <c r="K157" s="12">
        <f>Dataark7a!K157*Dataark9!$F$62/1000</f>
        <v>70.491676127999995</v>
      </c>
      <c r="L157" s="12">
        <f>Dataark7a!L157*Dataark9!$F$62/1000</f>
        <v>9.299071434</v>
      </c>
      <c r="M157" s="12">
        <f>Dataark7a!M157*Dataark9!$F$62/1000</f>
        <v>1773.9816723599999</v>
      </c>
    </row>
    <row r="158" spans="1:13" x14ac:dyDescent="0.2">
      <c r="A158" s="9" t="str">
        <f t="shared" si="6"/>
        <v>2026-priser (mio. kr.)</v>
      </c>
      <c r="B158" s="9" t="str">
        <f t="shared" si="6"/>
        <v>I alt (netto)</v>
      </c>
      <c r="C158" s="9" t="str">
        <f t="shared" si="6"/>
        <v>1 Driftskonti</v>
      </c>
      <c r="D158" s="28">
        <f t="shared" si="6"/>
        <v>2024</v>
      </c>
      <c r="E158" s="2">
        <v>479</v>
      </c>
      <c r="F158" s="3" t="s">
        <v>59</v>
      </c>
      <c r="G158" s="12">
        <f>Dataark7a!G158*Dataark9!$F$62/1000</f>
        <v>137.89514344200001</v>
      </c>
      <c r="H158" s="12">
        <f>Dataark7a!H158*Dataark9!$F$62/1000</f>
        <v>361.50987869400001</v>
      </c>
      <c r="I158" s="12">
        <f>Dataark7a!I158*Dataark9!$F$62/1000</f>
        <v>116.30889751799999</v>
      </c>
      <c r="J158" s="12">
        <f>Dataark7a!J158*Dataark9!$F$62/1000</f>
        <v>27.242759453999998</v>
      </c>
      <c r="K158" s="12">
        <f>Dataark7a!K158*Dataark9!$F$62/1000</f>
        <v>22.656193488</v>
      </c>
      <c r="L158" s="12">
        <f>Dataark7a!L158*Dataark9!$F$62/1000</f>
        <v>3.6296410319999999</v>
      </c>
      <c r="M158" s="12">
        <f>Dataark7a!M158*Dataark9!$F$62/1000</f>
        <v>669.24251362799998</v>
      </c>
    </row>
    <row r="159" spans="1:13" x14ac:dyDescent="0.2">
      <c r="A159" s="9" t="str">
        <f t="shared" si="6"/>
        <v>2026-priser (mio. kr.)</v>
      </c>
      <c r="B159" s="9" t="str">
        <f t="shared" si="6"/>
        <v>I alt (netto)</v>
      </c>
      <c r="C159" s="9" t="str">
        <f t="shared" si="6"/>
        <v>1 Driftskonti</v>
      </c>
      <c r="D159" s="28">
        <f t="shared" si="6"/>
        <v>2024</v>
      </c>
      <c r="E159" s="2">
        <v>480</v>
      </c>
      <c r="F159" s="3" t="s">
        <v>56</v>
      </c>
      <c r="G159" s="12">
        <f>Dataark7a!G159*Dataark9!$F$62/1000</f>
        <v>108.863397216</v>
      </c>
      <c r="H159" s="12">
        <f>Dataark7a!H159*Dataark9!$F$62/1000</f>
        <v>133.24291671</v>
      </c>
      <c r="I159" s="12">
        <f>Dataark7a!I159*Dataark9!$F$62/1000</f>
        <v>24.067361753999997</v>
      </c>
      <c r="J159" s="12">
        <f>Dataark7a!J159*Dataark9!$F$62/1000</f>
        <v>27.548458758000002</v>
      </c>
      <c r="K159" s="12">
        <f>Dataark7a!K159*Dataark9!$F$62/1000</f>
        <v>9.5617144979999988</v>
      </c>
      <c r="L159" s="12">
        <f>Dataark7a!L159*Dataark9!$F$62/1000</f>
        <v>2.102220918</v>
      </c>
      <c r="M159" s="12">
        <f>Dataark7a!M159*Dataark9!$F$62/1000</f>
        <v>305.38606985400003</v>
      </c>
    </row>
    <row r="160" spans="1:13" x14ac:dyDescent="0.2">
      <c r="A160" s="9" t="str">
        <f t="shared" si="6"/>
        <v>2026-priser (mio. kr.)</v>
      </c>
      <c r="B160" s="9" t="str">
        <f t="shared" si="6"/>
        <v>I alt (netto)</v>
      </c>
      <c r="C160" s="9" t="str">
        <f t="shared" si="6"/>
        <v>1 Driftskonti</v>
      </c>
      <c r="D160" s="28">
        <f t="shared" si="6"/>
        <v>2024</v>
      </c>
      <c r="E160" s="2">
        <v>482</v>
      </c>
      <c r="F160" s="3" t="s">
        <v>54</v>
      </c>
      <c r="G160" s="12">
        <f>Dataark7a!G160*Dataark9!$F$62/1000</f>
        <v>68.945957112000002</v>
      </c>
      <c r="H160" s="12">
        <f>Dataark7a!H160*Dataark9!$F$62/1000</f>
        <v>133.35163371600001</v>
      </c>
      <c r="I160" s="12">
        <f>Dataark7a!I160*Dataark9!$F$62/1000</f>
        <v>35.915362596000001</v>
      </c>
      <c r="J160" s="12">
        <f>Dataark7a!J160*Dataark9!$F$62/1000</f>
        <v>8.4196477319999996</v>
      </c>
      <c r="K160" s="12">
        <f>Dataark7a!K160*Dataark9!$F$62/1000</f>
        <v>7.8620694240000004</v>
      </c>
      <c r="L160" s="12">
        <f>Dataark7a!L160*Dataark9!$F$62/1000</f>
        <v>0.56618955600000009</v>
      </c>
      <c r="M160" s="12">
        <f>Dataark7a!M160*Dataark9!$F$62/1000</f>
        <v>255.060860136</v>
      </c>
    </row>
    <row r="161" spans="1:13" x14ac:dyDescent="0.2">
      <c r="A161" s="9" t="str">
        <f t="shared" si="6"/>
        <v>2026-priser (mio. kr.)</v>
      </c>
      <c r="B161" s="9" t="str">
        <f t="shared" si="6"/>
        <v>I alt (netto)</v>
      </c>
      <c r="C161" s="9" t="str">
        <f t="shared" si="6"/>
        <v>1 Driftskonti</v>
      </c>
      <c r="D161" s="28">
        <f t="shared" si="6"/>
        <v>2024</v>
      </c>
      <c r="E161" s="2">
        <v>492</v>
      </c>
      <c r="F161" s="3" t="s">
        <v>60</v>
      </c>
      <c r="G161" s="12">
        <f>Dataark7a!G161*Dataark9!$F$62/1000</f>
        <v>19.520622809999999</v>
      </c>
      <c r="H161" s="12">
        <f>Dataark7a!H161*Dataark9!$F$62/1000</f>
        <v>73.024459445999995</v>
      </c>
      <c r="I161" s="12">
        <f>Dataark7a!I161*Dataark9!$F$62/1000</f>
        <v>16.759641420000001</v>
      </c>
      <c r="J161" s="12">
        <f>Dataark7a!J161*Dataark9!$F$62/1000</f>
        <v>3.8083244279999997</v>
      </c>
      <c r="K161" s="12">
        <f>Dataark7a!K161*Dataark9!$F$62/1000</f>
        <v>4.9471619760000003</v>
      </c>
      <c r="L161" s="12">
        <f>Dataark7a!L161*Dataark9!$F$62/1000</f>
        <v>0.48330629399999997</v>
      </c>
      <c r="M161" s="12">
        <f>Dataark7a!M161*Dataark9!$F$62/1000</f>
        <v>118.54351637399999</v>
      </c>
    </row>
    <row r="162" spans="1:13" x14ac:dyDescent="0.2">
      <c r="A162" s="9" t="str">
        <f t="shared" si="6"/>
        <v>2026-priser (mio. kr.)</v>
      </c>
      <c r="B162" s="9" t="str">
        <f t="shared" si="6"/>
        <v>I alt (netto)</v>
      </c>
      <c r="C162" s="9" t="str">
        <f t="shared" si="6"/>
        <v>1 Driftskonti</v>
      </c>
      <c r="D162" s="28">
        <f t="shared" si="6"/>
        <v>2024</v>
      </c>
      <c r="E162" s="2">
        <v>510</v>
      </c>
      <c r="F162" s="3" t="s">
        <v>65</v>
      </c>
      <c r="G162" s="12">
        <f>Dataark7a!G162*Dataark9!$F$62/1000</f>
        <v>191.78218061399997</v>
      </c>
      <c r="H162" s="12">
        <f>Dataark7a!H162*Dataark9!$F$62/1000</f>
        <v>296.66072281800001</v>
      </c>
      <c r="I162" s="12">
        <f>Dataark7a!I162*Dataark9!$F$62/1000</f>
        <v>105.96463585799999</v>
      </c>
      <c r="J162" s="12">
        <f>Dataark7a!J162*Dataark9!$F$62/1000</f>
        <v>14.599294577999999</v>
      </c>
      <c r="K162" s="12">
        <f>Dataark7a!K162*Dataark9!$F$62/1000</f>
        <v>23.437664244</v>
      </c>
      <c r="L162" s="12">
        <f>Dataark7a!L162*Dataark9!$F$62/1000</f>
        <v>2.2873627499999998</v>
      </c>
      <c r="M162" s="12">
        <f>Dataark7a!M162*Dataark9!$F$62/1000</f>
        <v>634.73186086200008</v>
      </c>
    </row>
    <row r="163" spans="1:13" x14ac:dyDescent="0.2">
      <c r="A163" s="9" t="str">
        <f t="shared" si="6"/>
        <v>2026-priser (mio. kr.)</v>
      </c>
      <c r="B163" s="9" t="str">
        <f t="shared" si="6"/>
        <v>I alt (netto)</v>
      </c>
      <c r="C163" s="9" t="str">
        <f t="shared" si="6"/>
        <v>1 Driftskonti</v>
      </c>
      <c r="D163" s="28">
        <f t="shared" si="6"/>
        <v>2024</v>
      </c>
      <c r="E163" s="2">
        <v>530</v>
      </c>
      <c r="F163" s="3" t="s">
        <v>61</v>
      </c>
      <c r="G163" s="12">
        <f>Dataark7a!G163*Dataark9!$F$62/1000</f>
        <v>59.345491998</v>
      </c>
      <c r="H163" s="12">
        <f>Dataark7a!H163*Dataark9!$F$62/1000</f>
        <v>205.25232529799999</v>
      </c>
      <c r="I163" s="12">
        <f>Dataark7a!I163*Dataark9!$F$62/1000</f>
        <v>28.311630612000002</v>
      </c>
      <c r="J163" s="12">
        <f>Dataark7a!J163*Dataark9!$F$62/1000</f>
        <v>2.7921971640000001</v>
      </c>
      <c r="K163" s="12">
        <f>Dataark7a!K163*Dataark9!$F$62/1000</f>
        <v>21.510897503999999</v>
      </c>
      <c r="L163" s="12">
        <f>Dataark7a!L163*Dataark9!$F$62/1000</f>
        <v>1.2400197120000001</v>
      </c>
      <c r="M163" s="12">
        <f>Dataark7a!M163*Dataark9!$F$62/1000</f>
        <v>318.45256228800002</v>
      </c>
    </row>
    <row r="164" spans="1:13" x14ac:dyDescent="0.2">
      <c r="A164" s="9" t="str">
        <f t="shared" si="6"/>
        <v>2026-priser (mio. kr.)</v>
      </c>
      <c r="B164" s="9" t="str">
        <f t="shared" si="6"/>
        <v>I alt (netto)</v>
      </c>
      <c r="C164" s="9" t="str">
        <f t="shared" si="6"/>
        <v>1 Driftskonti</v>
      </c>
      <c r="D164" s="28">
        <f t="shared" si="6"/>
        <v>2024</v>
      </c>
      <c r="E164" s="2">
        <v>540</v>
      </c>
      <c r="F164" s="3" t="s">
        <v>67</v>
      </c>
      <c r="G164" s="12">
        <f>Dataark7a!G164*Dataark9!$F$62/1000</f>
        <v>231.14850084599999</v>
      </c>
      <c r="H164" s="12">
        <f>Dataark7a!H164*Dataark9!$F$62/1000</f>
        <v>423.25898529</v>
      </c>
      <c r="I164" s="12">
        <f>Dataark7a!I164*Dataark9!$F$62/1000</f>
        <v>200.45370734999997</v>
      </c>
      <c r="J164" s="12">
        <f>Dataark7a!J164*Dataark9!$F$62/1000</f>
        <v>30.147979247999999</v>
      </c>
      <c r="K164" s="12">
        <f>Dataark7a!K164*Dataark9!$F$62/1000</f>
        <v>43.626735179999997</v>
      </c>
      <c r="L164" s="12">
        <f>Dataark7a!L164*Dataark9!$F$62/1000</f>
        <v>3.813706458</v>
      </c>
      <c r="M164" s="12">
        <f>Dataark7a!M164*Dataark9!$F$62/1000</f>
        <v>932.44961437199993</v>
      </c>
    </row>
    <row r="165" spans="1:13" x14ac:dyDescent="0.2">
      <c r="A165" s="9" t="str">
        <f t="shared" si="6"/>
        <v>2026-priser (mio. kr.)</v>
      </c>
      <c r="B165" s="9" t="str">
        <f t="shared" si="6"/>
        <v>I alt (netto)</v>
      </c>
      <c r="C165" s="9" t="str">
        <f t="shared" si="6"/>
        <v>1 Driftskonti</v>
      </c>
      <c r="D165" s="28">
        <f t="shared" si="6"/>
        <v>2024</v>
      </c>
      <c r="E165" s="2">
        <v>550</v>
      </c>
      <c r="F165" s="3" t="s">
        <v>68</v>
      </c>
      <c r="G165" s="12">
        <f>Dataark7a!G165*Dataark9!$F$62/1000</f>
        <v>121.960029018</v>
      </c>
      <c r="H165" s="12">
        <f>Dataark7a!H165*Dataark9!$F$62/1000</f>
        <v>202.867009602</v>
      </c>
      <c r="I165" s="12">
        <f>Dataark7a!I165*Dataark9!$F$62/1000</f>
        <v>54.183048821999996</v>
      </c>
      <c r="J165" s="12">
        <f>Dataark7a!J165*Dataark9!$F$62/1000</f>
        <v>29.098483397999999</v>
      </c>
      <c r="K165" s="12">
        <f>Dataark7a!K165*Dataark9!$F$62/1000</f>
        <v>19.828474925999998</v>
      </c>
      <c r="L165" s="12">
        <f>Dataark7a!L165*Dataark9!$F$62/1000</f>
        <v>1.747006938</v>
      </c>
      <c r="M165" s="12">
        <f>Dataark7a!M165*Dataark9!$F$62/1000</f>
        <v>429.68405270399995</v>
      </c>
    </row>
    <row r="166" spans="1:13" x14ac:dyDescent="0.2">
      <c r="A166" s="9" t="str">
        <f t="shared" si="6"/>
        <v>2026-priser (mio. kr.)</v>
      </c>
      <c r="B166" s="9" t="str">
        <f t="shared" si="6"/>
        <v>I alt (netto)</v>
      </c>
      <c r="C166" s="9" t="str">
        <f t="shared" si="6"/>
        <v>1 Driftskonti</v>
      </c>
      <c r="D166" s="28">
        <f t="shared" si="6"/>
        <v>2024</v>
      </c>
      <c r="E166" s="2">
        <v>561</v>
      </c>
      <c r="F166" s="3" t="s">
        <v>62</v>
      </c>
      <c r="G166" s="12">
        <f>Dataark7a!G166*Dataark9!$F$62/1000</f>
        <v>314.66576597999995</v>
      </c>
      <c r="H166" s="12">
        <f>Dataark7a!H166*Dataark9!$F$62/1000</f>
        <v>648.3903765959999</v>
      </c>
      <c r="I166" s="12">
        <f>Dataark7a!I166*Dataark9!$F$62/1000</f>
        <v>200.129709144</v>
      </c>
      <c r="J166" s="12">
        <f>Dataark7a!J166*Dataark9!$F$62/1000</f>
        <v>15.507781241999998</v>
      </c>
      <c r="K166" s="12">
        <f>Dataark7a!K166*Dataark9!$F$62/1000</f>
        <v>69.142939409999997</v>
      </c>
      <c r="L166" s="12">
        <f>Dataark7a!L166*Dataark9!$F$62/1000</f>
        <v>7.3195608000000005</v>
      </c>
      <c r="M166" s="12">
        <f>Dataark7a!M166*Dataark9!$F$62/1000</f>
        <v>1255.156133172</v>
      </c>
    </row>
    <row r="167" spans="1:13" x14ac:dyDescent="0.2">
      <c r="A167" s="9" t="str">
        <f t="shared" si="6"/>
        <v>2026-priser (mio. kr.)</v>
      </c>
      <c r="B167" s="9" t="str">
        <f t="shared" si="6"/>
        <v>I alt (netto)</v>
      </c>
      <c r="C167" s="9" t="str">
        <f t="shared" si="6"/>
        <v>1 Driftskonti</v>
      </c>
      <c r="D167" s="28">
        <f t="shared" si="6"/>
        <v>2024</v>
      </c>
      <c r="E167" s="2">
        <v>563</v>
      </c>
      <c r="F167" s="3" t="s">
        <v>63</v>
      </c>
      <c r="G167" s="12">
        <f>Dataark7a!G167*Dataark9!$F$62/1000</f>
        <v>13.789837266000001</v>
      </c>
      <c r="H167" s="12">
        <f>Dataark7a!H167*Dataark9!$F$62/1000</f>
        <v>29.098483397999999</v>
      </c>
      <c r="I167" s="12">
        <f>Dataark7a!I167*Dataark9!$F$62/1000</f>
        <v>6.7792049879999992</v>
      </c>
      <c r="J167" s="12">
        <f>Dataark7a!J167*Dataark9!$F$62/1000</f>
        <v>5.2765422120000007</v>
      </c>
      <c r="K167" s="12">
        <f>Dataark7a!K167*Dataark9!$F$62/1000</f>
        <v>3.257204556</v>
      </c>
      <c r="L167" s="12">
        <f>Dataark7a!L167*Dataark9!$F$62/1000</f>
        <v>0.17114855399999998</v>
      </c>
      <c r="M167" s="12">
        <f>Dataark7a!M167*Dataark9!$F$62/1000</f>
        <v>58.372420974000001</v>
      </c>
    </row>
    <row r="168" spans="1:13" x14ac:dyDescent="0.2">
      <c r="A168" s="9" t="str">
        <f t="shared" si="6"/>
        <v>2026-priser (mio. kr.)</v>
      </c>
      <c r="B168" s="9" t="str">
        <f t="shared" si="6"/>
        <v>I alt (netto)</v>
      </c>
      <c r="C168" s="9" t="str">
        <f t="shared" si="6"/>
        <v>1 Driftskonti</v>
      </c>
      <c r="D168" s="28">
        <f t="shared" si="6"/>
        <v>2024</v>
      </c>
      <c r="E168" s="2">
        <v>573</v>
      </c>
      <c r="F168" s="3" t="s">
        <v>69</v>
      </c>
      <c r="G168" s="12">
        <f>Dataark7a!G168*Dataark9!$F$62/1000</f>
        <v>132.711172146</v>
      </c>
      <c r="H168" s="12">
        <f>Dataark7a!H168*Dataark9!$F$62/1000</f>
        <v>301.66708712400003</v>
      </c>
      <c r="I168" s="12">
        <f>Dataark7a!I168*Dataark9!$F$62/1000</f>
        <v>58.932152093999996</v>
      </c>
      <c r="J168" s="12">
        <f>Dataark7a!J168*Dataark9!$F$62/1000</f>
        <v>22.191186096000003</v>
      </c>
      <c r="K168" s="12">
        <f>Dataark7a!K168*Dataark9!$F$62/1000</f>
        <v>31.629113903999997</v>
      </c>
      <c r="L168" s="12">
        <f>Dataark7a!L168*Dataark9!$F$62/1000</f>
        <v>2.8277185619999998</v>
      </c>
      <c r="M168" s="12">
        <f>Dataark7a!M168*Dataark9!$F$62/1000</f>
        <v>549.95842992600001</v>
      </c>
    </row>
    <row r="169" spans="1:13" x14ac:dyDescent="0.2">
      <c r="A169" s="9" t="str">
        <f t="shared" si="6"/>
        <v>2026-priser (mio. kr.)</v>
      </c>
      <c r="B169" s="9" t="str">
        <f t="shared" si="6"/>
        <v>I alt (netto)</v>
      </c>
      <c r="C169" s="9" t="str">
        <f t="shared" si="6"/>
        <v>1 Driftskonti</v>
      </c>
      <c r="D169" s="28">
        <f t="shared" si="6"/>
        <v>2024</v>
      </c>
      <c r="E169" s="2">
        <v>575</v>
      </c>
      <c r="F169" s="3" t="s">
        <v>70</v>
      </c>
      <c r="G169" s="12">
        <f>Dataark7a!G169*Dataark9!$F$62/1000</f>
        <v>120.39062906999999</v>
      </c>
      <c r="H169" s="12">
        <f>Dataark7a!H169*Dataark9!$F$62/1000</f>
        <v>192.78108538199999</v>
      </c>
      <c r="I169" s="12">
        <f>Dataark7a!I169*Dataark9!$F$62/1000</f>
        <v>80.376312425999998</v>
      </c>
      <c r="J169" s="12">
        <f>Dataark7a!J169*Dataark9!$F$62/1000</f>
        <v>43.850627628000005</v>
      </c>
      <c r="K169" s="12">
        <f>Dataark7a!K169*Dataark9!$F$62/1000</f>
        <v>24.202988909999998</v>
      </c>
      <c r="L169" s="12">
        <f>Dataark7a!L169*Dataark9!$F$62/1000</f>
        <v>2.6145901739999999</v>
      </c>
      <c r="M169" s="12">
        <f>Dataark7a!M169*Dataark9!$F$62/1000</f>
        <v>464.21623358999994</v>
      </c>
    </row>
    <row r="170" spans="1:13" x14ac:dyDescent="0.2">
      <c r="A170" s="9" t="str">
        <f t="shared" si="6"/>
        <v>2026-priser (mio. kr.)</v>
      </c>
      <c r="B170" s="9" t="str">
        <f t="shared" si="6"/>
        <v>I alt (netto)</v>
      </c>
      <c r="C170" s="9" t="str">
        <f t="shared" si="6"/>
        <v>1 Driftskonti</v>
      </c>
      <c r="D170" s="28">
        <f t="shared" si="6"/>
        <v>2024</v>
      </c>
      <c r="E170" s="2">
        <v>580</v>
      </c>
      <c r="F170" s="3" t="s">
        <v>72</v>
      </c>
      <c r="G170" s="12">
        <f>Dataark7a!G170*Dataark9!$F$62/1000</f>
        <v>212.44809940800002</v>
      </c>
      <c r="H170" s="12">
        <f>Dataark7a!H170*Dataark9!$F$62/1000</f>
        <v>311.46345812999999</v>
      </c>
      <c r="I170" s="12">
        <f>Dataark7a!I170*Dataark9!$F$62/1000</f>
        <v>124.77913633199999</v>
      </c>
      <c r="J170" s="12">
        <f>Dataark7a!J170*Dataark9!$F$62/1000</f>
        <v>4.8319865339999994</v>
      </c>
      <c r="K170" s="12">
        <f>Dataark7a!K170*Dataark9!$F$62/1000</f>
        <v>56.167941485999997</v>
      </c>
      <c r="L170" s="12">
        <f>Dataark7a!L170*Dataark9!$F$62/1000</f>
        <v>3.6716208659999996</v>
      </c>
      <c r="M170" s="12">
        <f>Dataark7a!M170*Dataark9!$F$62/1000</f>
        <v>713.362242756</v>
      </c>
    </row>
    <row r="171" spans="1:13" x14ac:dyDescent="0.2">
      <c r="A171" s="9" t="str">
        <f t="shared" si="6"/>
        <v>2026-priser (mio. kr.)</v>
      </c>
      <c r="B171" s="9" t="str">
        <f t="shared" si="6"/>
        <v>I alt (netto)</v>
      </c>
      <c r="C171" s="9" t="str">
        <f t="shared" si="6"/>
        <v>1 Driftskonti</v>
      </c>
      <c r="D171" s="28">
        <f t="shared" si="6"/>
        <v>2024</v>
      </c>
      <c r="E171" s="2">
        <v>607</v>
      </c>
      <c r="F171" s="3" t="s">
        <v>64</v>
      </c>
      <c r="G171" s="12">
        <f>Dataark7a!G171*Dataark9!$F$62/1000</f>
        <v>143.67652006799997</v>
      </c>
      <c r="H171" s="12">
        <f>Dataark7a!H171*Dataark9!$F$62/1000</f>
        <v>272.69777244600004</v>
      </c>
      <c r="I171" s="12">
        <f>Dataark7a!I171*Dataark9!$F$62/1000</f>
        <v>93.700065894000005</v>
      </c>
      <c r="J171" s="12">
        <f>Dataark7a!J171*Dataark9!$F$62/1000</f>
        <v>36.373911551999996</v>
      </c>
      <c r="K171" s="12">
        <f>Dataark7a!K171*Dataark9!$F$62/1000</f>
        <v>20.352684648</v>
      </c>
      <c r="L171" s="12">
        <f>Dataark7a!L171*Dataark9!$F$62/1000</f>
        <v>2.95473447</v>
      </c>
      <c r="M171" s="12">
        <f>Dataark7a!M171*Dataark9!$F$62/1000</f>
        <v>569.75568907800005</v>
      </c>
    </row>
    <row r="172" spans="1:13" x14ac:dyDescent="0.2">
      <c r="A172" s="9" t="str">
        <f t="shared" ref="A172:D187" si="7">A171</f>
        <v>2026-priser (mio. kr.)</v>
      </c>
      <c r="B172" s="9" t="str">
        <f t="shared" si="7"/>
        <v>I alt (netto)</v>
      </c>
      <c r="C172" s="9" t="str">
        <f t="shared" si="7"/>
        <v>1 Driftskonti</v>
      </c>
      <c r="D172" s="28">
        <f t="shared" si="7"/>
        <v>2024</v>
      </c>
      <c r="E172" s="2">
        <v>615</v>
      </c>
      <c r="F172" s="3" t="s">
        <v>75</v>
      </c>
      <c r="G172" s="12">
        <f>Dataark7a!G172*Dataark9!$F$62/1000</f>
        <v>207.849692976</v>
      </c>
      <c r="H172" s="12">
        <f>Dataark7a!H172*Dataark9!$F$62/1000</f>
        <v>440.92926618599995</v>
      </c>
      <c r="I172" s="12">
        <f>Dataark7a!I172*Dataark9!$F$62/1000</f>
        <v>141.234154854</v>
      </c>
      <c r="J172" s="12">
        <f>Dataark7a!J172*Dataark9!$F$62/1000</f>
        <v>19.27843146</v>
      </c>
      <c r="K172" s="12">
        <f>Dataark7a!K172*Dataark9!$F$62/1000</f>
        <v>45.385582583999998</v>
      </c>
      <c r="L172" s="12">
        <f>Dataark7a!L172*Dataark9!$F$62/1000</f>
        <v>2.4746573939999998</v>
      </c>
      <c r="M172" s="12">
        <f>Dataark7a!M172*Dataark9!$F$62/1000</f>
        <v>857.15178545399999</v>
      </c>
    </row>
    <row r="173" spans="1:13" x14ac:dyDescent="0.2">
      <c r="A173" s="9" t="str">
        <f t="shared" ref="A173:C173" si="8">A172</f>
        <v>2026-priser (mio. kr.)</v>
      </c>
      <c r="B173" s="9" t="str">
        <f t="shared" si="8"/>
        <v>I alt (netto)</v>
      </c>
      <c r="C173" s="9" t="str">
        <f t="shared" si="8"/>
        <v>1 Driftskonti</v>
      </c>
      <c r="D173" s="28">
        <f t="shared" si="7"/>
        <v>2024</v>
      </c>
      <c r="E173" s="2">
        <v>621</v>
      </c>
      <c r="F173" s="3" t="s">
        <v>66</v>
      </c>
      <c r="G173" s="12">
        <f>Dataark7a!G173*Dataark9!$F$62/1000</f>
        <v>216.97115742</v>
      </c>
      <c r="H173" s="12">
        <f>Dataark7a!H173*Dataark9!$F$62/1000</f>
        <v>398.79981175199998</v>
      </c>
      <c r="I173" s="12">
        <f>Dataark7a!I173*Dataark9!$F$62/1000</f>
        <v>167.91287756399998</v>
      </c>
      <c r="J173" s="12">
        <f>Dataark7a!J173*Dataark9!$F$62/1000</f>
        <v>54.784759776000001</v>
      </c>
      <c r="K173" s="12">
        <f>Dataark7a!K173*Dataark9!$F$62/1000</f>
        <v>32.471939802000001</v>
      </c>
      <c r="L173" s="12">
        <f>Dataark7a!L173*Dataark9!$F$62/1000</f>
        <v>3.4714093500000001</v>
      </c>
      <c r="M173" s="12">
        <f>Dataark7a!M173*Dataark9!$F$62/1000</f>
        <v>874.41195566400006</v>
      </c>
    </row>
    <row r="174" spans="1:13" x14ac:dyDescent="0.2">
      <c r="A174" s="9" t="str">
        <f t="shared" ref="A174:C174" si="9">A173</f>
        <v>2026-priser (mio. kr.)</v>
      </c>
      <c r="B174" s="9" t="str">
        <f t="shared" si="9"/>
        <v>I alt (netto)</v>
      </c>
      <c r="C174" s="9" t="str">
        <f t="shared" si="9"/>
        <v>1 Driftskonti</v>
      </c>
      <c r="D174" s="28">
        <f t="shared" si="7"/>
        <v>2024</v>
      </c>
      <c r="E174" s="2">
        <v>630</v>
      </c>
      <c r="F174" s="3" t="s">
        <v>71</v>
      </c>
      <c r="G174" s="12">
        <f>Dataark7a!G174*Dataark9!$F$62/1000</f>
        <v>261.78839763599996</v>
      </c>
      <c r="H174" s="12">
        <f>Dataark7a!H174*Dataark9!$F$62/1000</f>
        <v>434.461142532</v>
      </c>
      <c r="I174" s="12">
        <f>Dataark7a!I174*Dataark9!$F$62/1000</f>
        <v>172.75347534599999</v>
      </c>
      <c r="J174" s="12">
        <f>Dataark7a!J174*Dataark9!$F$62/1000</f>
        <v>64.336786619999998</v>
      </c>
      <c r="K174" s="12">
        <f>Dataark7a!K174*Dataark9!$F$62/1000</f>
        <v>38.992807349999993</v>
      </c>
      <c r="L174" s="12">
        <f>Dataark7a!L174*Dataark9!$F$62/1000</f>
        <v>6.8760815279999994</v>
      </c>
      <c r="M174" s="12">
        <f>Dataark7a!M174*Dataark9!$F$62/1000</f>
        <v>979.20869101199992</v>
      </c>
    </row>
    <row r="175" spans="1:13" x14ac:dyDescent="0.2">
      <c r="A175" s="9" t="str">
        <f t="shared" ref="A175:C175" si="10">A174</f>
        <v>2026-priser (mio. kr.)</v>
      </c>
      <c r="B175" s="9" t="str">
        <f t="shared" si="10"/>
        <v>I alt (netto)</v>
      </c>
      <c r="C175" s="9" t="str">
        <f t="shared" si="10"/>
        <v>1 Driftskonti</v>
      </c>
      <c r="D175" s="28">
        <f t="shared" si="7"/>
        <v>2024</v>
      </c>
      <c r="E175" s="2">
        <v>657</v>
      </c>
      <c r="F175" s="3" t="s">
        <v>84</v>
      </c>
      <c r="G175" s="12">
        <f>Dataark7a!G175*Dataark9!$F$62/1000</f>
        <v>170.32617981599998</v>
      </c>
      <c r="H175" s="12">
        <f>Dataark7a!H175*Dataark9!$F$62/1000</f>
        <v>383.06598524999998</v>
      </c>
      <c r="I175" s="12">
        <f>Dataark7a!I175*Dataark9!$F$62/1000</f>
        <v>101.52876673200001</v>
      </c>
      <c r="J175" s="12">
        <f>Dataark7a!J175*Dataark9!$F$62/1000</f>
        <v>109.409135058</v>
      </c>
      <c r="K175" s="12">
        <f>Dataark7a!K175*Dataark9!$F$62/1000</f>
        <v>29.398800671999997</v>
      </c>
      <c r="L175" s="12">
        <f>Dataark7a!L175*Dataark9!$F$62/1000</f>
        <v>4.5865659660000002</v>
      </c>
      <c r="M175" s="12">
        <f>Dataark7a!M175*Dataark9!$F$62/1000</f>
        <v>798.31543349399999</v>
      </c>
    </row>
    <row r="176" spans="1:13" x14ac:dyDescent="0.2">
      <c r="A176" s="9" t="str">
        <f t="shared" ref="A176:C176" si="11">A175</f>
        <v>2026-priser (mio. kr.)</v>
      </c>
      <c r="B176" s="9" t="str">
        <f t="shared" si="11"/>
        <v>I alt (netto)</v>
      </c>
      <c r="C176" s="9" t="str">
        <f t="shared" si="11"/>
        <v>1 Driftskonti</v>
      </c>
      <c r="D176" s="28">
        <f t="shared" si="7"/>
        <v>2024</v>
      </c>
      <c r="E176" s="2">
        <v>661</v>
      </c>
      <c r="F176" s="3" t="s">
        <v>85</v>
      </c>
      <c r="G176" s="12">
        <f>Dataark7a!G176*Dataark9!$F$62/1000</f>
        <v>129.20747061599999</v>
      </c>
      <c r="H176" s="12">
        <f>Dataark7a!H176*Dataark9!$F$62/1000</f>
        <v>305.77034679599996</v>
      </c>
      <c r="I176" s="12">
        <f>Dataark7a!I176*Dataark9!$F$62/1000</f>
        <v>64.913740235999995</v>
      </c>
      <c r="J176" s="12">
        <f>Dataark7a!J176*Dataark9!$F$62/1000</f>
        <v>18.644428326</v>
      </c>
      <c r="K176" s="12">
        <f>Dataark7a!K176*Dataark9!$F$62/1000</f>
        <v>23.073839015999997</v>
      </c>
      <c r="L176" s="12">
        <f>Dataark7a!L176*Dataark9!$F$62/1000</f>
        <v>3.4175890500000001</v>
      </c>
      <c r="M176" s="12">
        <f>Dataark7a!M176*Dataark9!$F$62/1000</f>
        <v>545.02741403999994</v>
      </c>
    </row>
    <row r="177" spans="1:13" x14ac:dyDescent="0.2">
      <c r="A177" s="9" t="str">
        <f t="shared" ref="A177:C177" si="12">A176</f>
        <v>2026-priser (mio. kr.)</v>
      </c>
      <c r="B177" s="9" t="str">
        <f t="shared" si="12"/>
        <v>I alt (netto)</v>
      </c>
      <c r="C177" s="9" t="str">
        <f t="shared" si="12"/>
        <v>1 Driftskonti</v>
      </c>
      <c r="D177" s="28">
        <f t="shared" si="7"/>
        <v>2024</v>
      </c>
      <c r="E177" s="2">
        <v>665</v>
      </c>
      <c r="F177" s="3" t="s">
        <v>87</v>
      </c>
      <c r="G177" s="12">
        <f>Dataark7a!G177*Dataark9!$F$62/1000</f>
        <v>51.227237946000002</v>
      </c>
      <c r="H177" s="12">
        <f>Dataark7a!H177*Dataark9!$F$62/1000</f>
        <v>119.45092663200001</v>
      </c>
      <c r="I177" s="12">
        <f>Dataark7a!I177*Dataark9!$F$62/1000</f>
        <v>30.695869901999998</v>
      </c>
      <c r="J177" s="12">
        <f>Dataark7a!J177*Dataark9!$F$62/1000</f>
        <v>11.973940344000001</v>
      </c>
      <c r="K177" s="12">
        <f>Dataark7a!K177*Dataark9!$F$62/1000</f>
        <v>6.866393873999999</v>
      </c>
      <c r="L177" s="12">
        <f>Dataark7a!L177*Dataark9!$F$62/1000</f>
        <v>1.100086932</v>
      </c>
      <c r="M177" s="12">
        <f>Dataark7a!M177*Dataark9!$F$62/1000</f>
        <v>221.31445562999997</v>
      </c>
    </row>
    <row r="178" spans="1:13" x14ac:dyDescent="0.2">
      <c r="A178" s="9" t="str">
        <f t="shared" ref="A178:C178" si="13">A177</f>
        <v>2026-priser (mio. kr.)</v>
      </c>
      <c r="B178" s="9" t="str">
        <f t="shared" si="13"/>
        <v>I alt (netto)</v>
      </c>
      <c r="C178" s="9" t="str">
        <f t="shared" si="13"/>
        <v>1 Driftskonti</v>
      </c>
      <c r="D178" s="28">
        <f t="shared" si="7"/>
        <v>2024</v>
      </c>
      <c r="E178" s="2">
        <v>671</v>
      </c>
      <c r="F178" s="3" t="s">
        <v>90</v>
      </c>
      <c r="G178" s="12">
        <f>Dataark7a!G178*Dataark9!$F$62/1000</f>
        <v>71.668187885999998</v>
      </c>
      <c r="H178" s="12">
        <f>Dataark7a!H178*Dataark9!$F$62/1000</f>
        <v>109.91719868999999</v>
      </c>
      <c r="I178" s="12">
        <f>Dataark7a!I178*Dataark9!$F$62/1000</f>
        <v>37.547194091999998</v>
      </c>
      <c r="J178" s="12">
        <f>Dataark7a!J178*Dataark9!$F$62/1000</f>
        <v>9.4605323339999998</v>
      </c>
      <c r="K178" s="12">
        <f>Dataark7a!K178*Dataark9!$F$62/1000</f>
        <v>7.3335540779999997</v>
      </c>
      <c r="L178" s="12">
        <f>Dataark7a!L178*Dataark9!$F$62/1000</f>
        <v>1.3896401459999999</v>
      </c>
      <c r="M178" s="12">
        <f>Dataark7a!M178*Dataark9!$F$62/1000</f>
        <v>237.31630722599999</v>
      </c>
    </row>
    <row r="179" spans="1:13" x14ac:dyDescent="0.2">
      <c r="A179" s="9" t="str">
        <f t="shared" ref="A179:C179" si="14">A178</f>
        <v>2026-priser (mio. kr.)</v>
      </c>
      <c r="B179" s="9" t="str">
        <f t="shared" si="14"/>
        <v>I alt (netto)</v>
      </c>
      <c r="C179" s="9" t="str">
        <f t="shared" si="14"/>
        <v>1 Driftskonti</v>
      </c>
      <c r="D179" s="28">
        <f t="shared" si="7"/>
        <v>2024</v>
      </c>
      <c r="E179" s="2">
        <v>706</v>
      </c>
      <c r="F179" s="3" t="s">
        <v>82</v>
      </c>
      <c r="G179" s="12">
        <f>Dataark7a!G179*Dataark9!$F$62/1000</f>
        <v>197.576474112</v>
      </c>
      <c r="H179" s="12">
        <f>Dataark7a!H179*Dataark9!$F$62/1000</f>
        <v>183.69729514799999</v>
      </c>
      <c r="I179" s="12">
        <f>Dataark7a!I179*Dataark9!$F$62/1000</f>
        <v>54.747085566000003</v>
      </c>
      <c r="J179" s="12">
        <f>Dataark7a!J179*Dataark9!$F$62/1000</f>
        <v>8.0396764139999988</v>
      </c>
      <c r="K179" s="12">
        <f>Dataark7a!K179*Dataark9!$F$62/1000</f>
        <v>11.400215945999999</v>
      </c>
      <c r="L179" s="12">
        <f>Dataark7a!L179*Dataark9!$F$62/1000</f>
        <v>1.255089396</v>
      </c>
      <c r="M179" s="12">
        <f>Dataark7a!M179*Dataark9!$F$62/1000</f>
        <v>456.71583658199995</v>
      </c>
    </row>
    <row r="180" spans="1:13" x14ac:dyDescent="0.2">
      <c r="A180" s="9" t="str">
        <f t="shared" ref="A180:C180" si="15">A179</f>
        <v>2026-priser (mio. kr.)</v>
      </c>
      <c r="B180" s="9" t="str">
        <f t="shared" si="15"/>
        <v>I alt (netto)</v>
      </c>
      <c r="C180" s="9" t="str">
        <f t="shared" si="15"/>
        <v>1 Driftskonti</v>
      </c>
      <c r="D180" s="28">
        <f t="shared" si="7"/>
        <v>2024</v>
      </c>
      <c r="E180" s="2">
        <v>707</v>
      </c>
      <c r="F180" s="3" t="s">
        <v>76</v>
      </c>
      <c r="G180" s="12">
        <f>Dataark7a!G180*Dataark9!$F$62/1000</f>
        <v>127.53904131600001</v>
      </c>
      <c r="H180" s="12">
        <f>Dataark7a!H180*Dataark9!$F$62/1000</f>
        <v>247.03087137599999</v>
      </c>
      <c r="I180" s="12">
        <f>Dataark7a!I180*Dataark9!$F$62/1000</f>
        <v>53.264874503999998</v>
      </c>
      <c r="J180" s="12">
        <f>Dataark7a!J180*Dataark9!$F$62/1000</f>
        <v>17.535730145999999</v>
      </c>
      <c r="K180" s="12">
        <f>Dataark7a!K180*Dataark9!$F$62/1000</f>
        <v>17.799449615999997</v>
      </c>
      <c r="L180" s="12">
        <f>Dataark7a!L180*Dataark9!$F$62/1000</f>
        <v>2.8815388619999998</v>
      </c>
      <c r="M180" s="12">
        <f>Dataark7a!M180*Dataark9!$F$62/1000</f>
        <v>466.05150581999999</v>
      </c>
    </row>
    <row r="181" spans="1:13" x14ac:dyDescent="0.2">
      <c r="A181" s="9" t="str">
        <f t="shared" ref="A181:C181" si="16">A180</f>
        <v>2026-priser (mio. kr.)</v>
      </c>
      <c r="B181" s="9" t="str">
        <f t="shared" si="16"/>
        <v>I alt (netto)</v>
      </c>
      <c r="C181" s="9" t="str">
        <f t="shared" si="16"/>
        <v>1 Driftskonti</v>
      </c>
      <c r="D181" s="28">
        <f t="shared" si="7"/>
        <v>2024</v>
      </c>
      <c r="E181" s="2">
        <v>710</v>
      </c>
      <c r="F181" s="3" t="s">
        <v>73</v>
      </c>
      <c r="G181" s="12">
        <f>Dataark7a!G181*Dataark9!$F$62/1000</f>
        <v>77.377445309999999</v>
      </c>
      <c r="H181" s="12">
        <f>Dataark7a!H181*Dataark9!$F$62/1000</f>
        <v>188.00614836600002</v>
      </c>
      <c r="I181" s="12">
        <f>Dataark7a!I181*Dataark9!$F$62/1000</f>
        <v>78.561491910000001</v>
      </c>
      <c r="J181" s="12">
        <f>Dataark7a!J181*Dataark9!$F$62/1000</f>
        <v>29.071573248</v>
      </c>
      <c r="K181" s="12">
        <f>Dataark7a!K181*Dataark9!$F$62/1000</f>
        <v>13.860880062</v>
      </c>
      <c r="L181" s="12">
        <f>Dataark7a!L181*Dataark9!$F$62/1000</f>
        <v>1.4240851379999999</v>
      </c>
      <c r="M181" s="12">
        <f>Dataark7a!M181*Dataark9!$F$62/1000</f>
        <v>388.30162403399999</v>
      </c>
    </row>
    <row r="182" spans="1:13" x14ac:dyDescent="0.2">
      <c r="A182" s="9" t="str">
        <f t="shared" ref="A182:C182" si="17">A181</f>
        <v>2026-priser (mio. kr.)</v>
      </c>
      <c r="B182" s="9" t="str">
        <f t="shared" si="17"/>
        <v>I alt (netto)</v>
      </c>
      <c r="C182" s="9" t="str">
        <f t="shared" si="17"/>
        <v>1 Driftskonti</v>
      </c>
      <c r="D182" s="28">
        <f t="shared" si="7"/>
        <v>2024</v>
      </c>
      <c r="E182" s="2">
        <v>727</v>
      </c>
      <c r="F182" s="3" t="s">
        <v>77</v>
      </c>
      <c r="G182" s="12">
        <f>Dataark7a!G182*Dataark9!$F$62/1000</f>
        <v>60.008558094000001</v>
      </c>
      <c r="H182" s="12">
        <f>Dataark7a!H182*Dataark9!$F$62/1000</f>
        <v>124.278607542</v>
      </c>
      <c r="I182" s="12">
        <f>Dataark7a!I182*Dataark9!$F$62/1000</f>
        <v>35.211393072</v>
      </c>
      <c r="J182" s="12">
        <f>Dataark7a!J182*Dataark9!$F$62/1000</f>
        <v>18.55723944</v>
      </c>
      <c r="K182" s="12">
        <f>Dataark7a!K182*Dataark9!$F$62/1000</f>
        <v>12.433565706</v>
      </c>
      <c r="L182" s="12">
        <f>Dataark7a!L182*Dataark9!$F$62/1000</f>
        <v>1.2314084639999998</v>
      </c>
      <c r="M182" s="12">
        <f>Dataark7a!M182*Dataark9!$F$62/1000</f>
        <v>251.720772318</v>
      </c>
    </row>
    <row r="183" spans="1:13" x14ac:dyDescent="0.2">
      <c r="A183" s="9" t="str">
        <f t="shared" ref="A183:C183" si="18">A182</f>
        <v>2026-priser (mio. kr.)</v>
      </c>
      <c r="B183" s="9" t="str">
        <f t="shared" si="18"/>
        <v>I alt (netto)</v>
      </c>
      <c r="C183" s="9" t="str">
        <f t="shared" si="18"/>
        <v>1 Driftskonti</v>
      </c>
      <c r="D183" s="28">
        <f t="shared" si="7"/>
        <v>2024</v>
      </c>
      <c r="E183" s="2">
        <v>730</v>
      </c>
      <c r="F183" s="3" t="s">
        <v>78</v>
      </c>
      <c r="G183" s="12">
        <f>Dataark7a!G183*Dataark9!$F$62/1000</f>
        <v>232.594114104</v>
      </c>
      <c r="H183" s="12">
        <f>Dataark7a!H183*Dataark9!$F$62/1000</f>
        <v>661.47086230799994</v>
      </c>
      <c r="I183" s="12">
        <f>Dataark7a!I183*Dataark9!$F$62/1000</f>
        <v>163.79670102</v>
      </c>
      <c r="J183" s="12">
        <f>Dataark7a!J183*Dataark9!$F$62/1000</f>
        <v>18.397931352000001</v>
      </c>
      <c r="K183" s="12">
        <f>Dataark7a!K183*Dataark9!$F$62/1000</f>
        <v>56.134572900000002</v>
      </c>
      <c r="L183" s="12">
        <f>Dataark7a!L183*Dataark9!$F$62/1000</f>
        <v>6.9223669860000001</v>
      </c>
      <c r="M183" s="12">
        <f>Dataark7a!M183*Dataark9!$F$62/1000</f>
        <v>1139.31654867</v>
      </c>
    </row>
    <row r="184" spans="1:13" x14ac:dyDescent="0.2">
      <c r="A184" s="9" t="str">
        <f t="shared" ref="A184:C184" si="19">A183</f>
        <v>2026-priser (mio. kr.)</v>
      </c>
      <c r="B184" s="9" t="str">
        <f t="shared" si="19"/>
        <v>I alt (netto)</v>
      </c>
      <c r="C184" s="9" t="str">
        <f t="shared" si="19"/>
        <v>1 Driftskonti</v>
      </c>
      <c r="D184" s="28">
        <f t="shared" si="7"/>
        <v>2024</v>
      </c>
      <c r="E184" s="2">
        <v>740</v>
      </c>
      <c r="F184" s="3" t="s">
        <v>80</v>
      </c>
      <c r="G184" s="12">
        <f>Dataark7a!G184*Dataark9!$F$62/1000</f>
        <v>203.35139230199999</v>
      </c>
      <c r="H184" s="12">
        <f>Dataark7a!H184*Dataark9!$F$62/1000</f>
        <v>411.67470391799998</v>
      </c>
      <c r="I184" s="12">
        <f>Dataark7a!I184*Dataark9!$F$62/1000</f>
        <v>149.86370175599998</v>
      </c>
      <c r="J184" s="12">
        <f>Dataark7a!J184*Dataark9!$F$62/1000</f>
        <v>99.866795867999997</v>
      </c>
      <c r="K184" s="12">
        <f>Dataark7a!K184*Dataark9!$F$62/1000</f>
        <v>34.127452230000003</v>
      </c>
      <c r="L184" s="12">
        <f>Dataark7a!L184*Dataark9!$F$62/1000</f>
        <v>5.1204633419999999</v>
      </c>
      <c r="M184" s="12">
        <f>Dataark7a!M184*Dataark9!$F$62/1000</f>
        <v>904.00450941600002</v>
      </c>
    </row>
    <row r="185" spans="1:13" x14ac:dyDescent="0.2">
      <c r="A185" s="9" t="str">
        <f t="shared" ref="A185:C185" si="20">A184</f>
        <v>2026-priser (mio. kr.)</v>
      </c>
      <c r="B185" s="9" t="str">
        <f t="shared" si="20"/>
        <v>I alt (netto)</v>
      </c>
      <c r="C185" s="9" t="str">
        <f t="shared" si="20"/>
        <v>1 Driftskonti</v>
      </c>
      <c r="D185" s="28">
        <f t="shared" si="7"/>
        <v>2024</v>
      </c>
      <c r="E185" s="2">
        <v>741</v>
      </c>
      <c r="F185" s="3" t="s">
        <v>79</v>
      </c>
      <c r="G185" s="12">
        <f>Dataark7a!G185*Dataark9!$F$62/1000</f>
        <v>17.287080360000001</v>
      </c>
      <c r="H185" s="12">
        <f>Dataark7a!H185*Dataark9!$F$62/1000</f>
        <v>37.297467899999994</v>
      </c>
      <c r="I185" s="12">
        <f>Dataark7a!I185*Dataark9!$F$62/1000</f>
        <v>10.174189512</v>
      </c>
      <c r="J185" s="12">
        <f>Dataark7a!J185*Dataark9!$F$62/1000</f>
        <v>2.152812E-3</v>
      </c>
      <c r="K185" s="12">
        <f>Dataark7a!K185*Dataark9!$F$62/1000</f>
        <v>3.8158592699999998</v>
      </c>
      <c r="L185" s="12">
        <f>Dataark7a!L185*Dataark9!$F$62/1000</f>
        <v>0.17868339599999999</v>
      </c>
      <c r="M185" s="12">
        <f>Dataark7a!M185*Dataark9!$F$62/1000</f>
        <v>68.755433249999996</v>
      </c>
    </row>
    <row r="186" spans="1:13" x14ac:dyDescent="0.2">
      <c r="A186" s="9" t="str">
        <f t="shared" ref="A186:C186" si="21">A185</f>
        <v>2026-priser (mio. kr.)</v>
      </c>
      <c r="B186" s="9" t="str">
        <f t="shared" si="21"/>
        <v>I alt (netto)</v>
      </c>
      <c r="C186" s="9" t="str">
        <f t="shared" si="21"/>
        <v>1 Driftskonti</v>
      </c>
      <c r="D186" s="28">
        <f t="shared" si="7"/>
        <v>2024</v>
      </c>
      <c r="E186" s="2">
        <v>746</v>
      </c>
      <c r="F186" s="3" t="s">
        <v>81</v>
      </c>
      <c r="G186" s="12">
        <f>Dataark7a!G186*Dataark9!$F$62/1000</f>
        <v>102.61916601</v>
      </c>
      <c r="H186" s="12">
        <f>Dataark7a!H186*Dataark9!$F$62/1000</f>
        <v>323.56656719400002</v>
      </c>
      <c r="I186" s="12">
        <f>Dataark7a!I186*Dataark9!$F$62/1000</f>
        <v>78.793995605999996</v>
      </c>
      <c r="J186" s="12">
        <f>Dataark7a!J186*Dataark9!$F$62/1000</f>
        <v>3.7318996019999999</v>
      </c>
      <c r="K186" s="12">
        <f>Dataark7a!K186*Dataark9!$F$62/1000</f>
        <v>19.435586736000001</v>
      </c>
      <c r="L186" s="12">
        <f>Dataark7a!L186*Dataark9!$F$62/1000</f>
        <v>2.7469881119999999</v>
      </c>
      <c r="M186" s="12">
        <f>Dataark7a!M186*Dataark9!$F$62/1000</f>
        <v>530.89420325999993</v>
      </c>
    </row>
    <row r="187" spans="1:13" x14ac:dyDescent="0.2">
      <c r="A187" s="9" t="str">
        <f t="shared" ref="A187:C187" si="22">A186</f>
        <v>2026-priser (mio. kr.)</v>
      </c>
      <c r="B187" s="9" t="str">
        <f t="shared" si="22"/>
        <v>I alt (netto)</v>
      </c>
      <c r="C187" s="9" t="str">
        <f t="shared" si="22"/>
        <v>1 Driftskonti</v>
      </c>
      <c r="D187" s="28">
        <f t="shared" si="7"/>
        <v>2024</v>
      </c>
      <c r="E187" s="2">
        <v>751</v>
      </c>
      <c r="F187" s="3" t="s">
        <v>83</v>
      </c>
      <c r="G187" s="12">
        <f>Dataark7a!G187*Dataark9!$F$62/1000</f>
        <v>775.03384812000002</v>
      </c>
      <c r="H187" s="12">
        <f>Dataark7a!H187*Dataark9!$F$62/1000</f>
        <v>1441.3183980599999</v>
      </c>
      <c r="I187" s="12">
        <f>Dataark7a!I187*Dataark9!$F$62/1000</f>
        <v>288.30243022799999</v>
      </c>
      <c r="J187" s="12">
        <f>Dataark7a!J187*Dataark9!$F$62/1000</f>
        <v>142.56028704599998</v>
      </c>
      <c r="K187" s="12">
        <f>Dataark7a!K187*Dataark9!$F$62/1000</f>
        <v>102.36190497599999</v>
      </c>
      <c r="L187" s="12">
        <f>Dataark7a!L187*Dataark9!$F$62/1000</f>
        <v>8.6726031419999998</v>
      </c>
      <c r="M187" s="12">
        <f>Dataark7a!M187*Dataark9!$F$62/1000</f>
        <v>2758.2494715719999</v>
      </c>
    </row>
    <row r="188" spans="1:13" x14ac:dyDescent="0.2">
      <c r="A188" s="9" t="str">
        <f t="shared" ref="A188:D203" si="23">A187</f>
        <v>2026-priser (mio. kr.)</v>
      </c>
      <c r="B188" s="9" t="str">
        <f t="shared" si="23"/>
        <v>I alt (netto)</v>
      </c>
      <c r="C188" s="9" t="str">
        <f t="shared" si="23"/>
        <v>1 Driftskonti</v>
      </c>
      <c r="D188" s="28">
        <f t="shared" si="23"/>
        <v>2024</v>
      </c>
      <c r="E188" s="2">
        <v>756</v>
      </c>
      <c r="F188" s="3" t="s">
        <v>86</v>
      </c>
      <c r="G188" s="12">
        <f>Dataark7a!G188*Dataark9!$F$62/1000</f>
        <v>111.00975078</v>
      </c>
      <c r="H188" s="12">
        <f>Dataark7a!H188*Dataark9!$F$62/1000</f>
        <v>189.81989247600001</v>
      </c>
      <c r="I188" s="12">
        <f>Dataark7a!I188*Dataark9!$F$62/1000</f>
        <v>42.120843185999995</v>
      </c>
      <c r="J188" s="12">
        <f>Dataark7a!J188*Dataark9!$F$62/1000</f>
        <v>41.375970234</v>
      </c>
      <c r="K188" s="12">
        <f>Dataark7a!K188*Dataark9!$F$62/1000</f>
        <v>23.094290730000001</v>
      </c>
      <c r="L188" s="12">
        <f>Dataark7a!L188*Dataark9!$F$62/1000</f>
        <v>1.9289195519999998</v>
      </c>
      <c r="M188" s="12">
        <f>Dataark7a!M188*Dataark9!$F$62/1000</f>
        <v>409.349666958</v>
      </c>
    </row>
    <row r="189" spans="1:13" x14ac:dyDescent="0.2">
      <c r="A189" s="9" t="str">
        <f t="shared" ref="A189:C189" si="24">A188</f>
        <v>2026-priser (mio. kr.)</v>
      </c>
      <c r="B189" s="9" t="str">
        <f t="shared" si="24"/>
        <v>I alt (netto)</v>
      </c>
      <c r="C189" s="9" t="str">
        <f t="shared" si="24"/>
        <v>1 Driftskonti</v>
      </c>
      <c r="D189" s="28">
        <f t="shared" si="23"/>
        <v>2024</v>
      </c>
      <c r="E189" s="2">
        <v>760</v>
      </c>
      <c r="F189" s="3" t="s">
        <v>88</v>
      </c>
      <c r="G189" s="12">
        <f>Dataark7a!G189*Dataark9!$F$62/1000</f>
        <v>197.03827111199999</v>
      </c>
      <c r="H189" s="12">
        <f>Dataark7a!H189*Dataark9!$F$62/1000</f>
        <v>306.197679978</v>
      </c>
      <c r="I189" s="12">
        <f>Dataark7a!I189*Dataark9!$F$62/1000</f>
        <v>81.974775335999993</v>
      </c>
      <c r="J189" s="12">
        <f>Dataark7a!J189*Dataark9!$F$62/1000</f>
        <v>23.12658291</v>
      </c>
      <c r="K189" s="12">
        <f>Dataark7a!K189*Dataark9!$F$62/1000</f>
        <v>22.839182507999997</v>
      </c>
      <c r="L189" s="12">
        <f>Dataark7a!L189*Dataark9!$F$62/1000</f>
        <v>2.6296598580000001</v>
      </c>
      <c r="M189" s="12">
        <f>Dataark7a!M189*Dataark9!$F$62/1000</f>
        <v>633.80615170199997</v>
      </c>
    </row>
    <row r="190" spans="1:13" x14ac:dyDescent="0.2">
      <c r="A190" s="9" t="str">
        <f t="shared" ref="A190:C190" si="25">A189</f>
        <v>2026-priser (mio. kr.)</v>
      </c>
      <c r="B190" s="9" t="str">
        <f t="shared" si="25"/>
        <v>I alt (netto)</v>
      </c>
      <c r="C190" s="9" t="str">
        <f t="shared" si="25"/>
        <v>1 Driftskonti</v>
      </c>
      <c r="D190" s="28">
        <f t="shared" si="23"/>
        <v>2024</v>
      </c>
      <c r="E190" s="2">
        <v>766</v>
      </c>
      <c r="F190" s="3" t="s">
        <v>74</v>
      </c>
      <c r="G190" s="12">
        <f>Dataark7a!G190*Dataark9!$F$62/1000</f>
        <v>90.675365034000009</v>
      </c>
      <c r="H190" s="12">
        <f>Dataark7a!H190*Dataark9!$F$62/1000</f>
        <v>199.51938694199998</v>
      </c>
      <c r="I190" s="12">
        <f>Dataark7a!I190*Dataark9!$F$62/1000</f>
        <v>94.871195622000002</v>
      </c>
      <c r="J190" s="12">
        <f>Dataark7a!J190*Dataark9!$F$62/1000</f>
        <v>32.469786990000003</v>
      </c>
      <c r="K190" s="12">
        <f>Dataark7a!K190*Dataark9!$F$62/1000</f>
        <v>19.183707731999998</v>
      </c>
      <c r="L190" s="12">
        <f>Dataark7a!L190*Dataark9!$F$62/1000</f>
        <v>1.5973865040000002</v>
      </c>
      <c r="M190" s="12">
        <f>Dataark7a!M190*Dataark9!$F$62/1000</f>
        <v>438.31682882399997</v>
      </c>
    </row>
    <row r="191" spans="1:13" x14ac:dyDescent="0.2">
      <c r="A191" s="9" t="str">
        <f t="shared" ref="A191:C191" si="26">A190</f>
        <v>2026-priser (mio. kr.)</v>
      </c>
      <c r="B191" s="9" t="str">
        <f t="shared" si="26"/>
        <v>I alt (netto)</v>
      </c>
      <c r="C191" s="9" t="str">
        <f t="shared" si="26"/>
        <v>1 Driftskonti</v>
      </c>
      <c r="D191" s="28">
        <f t="shared" si="23"/>
        <v>2024</v>
      </c>
      <c r="E191" s="2">
        <v>773</v>
      </c>
      <c r="F191" s="3" t="s">
        <v>98</v>
      </c>
      <c r="G191" s="12">
        <f>Dataark7a!G191*Dataark9!$F$62/1000</f>
        <v>46.796750849999995</v>
      </c>
      <c r="H191" s="12">
        <f>Dataark7a!H191*Dataark9!$F$62/1000</f>
        <v>162.04215924000002</v>
      </c>
      <c r="I191" s="12">
        <f>Dataark7a!I191*Dataark9!$F$62/1000</f>
        <v>45.698816729999997</v>
      </c>
      <c r="J191" s="12">
        <f>Dataark7a!J191*Dataark9!$F$62/1000</f>
        <v>18.588455213999996</v>
      </c>
      <c r="K191" s="12">
        <f>Dataark7a!K191*Dataark9!$F$62/1000</f>
        <v>12.716660484</v>
      </c>
      <c r="L191" s="12">
        <f>Dataark7a!L191*Dataark9!$F$62/1000</f>
        <v>1.046266632</v>
      </c>
      <c r="M191" s="12">
        <f>Dataark7a!M191*Dataark9!$F$62/1000</f>
        <v>286.88910914999997</v>
      </c>
    </row>
    <row r="192" spans="1:13" x14ac:dyDescent="0.2">
      <c r="A192" s="9" t="str">
        <f t="shared" ref="A192:C192" si="27">A191</f>
        <v>2026-priser (mio. kr.)</v>
      </c>
      <c r="B192" s="9" t="str">
        <f t="shared" si="27"/>
        <v>I alt (netto)</v>
      </c>
      <c r="C192" s="9" t="str">
        <f t="shared" si="27"/>
        <v>1 Driftskonti</v>
      </c>
      <c r="D192" s="28">
        <f t="shared" si="23"/>
        <v>2024</v>
      </c>
      <c r="E192" s="2">
        <v>779</v>
      </c>
      <c r="F192" s="3" t="s">
        <v>89</v>
      </c>
      <c r="G192" s="12">
        <f>Dataark7a!G192*Dataark9!$F$62/1000</f>
        <v>113.777190606</v>
      </c>
      <c r="H192" s="12">
        <f>Dataark7a!H192*Dataark9!$F$62/1000</f>
        <v>296.39377413</v>
      </c>
      <c r="I192" s="12">
        <f>Dataark7a!I192*Dataark9!$F$62/1000</f>
        <v>79.894082538000006</v>
      </c>
      <c r="J192" s="12">
        <f>Dataark7a!J192*Dataark9!$F$62/1000</f>
        <v>7.6457118179999997</v>
      </c>
      <c r="K192" s="12">
        <f>Dataark7a!K192*Dataark9!$F$62/1000</f>
        <v>23.613118421999999</v>
      </c>
      <c r="L192" s="12">
        <f>Dataark7a!L192*Dataark9!$F$62/1000</f>
        <v>2.849246682</v>
      </c>
      <c r="M192" s="12">
        <f>Dataark7a!M192*Dataark9!$F$62/1000</f>
        <v>524.173124196</v>
      </c>
    </row>
    <row r="193" spans="1:13" x14ac:dyDescent="0.2">
      <c r="A193" s="9" t="str">
        <f t="shared" ref="A193:C193" si="28">A192</f>
        <v>2026-priser (mio. kr.)</v>
      </c>
      <c r="B193" s="9" t="str">
        <f t="shared" si="28"/>
        <v>I alt (netto)</v>
      </c>
      <c r="C193" s="9" t="str">
        <f t="shared" si="28"/>
        <v>1 Driftskonti</v>
      </c>
      <c r="D193" s="28">
        <f t="shared" si="23"/>
        <v>2024</v>
      </c>
      <c r="E193" s="2">
        <v>787</v>
      </c>
      <c r="F193" s="3" t="s">
        <v>100</v>
      </c>
      <c r="G193" s="12">
        <f>Dataark7a!G193*Dataark9!$F$62/1000</f>
        <v>150.05530202400001</v>
      </c>
      <c r="H193" s="12">
        <f>Dataark7a!H193*Dataark9!$F$62/1000</f>
        <v>265.90242136799998</v>
      </c>
      <c r="I193" s="12">
        <f>Dataark7a!I193*Dataark9!$F$62/1000</f>
        <v>57.090421427999999</v>
      </c>
      <c r="J193" s="12">
        <f>Dataark7a!J193*Dataark9!$F$62/1000</f>
        <v>52.819242420000002</v>
      </c>
      <c r="K193" s="12">
        <f>Dataark7a!K193*Dataark9!$F$62/1000</f>
        <v>25.028592312000001</v>
      </c>
      <c r="L193" s="12">
        <f>Dataark7a!L193*Dataark9!$F$62/1000</f>
        <v>2.5790687760000002</v>
      </c>
      <c r="M193" s="12">
        <f>Dataark7a!M193*Dataark9!$F$62/1000</f>
        <v>553.47504832799996</v>
      </c>
    </row>
    <row r="194" spans="1:13" x14ac:dyDescent="0.2">
      <c r="A194" s="9" t="str">
        <f t="shared" ref="A194:C194" si="29">A193</f>
        <v>2026-priser (mio. kr.)</v>
      </c>
      <c r="B194" s="9" t="str">
        <f t="shared" si="29"/>
        <v>I alt (netto)</v>
      </c>
      <c r="C194" s="9" t="str">
        <f t="shared" si="29"/>
        <v>1 Driftskonti</v>
      </c>
      <c r="D194" s="28">
        <f t="shared" si="23"/>
        <v>2024</v>
      </c>
      <c r="E194" s="2">
        <v>791</v>
      </c>
      <c r="F194" s="3" t="s">
        <v>91</v>
      </c>
      <c r="G194" s="12">
        <f>Dataark7a!G194*Dataark9!$F$62/1000</f>
        <v>237.32707128599998</v>
      </c>
      <c r="H194" s="12">
        <f>Dataark7a!H194*Dataark9!$F$62/1000</f>
        <v>429.21151047000001</v>
      </c>
      <c r="I194" s="12">
        <f>Dataark7a!I194*Dataark9!$F$62/1000</f>
        <v>163.61155918799997</v>
      </c>
      <c r="J194" s="12">
        <f>Dataark7a!J194*Dataark9!$F$62/1000</f>
        <v>96.729072377999998</v>
      </c>
      <c r="K194" s="12">
        <f>Dataark7a!K194*Dataark9!$F$62/1000</f>
        <v>36.880898778000002</v>
      </c>
      <c r="L194" s="12">
        <f>Dataark7a!L194*Dataark9!$F$62/1000</f>
        <v>7.2861922139999997</v>
      </c>
      <c r="M194" s="12">
        <f>Dataark7a!M194*Dataark9!$F$62/1000</f>
        <v>971.04630431399994</v>
      </c>
    </row>
    <row r="195" spans="1:13" x14ac:dyDescent="0.2">
      <c r="A195" s="9" t="str">
        <f t="shared" ref="A195:C195" si="30">A194</f>
        <v>2026-priser (mio. kr.)</v>
      </c>
      <c r="B195" s="9" t="str">
        <f t="shared" si="30"/>
        <v>I alt (netto)</v>
      </c>
      <c r="C195" s="9" t="str">
        <f t="shared" si="30"/>
        <v>1 Driftskonti</v>
      </c>
      <c r="D195" s="28">
        <f t="shared" si="23"/>
        <v>2024</v>
      </c>
      <c r="E195" s="2">
        <v>810</v>
      </c>
      <c r="F195" s="3" t="s">
        <v>92</v>
      </c>
      <c r="G195" s="12">
        <f>Dataark7a!G195*Dataark9!$F$62/1000</f>
        <v>92.911060296000002</v>
      </c>
      <c r="H195" s="12">
        <f>Dataark7a!H195*Dataark9!$F$62/1000</f>
        <v>232.64147596799998</v>
      </c>
      <c r="I195" s="12">
        <f>Dataark7a!I195*Dataark9!$F$62/1000</f>
        <v>50.022739631999997</v>
      </c>
      <c r="J195" s="12">
        <f>Dataark7a!J195*Dataark9!$F$62/1000</f>
        <v>13.522888578</v>
      </c>
      <c r="K195" s="12">
        <f>Dataark7a!K195*Dataark9!$F$62/1000</f>
        <v>17.785456337999999</v>
      </c>
      <c r="L195" s="12">
        <f>Dataark7a!L195*Dataark9!$F$62/1000</f>
        <v>1.7642294339999998</v>
      </c>
      <c r="M195" s="12">
        <f>Dataark7a!M195*Dataark9!$F$62/1000</f>
        <v>408.64785024599996</v>
      </c>
    </row>
    <row r="196" spans="1:13" x14ac:dyDescent="0.2">
      <c r="A196" s="9" t="str">
        <f t="shared" ref="A196:C196" si="31">A195</f>
        <v>2026-priser (mio. kr.)</v>
      </c>
      <c r="B196" s="9" t="str">
        <f t="shared" si="31"/>
        <v>I alt (netto)</v>
      </c>
      <c r="C196" s="9" t="str">
        <f t="shared" si="31"/>
        <v>1 Driftskonti</v>
      </c>
      <c r="D196" s="28">
        <f t="shared" si="23"/>
        <v>2024</v>
      </c>
      <c r="E196" s="2">
        <v>813</v>
      </c>
      <c r="F196" s="3" t="s">
        <v>93</v>
      </c>
      <c r="G196" s="12">
        <f>Dataark7a!G196*Dataark9!$F$62/1000</f>
        <v>223.281049392</v>
      </c>
      <c r="H196" s="12">
        <f>Dataark7a!H196*Dataark9!$F$62/1000</f>
        <v>370.76266466999999</v>
      </c>
      <c r="I196" s="12">
        <f>Dataark7a!I196*Dataark9!$F$62/1000</f>
        <v>70.484141285999996</v>
      </c>
      <c r="J196" s="12">
        <f>Dataark7a!J196*Dataark9!$F$62/1000</f>
        <v>42.808666619999997</v>
      </c>
      <c r="K196" s="12">
        <f>Dataark7a!K196*Dataark9!$F$62/1000</f>
        <v>39.487954109999997</v>
      </c>
      <c r="L196" s="12">
        <f>Dataark7a!L196*Dataark9!$F$62/1000</f>
        <v>3.3583867199999999</v>
      </c>
      <c r="M196" s="12">
        <f>Dataark7a!M196*Dataark9!$F$62/1000</f>
        <v>750.18286279799997</v>
      </c>
    </row>
    <row r="197" spans="1:13" x14ac:dyDescent="0.2">
      <c r="A197" s="9" t="str">
        <f t="shared" ref="A197:C197" si="32">A196</f>
        <v>2026-priser (mio. kr.)</v>
      </c>
      <c r="B197" s="9" t="str">
        <f t="shared" si="32"/>
        <v>I alt (netto)</v>
      </c>
      <c r="C197" s="9" t="str">
        <f t="shared" si="32"/>
        <v>1 Driftskonti</v>
      </c>
      <c r="D197" s="28">
        <f t="shared" si="23"/>
        <v>2024</v>
      </c>
      <c r="E197" s="2">
        <v>820</v>
      </c>
      <c r="F197" s="3" t="s">
        <v>101</v>
      </c>
      <c r="G197" s="12">
        <f>Dataark7a!G197*Dataark9!$F$62/1000</f>
        <v>91.787292432000001</v>
      </c>
      <c r="H197" s="12">
        <f>Dataark7a!H197*Dataark9!$F$62/1000</f>
        <v>219.246679704</v>
      </c>
      <c r="I197" s="12">
        <f>Dataark7a!I197*Dataark9!$F$62/1000</f>
        <v>82.842358571999995</v>
      </c>
      <c r="J197" s="12">
        <f>Dataark7a!J197*Dataark9!$F$62/1000</f>
        <v>11.852306466</v>
      </c>
      <c r="K197" s="12">
        <f>Dataark7a!K197*Dataark9!$F$62/1000</f>
        <v>16.608944579999999</v>
      </c>
      <c r="L197" s="12">
        <f>Dataark7a!L197*Dataark9!$F$62/1000</f>
        <v>1.4477660699999999</v>
      </c>
      <c r="M197" s="12">
        <f>Dataark7a!M197*Dataark9!$F$62/1000</f>
        <v>423.78534782399998</v>
      </c>
    </row>
    <row r="198" spans="1:13" x14ac:dyDescent="0.2">
      <c r="A198" s="9" t="str">
        <f t="shared" ref="A198:C198" si="33">A197</f>
        <v>2026-priser (mio. kr.)</v>
      </c>
      <c r="B198" s="9" t="str">
        <f t="shared" si="33"/>
        <v>I alt (netto)</v>
      </c>
      <c r="C198" s="9" t="str">
        <f t="shared" si="33"/>
        <v>1 Driftskonti</v>
      </c>
      <c r="D198" s="28">
        <f t="shared" si="23"/>
        <v>2024</v>
      </c>
      <c r="E198" s="2">
        <v>825</v>
      </c>
      <c r="F198" s="3" t="s">
        <v>96</v>
      </c>
      <c r="G198" s="12">
        <f>Dataark7a!G198*Dataark9!$F$62/1000</f>
        <v>9.3636557939999996</v>
      </c>
      <c r="H198" s="12">
        <f>Dataark7a!H198*Dataark9!$F$62/1000</f>
        <v>24.46132635</v>
      </c>
      <c r="I198" s="12">
        <f>Dataark7a!I198*Dataark9!$F$62/1000</f>
        <v>11.301186593999999</v>
      </c>
      <c r="J198" s="12">
        <f>Dataark7a!J198*Dataark9!$F$62/1000</f>
        <v>0.23896213199999999</v>
      </c>
      <c r="K198" s="12">
        <f>Dataark7a!K198*Dataark9!$F$62/1000</f>
        <v>1.0193564820000001</v>
      </c>
      <c r="L198" s="12">
        <f>Dataark7a!L198*Dataark9!$F$62/1000</f>
        <v>0.391811784</v>
      </c>
      <c r="M198" s="12">
        <f>Dataark7a!M198*Dataark9!$F$62/1000</f>
        <v>46.776299135999999</v>
      </c>
    </row>
    <row r="199" spans="1:13" x14ac:dyDescent="0.2">
      <c r="A199" s="9" t="str">
        <f t="shared" ref="A199:C199" si="34">A198</f>
        <v>2026-priser (mio. kr.)</v>
      </c>
      <c r="B199" s="9" t="str">
        <f t="shared" si="34"/>
        <v>I alt (netto)</v>
      </c>
      <c r="C199" s="9" t="str">
        <f t="shared" si="34"/>
        <v>1 Driftskonti</v>
      </c>
      <c r="D199" s="28">
        <f t="shared" si="23"/>
        <v>2024</v>
      </c>
      <c r="E199" s="2">
        <v>840</v>
      </c>
      <c r="F199" s="3" t="s">
        <v>99</v>
      </c>
      <c r="G199" s="12">
        <f>Dataark7a!G199*Dataark9!$F$62/1000</f>
        <v>81.677687280000001</v>
      </c>
      <c r="H199" s="12">
        <f>Dataark7a!H199*Dataark9!$F$62/1000</f>
        <v>144.08555434800002</v>
      </c>
      <c r="I199" s="12">
        <f>Dataark7a!I199*Dataark9!$F$62/1000</f>
        <v>24.919875305999998</v>
      </c>
      <c r="J199" s="12">
        <f>Dataark7a!J199*Dataark9!$F$62/1000</f>
        <v>26.617367567999999</v>
      </c>
      <c r="K199" s="12">
        <f>Dataark7a!K199*Dataark9!$F$62/1000</f>
        <v>13.32590628</v>
      </c>
      <c r="L199" s="12">
        <f>Dataark7a!L199*Dataark9!$F$62/1000</f>
        <v>1.199116284</v>
      </c>
      <c r="M199" s="12">
        <f>Dataark7a!M199*Dataark9!$F$62/1000</f>
        <v>291.825507066</v>
      </c>
    </row>
    <row r="200" spans="1:13" x14ac:dyDescent="0.2">
      <c r="A200" s="9" t="str">
        <f t="shared" ref="A200:C200" si="35">A199</f>
        <v>2026-priser (mio. kr.)</v>
      </c>
      <c r="B200" s="9" t="str">
        <f t="shared" si="35"/>
        <v>I alt (netto)</v>
      </c>
      <c r="C200" s="9" t="str">
        <f t="shared" si="35"/>
        <v>1 Driftskonti</v>
      </c>
      <c r="D200" s="28">
        <f t="shared" si="23"/>
        <v>2024</v>
      </c>
      <c r="E200" s="2">
        <v>846</v>
      </c>
      <c r="F200" s="3" t="s">
        <v>97</v>
      </c>
      <c r="G200" s="12">
        <f>Dataark7a!G200*Dataark9!$F$62/1000</f>
        <v>145.87561752599998</v>
      </c>
      <c r="H200" s="12">
        <f>Dataark7a!H200*Dataark9!$F$62/1000</f>
        <v>259.86270730199999</v>
      </c>
      <c r="I200" s="12">
        <f>Dataark7a!I200*Dataark9!$F$62/1000</f>
        <v>40.522380275999993</v>
      </c>
      <c r="J200" s="12">
        <f>Dataark7a!J200*Dataark9!$F$62/1000</f>
        <v>9.3959479740000003</v>
      </c>
      <c r="K200" s="12">
        <f>Dataark7a!K200*Dataark9!$F$62/1000</f>
        <v>16.68967503</v>
      </c>
      <c r="L200" s="12">
        <f>Dataark7a!L200*Dataark9!$F$62/1000</f>
        <v>1.793292396</v>
      </c>
      <c r="M200" s="12">
        <f>Dataark7a!M200*Dataark9!$F$62/1000</f>
        <v>474.13962050399999</v>
      </c>
    </row>
    <row r="201" spans="1:13" x14ac:dyDescent="0.2">
      <c r="A201" s="9" t="str">
        <f t="shared" ref="A201:C201" si="36">A200</f>
        <v>2026-priser (mio. kr.)</v>
      </c>
      <c r="B201" s="9" t="str">
        <f t="shared" si="36"/>
        <v>I alt (netto)</v>
      </c>
      <c r="C201" s="9" t="str">
        <f t="shared" si="36"/>
        <v>1 Driftskonti</v>
      </c>
      <c r="D201" s="28">
        <f t="shared" si="23"/>
        <v>2024</v>
      </c>
      <c r="E201" s="2">
        <v>849</v>
      </c>
      <c r="F201" s="3" t="s">
        <v>95</v>
      </c>
      <c r="G201" s="12">
        <f>Dataark7a!G201*Dataark9!$F$62/1000</f>
        <v>195.20730450599999</v>
      </c>
      <c r="H201" s="12">
        <f>Dataark7a!H201*Dataark9!$F$62/1000</f>
        <v>145.97464687799999</v>
      </c>
      <c r="I201" s="12">
        <f>Dataark7a!I201*Dataark9!$F$62/1000</f>
        <v>40.255431588</v>
      </c>
      <c r="J201" s="12">
        <f>Dataark7a!J201*Dataark9!$F$62/1000</f>
        <v>30.505346039999999</v>
      </c>
      <c r="K201" s="12">
        <f>Dataark7a!K201*Dataark9!$F$62/1000</f>
        <v>15.390452988</v>
      </c>
      <c r="L201" s="12">
        <f>Dataark7a!L201*Dataark9!$F$62/1000</f>
        <v>2.3745516360000001</v>
      </c>
      <c r="M201" s="12">
        <f>Dataark7a!M201*Dataark9!$F$62/1000</f>
        <v>429.70773363599994</v>
      </c>
    </row>
    <row r="202" spans="1:13" x14ac:dyDescent="0.2">
      <c r="A202" s="9" t="str">
        <f t="shared" ref="A202:C202" si="37">A201</f>
        <v>2026-priser (mio. kr.)</v>
      </c>
      <c r="B202" s="9" t="str">
        <f t="shared" si="37"/>
        <v>I alt (netto)</v>
      </c>
      <c r="C202" s="9" t="str">
        <f t="shared" si="37"/>
        <v>1 Driftskonti</v>
      </c>
      <c r="D202" s="28">
        <f t="shared" si="23"/>
        <v>2024</v>
      </c>
      <c r="E202" s="2">
        <v>851</v>
      </c>
      <c r="F202" s="3" t="s">
        <v>102</v>
      </c>
      <c r="G202" s="12">
        <f>Dataark7a!G202*Dataark9!$F$62/1000</f>
        <v>412.88888988600002</v>
      </c>
      <c r="H202" s="12">
        <f>Dataark7a!H202*Dataark9!$F$62/1000</f>
        <v>1145.765297016</v>
      </c>
      <c r="I202" s="12">
        <f>Dataark7a!I202*Dataark9!$F$62/1000</f>
        <v>354.52508016000002</v>
      </c>
      <c r="J202" s="12">
        <f>Dataark7a!J202*Dataark9!$F$62/1000</f>
        <v>136.910231952</v>
      </c>
      <c r="K202" s="12">
        <f>Dataark7a!K202*Dataark9!$F$62/1000</f>
        <v>99.096089171999992</v>
      </c>
      <c r="L202" s="12">
        <f>Dataark7a!L202*Dataark9!$F$62/1000</f>
        <v>10.167731076000001</v>
      </c>
      <c r="M202" s="12">
        <f>Dataark7a!M202*Dataark9!$F$62/1000</f>
        <v>2159.3533192619998</v>
      </c>
    </row>
    <row r="203" spans="1:13" x14ac:dyDescent="0.2">
      <c r="A203" s="9" t="str">
        <f t="shared" ref="A203:C203" si="38">A202</f>
        <v>2026-priser (mio. kr.)</v>
      </c>
      <c r="B203" s="9" t="str">
        <f t="shared" si="38"/>
        <v>I alt (netto)</v>
      </c>
      <c r="C203" s="9" t="str">
        <f t="shared" si="38"/>
        <v>1 Driftskonti</v>
      </c>
      <c r="D203" s="28">
        <f t="shared" si="23"/>
        <v>2024</v>
      </c>
      <c r="E203" s="2">
        <v>860</v>
      </c>
      <c r="F203" s="3" t="s">
        <v>94</v>
      </c>
      <c r="G203" s="12">
        <f>Dataark7a!G203*Dataark9!$F$62/1000</f>
        <v>190.458201234</v>
      </c>
      <c r="H203" s="12">
        <f>Dataark7a!H203*Dataark9!$F$62/1000</f>
        <v>411.73713546599998</v>
      </c>
      <c r="I203" s="12">
        <f>Dataark7a!I203*Dataark9!$F$62/1000</f>
        <v>103.972208352</v>
      </c>
      <c r="J203" s="12">
        <f>Dataark7a!J203*Dataark9!$F$62/1000</f>
        <v>23.061998550000002</v>
      </c>
      <c r="K203" s="12">
        <f>Dataark7a!K203*Dataark9!$F$62/1000</f>
        <v>27.906901955999999</v>
      </c>
      <c r="L203" s="12">
        <f>Dataark7a!L203*Dataark9!$F$62/1000</f>
        <v>3.2378292480000002</v>
      </c>
      <c r="M203" s="12">
        <f>Dataark7a!M203*Dataark9!$F$62/1000</f>
        <v>760.3742748059999</v>
      </c>
    </row>
    <row r="204" spans="1:13" x14ac:dyDescent="0.2">
      <c r="A204" s="9" t="str">
        <f t="shared" ref="A204" si="39">A203</f>
        <v>2026-priser (mio. kr.)</v>
      </c>
      <c r="E204" s="2"/>
      <c r="F204" s="3" t="s">
        <v>119</v>
      </c>
      <c r="G204" s="12">
        <f>Dataark7a!G204*Dataark9!$F$62/1000</f>
        <v>16422.637000301998</v>
      </c>
      <c r="H204" s="12">
        <f>Dataark7a!H204*Dataark9!$F$62/1000</f>
        <v>29845.566211518002</v>
      </c>
      <c r="I204" s="12">
        <f>Dataark7a!I204*Dataark9!$F$62/1000</f>
        <v>7866.519286404</v>
      </c>
      <c r="J204" s="12">
        <f>Dataark7a!J204*Dataark9!$F$62/1000</f>
        <v>3481.9075377179997</v>
      </c>
      <c r="K204" s="12">
        <f>Dataark7a!K204*Dataark9!$F$62/1000</f>
        <v>2498.0864469960002</v>
      </c>
      <c r="L204" s="12">
        <f>Dataark7a!L204*Dataark9!$F$62/1000</f>
        <v>249.788623548</v>
      </c>
      <c r="M204" s="12">
        <f>Dataark7a!M204*Dataark9!$F$62/1000</f>
        <v>60364.505106486002</v>
      </c>
    </row>
    <row r="205" spans="1:13" x14ac:dyDescent="0.2">
      <c r="A205" s="10"/>
    </row>
    <row r="206" spans="1:13" x14ac:dyDescent="0.2">
      <c r="A206" s="10"/>
      <c r="G206" s="11" t="s">
        <v>180</v>
      </c>
      <c r="H206" s="11" t="s">
        <v>181</v>
      </c>
      <c r="I206" s="11" t="s">
        <v>182</v>
      </c>
      <c r="J206" s="11" t="s">
        <v>183</v>
      </c>
      <c r="K206" s="11" t="s">
        <v>184</v>
      </c>
      <c r="L206" s="11" t="s">
        <v>185</v>
      </c>
      <c r="M206" s="11" t="s">
        <v>1</v>
      </c>
    </row>
    <row r="207" spans="1:13" x14ac:dyDescent="0.2">
      <c r="A207" s="3" t="s">
        <v>333</v>
      </c>
      <c r="B207" s="3" t="s">
        <v>187</v>
      </c>
      <c r="C207" s="3" t="s">
        <v>188</v>
      </c>
      <c r="D207" s="28" t="s">
        <v>128</v>
      </c>
      <c r="E207" s="2">
        <v>101</v>
      </c>
      <c r="F207" s="3" t="s">
        <v>4</v>
      </c>
      <c r="G207" s="12">
        <f>Dataark7a!G207*Dataark9!$F$61/1000</f>
        <v>1013.07750440832</v>
      </c>
      <c r="H207" s="12">
        <f>Dataark7a!H207*Dataark9!$F$61/1000</f>
        <v>2820.0238952371205</v>
      </c>
      <c r="I207" s="12">
        <f>Dataark7a!I207*Dataark9!$F$61/1000</f>
        <v>359.86345113264002</v>
      </c>
      <c r="J207" s="12">
        <f>Dataark7a!J207*Dataark9!$F$61/1000</f>
        <v>340.00978830624001</v>
      </c>
      <c r="K207" s="12">
        <f>Dataark7a!K207*Dataark9!$F$61/1000</f>
        <v>215.42483561664002</v>
      </c>
      <c r="L207" s="12">
        <f>Dataark7a!L207*Dataark9!$F$61/1000</f>
        <v>9.4258720607999997</v>
      </c>
      <c r="M207" s="12">
        <f>Dataark7a!M207*Dataark9!$F$61/1000</f>
        <v>4757.8253467617606</v>
      </c>
    </row>
    <row r="208" spans="1:13" x14ac:dyDescent="0.2">
      <c r="A208" s="3" t="s">
        <v>333</v>
      </c>
      <c r="B208" s="9" t="str">
        <f>B207</f>
        <v>I alt (netto)</v>
      </c>
      <c r="C208" s="9" t="str">
        <f>C207</f>
        <v>1 Driftskonti</v>
      </c>
      <c r="D208" s="28" t="str">
        <f>D207</f>
        <v>2023</v>
      </c>
      <c r="E208" s="2">
        <v>147</v>
      </c>
      <c r="F208" s="3" t="s">
        <v>5</v>
      </c>
      <c r="G208" s="12">
        <f>Dataark7a!G208*Dataark9!$F$61/1000</f>
        <v>282.38435004000002</v>
      </c>
      <c r="H208" s="12">
        <f>Dataark7a!H208*Dataark9!$F$61/1000</f>
        <v>591.35145043104001</v>
      </c>
      <c r="I208" s="12">
        <f>Dataark7a!I208*Dataark9!$F$61/1000</f>
        <v>63.397385575680005</v>
      </c>
      <c r="J208" s="12">
        <f>Dataark7a!J208*Dataark9!$F$61/1000</f>
        <v>71.111599871519999</v>
      </c>
      <c r="K208" s="12">
        <f>Dataark7a!K208*Dataark9!$F$61/1000</f>
        <v>38.350537417920002</v>
      </c>
      <c r="L208" s="12">
        <f>Dataark7a!L208*Dataark9!$F$61/1000</f>
        <v>1.0601307412799998</v>
      </c>
      <c r="M208" s="12">
        <f>Dataark7a!M208*Dataark9!$F$61/1000</f>
        <v>1047.65545407744</v>
      </c>
    </row>
    <row r="209" spans="1:13" x14ac:dyDescent="0.2">
      <c r="A209" s="9" t="str">
        <f>A208</f>
        <v>2026-priser (mio. kr.)</v>
      </c>
      <c r="B209" s="9" t="str">
        <f t="shared" ref="A209:D273" si="40">B208</f>
        <v>I alt (netto)</v>
      </c>
      <c r="C209" s="9" t="str">
        <f t="shared" si="40"/>
        <v>1 Driftskonti</v>
      </c>
      <c r="D209" s="28" t="str">
        <f t="shared" si="40"/>
        <v>2023</v>
      </c>
      <c r="E209" s="2">
        <v>151</v>
      </c>
      <c r="F209" s="3" t="s">
        <v>9</v>
      </c>
      <c r="G209" s="12">
        <f>Dataark7a!G209*Dataark9!$F$61/1000</f>
        <v>138.84466270272</v>
      </c>
      <c r="H209" s="12">
        <f>Dataark7a!H209*Dataark9!$F$61/1000</f>
        <v>265.84989275520002</v>
      </c>
      <c r="I209" s="12">
        <f>Dataark7a!I209*Dataark9!$F$61/1000</f>
        <v>76.08872899056</v>
      </c>
      <c r="J209" s="12">
        <f>Dataark7a!J209*Dataark9!$F$61/1000</f>
        <v>28.877647943040003</v>
      </c>
      <c r="K209" s="12">
        <f>Dataark7a!K209*Dataark9!$F$61/1000</f>
        <v>27.665270337119999</v>
      </c>
      <c r="L209" s="12">
        <f>Dataark7a!L209*Dataark9!$F$61/1000</f>
        <v>2.08891653984</v>
      </c>
      <c r="M209" s="12">
        <f>Dataark7a!M209*Dataark9!$F$61/1000</f>
        <v>539.41511926848</v>
      </c>
    </row>
    <row r="210" spans="1:13" x14ac:dyDescent="0.2">
      <c r="A210" s="9" t="str">
        <f t="shared" si="40"/>
        <v>2026-priser (mio. kr.)</v>
      </c>
      <c r="B210" s="9" t="str">
        <f t="shared" si="40"/>
        <v>I alt (netto)</v>
      </c>
      <c r="C210" s="9" t="str">
        <f t="shared" si="40"/>
        <v>1 Driftskonti</v>
      </c>
      <c r="D210" s="28" t="str">
        <f t="shared" si="40"/>
        <v>2023</v>
      </c>
      <c r="E210" s="2">
        <v>153</v>
      </c>
      <c r="F210" s="3" t="s">
        <v>10</v>
      </c>
      <c r="G210" s="12">
        <f>Dataark7a!G210*Dataark9!$F$61/1000</f>
        <v>109.1531657112</v>
      </c>
      <c r="H210" s="12">
        <f>Dataark7a!H210*Dataark9!$F$61/1000</f>
        <v>180.58829017008</v>
      </c>
      <c r="I210" s="12">
        <f>Dataark7a!I210*Dataark9!$F$61/1000</f>
        <v>71.702675934240006</v>
      </c>
      <c r="J210" s="12">
        <f>Dataark7a!J210*Dataark9!$F$61/1000</f>
        <v>56.968313931360001</v>
      </c>
      <c r="K210" s="12">
        <f>Dataark7a!K210*Dataark9!$F$61/1000</f>
        <v>16.431466758720003</v>
      </c>
      <c r="L210" s="12">
        <f>Dataark7a!L210*Dataark9!$F$61/1000</f>
        <v>1.18215212544</v>
      </c>
      <c r="M210" s="12">
        <f>Dataark7a!M210*Dataark9!$F$61/1000</f>
        <v>436.02606463104001</v>
      </c>
    </row>
    <row r="211" spans="1:13" x14ac:dyDescent="0.2">
      <c r="A211" s="9" t="str">
        <f t="shared" si="40"/>
        <v>2026-priser (mio. kr.)</v>
      </c>
      <c r="B211" s="9" t="str">
        <f t="shared" si="40"/>
        <v>I alt (netto)</v>
      </c>
      <c r="C211" s="9" t="str">
        <f t="shared" si="40"/>
        <v>1 Driftskonti</v>
      </c>
      <c r="D211" s="28" t="str">
        <f t="shared" si="40"/>
        <v>2023</v>
      </c>
      <c r="E211" s="2">
        <v>155</v>
      </c>
      <c r="F211" s="3" t="s">
        <v>6</v>
      </c>
      <c r="G211" s="12">
        <f>Dataark7a!G211*Dataark9!$F$61/1000</f>
        <v>68.584973595839998</v>
      </c>
      <c r="H211" s="12">
        <f>Dataark7a!H211*Dataark9!$F$61/1000</f>
        <v>65.793034769279998</v>
      </c>
      <c r="I211" s="12">
        <f>Dataark7a!I211*Dataark9!$F$61/1000</f>
        <v>16.481842559520004</v>
      </c>
      <c r="J211" s="12">
        <f>Dataark7a!J211*Dataark9!$F$61/1000</f>
        <v>15.86949671424</v>
      </c>
      <c r="K211" s="12">
        <f>Dataark7a!K211*Dataark9!$F$61/1000</f>
        <v>11.406200763360001</v>
      </c>
      <c r="L211" s="12">
        <f>Dataark7a!L211*Dataark9!$F$61/1000</f>
        <v>0.66496057056000002</v>
      </c>
      <c r="M211" s="12">
        <f>Dataark7a!M211*Dataark9!$F$61/1000</f>
        <v>178.8005089728</v>
      </c>
    </row>
    <row r="212" spans="1:13" x14ac:dyDescent="0.2">
      <c r="A212" s="9" t="str">
        <f t="shared" si="40"/>
        <v>2026-priser (mio. kr.)</v>
      </c>
      <c r="B212" s="9" t="str">
        <f t="shared" si="40"/>
        <v>I alt (netto)</v>
      </c>
      <c r="C212" s="9" t="str">
        <f t="shared" si="40"/>
        <v>1 Driftskonti</v>
      </c>
      <c r="D212" s="28" t="str">
        <f t="shared" si="40"/>
        <v>2023</v>
      </c>
      <c r="E212" s="2">
        <v>157</v>
      </c>
      <c r="F212" s="3" t="s">
        <v>11</v>
      </c>
      <c r="G212" s="12">
        <f>Dataark7a!G212*Dataark9!$F$61/1000</f>
        <v>188.49281304671999</v>
      </c>
      <c r="H212" s="12">
        <f>Dataark7a!H212*Dataark9!$F$61/1000</f>
        <v>509.98893482784001</v>
      </c>
      <c r="I212" s="12">
        <f>Dataark7a!I212*Dataark9!$F$61/1000</f>
        <v>66.906899698079997</v>
      </c>
      <c r="J212" s="12">
        <f>Dataark7a!J212*Dataark9!$F$61/1000</f>
        <v>149.47171774704</v>
      </c>
      <c r="K212" s="12">
        <f>Dataark7a!K212*Dataark9!$F$61/1000</f>
        <v>34.436897426880002</v>
      </c>
      <c r="L212" s="12">
        <f>Dataark7a!L212*Dataark9!$F$61/1000</f>
        <v>3.0796406222399999</v>
      </c>
      <c r="M212" s="12">
        <f>Dataark7a!M212*Dataark9!$F$61/1000</f>
        <v>952.37690336880007</v>
      </c>
    </row>
    <row r="213" spans="1:13" x14ac:dyDescent="0.2">
      <c r="A213" s="9" t="str">
        <f t="shared" si="40"/>
        <v>2026-priser (mio. kr.)</v>
      </c>
      <c r="B213" s="9" t="str">
        <f t="shared" si="40"/>
        <v>I alt (netto)</v>
      </c>
      <c r="C213" s="9" t="str">
        <f t="shared" si="40"/>
        <v>1 Driftskonti</v>
      </c>
      <c r="D213" s="28" t="str">
        <f t="shared" si="40"/>
        <v>2023</v>
      </c>
      <c r="E213" s="2">
        <v>159</v>
      </c>
      <c r="F213" s="3" t="s">
        <v>12</v>
      </c>
      <c r="G213" s="12">
        <f>Dataark7a!G213*Dataark9!$F$61/1000</f>
        <v>239.81791782624001</v>
      </c>
      <c r="H213" s="12">
        <f>Dataark7a!H213*Dataark9!$F$61/1000</f>
        <v>376.43485067136004</v>
      </c>
      <c r="I213" s="12">
        <f>Dataark7a!I213*Dataark9!$F$61/1000</f>
        <v>55.938408670560008</v>
      </c>
      <c r="J213" s="12">
        <f>Dataark7a!J213*Dataark9!$F$61/1000</f>
        <v>36.987032409600005</v>
      </c>
      <c r="K213" s="12">
        <f>Dataark7a!K213*Dataark9!$F$61/1000</f>
        <v>23.671029064800003</v>
      </c>
      <c r="L213" s="12">
        <f>Dataark7a!L213*Dataark9!$F$61/1000</f>
        <v>2.8434340896000005</v>
      </c>
      <c r="M213" s="12">
        <f>Dataark7a!M213*Dataark9!$F$61/1000</f>
        <v>735.69267273216008</v>
      </c>
    </row>
    <row r="214" spans="1:13" x14ac:dyDescent="0.2">
      <c r="A214" s="9" t="str">
        <f t="shared" si="40"/>
        <v>2026-priser (mio. kr.)</v>
      </c>
      <c r="B214" s="9" t="str">
        <f t="shared" si="40"/>
        <v>I alt (netto)</v>
      </c>
      <c r="C214" s="9" t="str">
        <f t="shared" si="40"/>
        <v>1 Driftskonti</v>
      </c>
      <c r="D214" s="28" t="str">
        <f t="shared" si="40"/>
        <v>2023</v>
      </c>
      <c r="E214" s="2">
        <v>161</v>
      </c>
      <c r="F214" s="3" t="s">
        <v>13</v>
      </c>
      <c r="G214" s="12">
        <f>Dataark7a!G214*Dataark9!$F$61/1000</f>
        <v>65.630712744479993</v>
      </c>
      <c r="H214" s="12">
        <f>Dataark7a!H214*Dataark9!$F$61/1000</f>
        <v>133.45333255488001</v>
      </c>
      <c r="I214" s="12">
        <f>Dataark7a!I214*Dataark9!$F$61/1000</f>
        <v>27.083149972320001</v>
      </c>
      <c r="J214" s="12">
        <f>Dataark7a!J214*Dataark9!$F$61/1000</f>
        <v>19.606261671359999</v>
      </c>
      <c r="K214" s="12">
        <f>Dataark7a!K214*Dataark9!$F$61/1000</f>
        <v>12.244677981120001</v>
      </c>
      <c r="L214" s="12">
        <f>Dataark7a!L214*Dataark9!$F$61/1000</f>
        <v>0.12873815759999999</v>
      </c>
      <c r="M214" s="12">
        <f>Dataark7a!M214*Dataark9!$F$61/1000</f>
        <v>258.14687308176002</v>
      </c>
    </row>
    <row r="215" spans="1:13" x14ac:dyDescent="0.2">
      <c r="A215" s="9" t="str">
        <f t="shared" si="40"/>
        <v>2026-priser (mio. kr.)</v>
      </c>
      <c r="B215" s="9" t="str">
        <f t="shared" si="40"/>
        <v>I alt (netto)</v>
      </c>
      <c r="C215" s="9" t="str">
        <f t="shared" si="40"/>
        <v>1 Driftskonti</v>
      </c>
      <c r="D215" s="28" t="str">
        <f t="shared" si="40"/>
        <v>2023</v>
      </c>
      <c r="E215" s="2">
        <v>163</v>
      </c>
      <c r="F215" s="3" t="s">
        <v>14</v>
      </c>
      <c r="G215" s="12">
        <f>Dataark7a!G215*Dataark9!$F$61/1000</f>
        <v>96.670042272960004</v>
      </c>
      <c r="H215" s="12">
        <f>Dataark7a!H215*Dataark9!$F$61/1000</f>
        <v>161.05367408208002</v>
      </c>
      <c r="I215" s="12">
        <f>Dataark7a!I215*Dataark9!$F$61/1000</f>
        <v>45.774810993600006</v>
      </c>
      <c r="J215" s="12">
        <f>Dataark7a!J215*Dataark9!$F$61/1000</f>
        <v>13.35070667424</v>
      </c>
      <c r="K215" s="12">
        <f>Dataark7a!K215*Dataark9!$F$61/1000</f>
        <v>21.463449527520002</v>
      </c>
      <c r="L215" s="12">
        <f>Dataark7a!L215*Dataark9!$F$61/1000</f>
        <v>2.0945138510400003</v>
      </c>
      <c r="M215" s="12">
        <f>Dataark7a!M215*Dataark9!$F$61/1000</f>
        <v>340.40719740143999</v>
      </c>
    </row>
    <row r="216" spans="1:13" x14ac:dyDescent="0.2">
      <c r="A216" s="9" t="str">
        <f t="shared" si="40"/>
        <v>2026-priser (mio. kr.)</v>
      </c>
      <c r="B216" s="9" t="str">
        <f t="shared" si="40"/>
        <v>I alt (netto)</v>
      </c>
      <c r="C216" s="9" t="str">
        <f t="shared" si="40"/>
        <v>1 Driftskonti</v>
      </c>
      <c r="D216" s="28" t="str">
        <f t="shared" si="40"/>
        <v>2023</v>
      </c>
      <c r="E216" s="2">
        <v>165</v>
      </c>
      <c r="F216" s="3" t="s">
        <v>8</v>
      </c>
      <c r="G216" s="12">
        <f>Dataark7a!G216*Dataark9!$F$61/1000</f>
        <v>101.30685487104</v>
      </c>
      <c r="H216" s="12">
        <f>Dataark7a!H216*Dataark9!$F$61/1000</f>
        <v>132.92942422656003</v>
      </c>
      <c r="I216" s="12">
        <f>Dataark7a!I216*Dataark9!$F$61/1000</f>
        <v>51.335179939680003</v>
      </c>
      <c r="J216" s="12">
        <f>Dataark7a!J216*Dataark9!$F$61/1000</f>
        <v>17.33151439968</v>
      </c>
      <c r="K216" s="12">
        <f>Dataark7a!K216*Dataark9!$F$61/1000</f>
        <v>16.583713623359998</v>
      </c>
      <c r="L216" s="12">
        <f>Dataark7a!L216*Dataark9!$F$61/1000</f>
        <v>0.54629757312000005</v>
      </c>
      <c r="M216" s="12">
        <f>Dataark7a!M216*Dataark9!$F$61/1000</f>
        <v>320.03298463344004</v>
      </c>
    </row>
    <row r="217" spans="1:13" x14ac:dyDescent="0.2">
      <c r="A217" s="9" t="str">
        <f t="shared" si="40"/>
        <v>2026-priser (mio. kr.)</v>
      </c>
      <c r="B217" s="9" t="str">
        <f t="shared" si="40"/>
        <v>I alt (netto)</v>
      </c>
      <c r="C217" s="9" t="str">
        <f t="shared" si="40"/>
        <v>1 Driftskonti</v>
      </c>
      <c r="D217" s="28" t="str">
        <f t="shared" si="40"/>
        <v>2023</v>
      </c>
      <c r="E217" s="2">
        <v>167</v>
      </c>
      <c r="F217" s="3" t="s">
        <v>15</v>
      </c>
      <c r="G217" s="12">
        <f>Dataark7a!G217*Dataark9!$F$61/1000</f>
        <v>213.98968502495998</v>
      </c>
      <c r="H217" s="12">
        <f>Dataark7a!H217*Dataark9!$F$61/1000</f>
        <v>285.53339732112005</v>
      </c>
      <c r="I217" s="12">
        <f>Dataark7a!I217*Dataark9!$F$61/1000</f>
        <v>73.901299773600016</v>
      </c>
      <c r="J217" s="12">
        <f>Dataark7a!J217*Dataark9!$F$61/1000</f>
        <v>13.469369671680001</v>
      </c>
      <c r="K217" s="12">
        <f>Dataark7a!K217*Dataark9!$F$61/1000</f>
        <v>17.845347567839998</v>
      </c>
      <c r="L217" s="12">
        <f>Dataark7a!L217*Dataark9!$F$61/1000</f>
        <v>1.2862621137600001</v>
      </c>
      <c r="M217" s="12">
        <f>Dataark7a!M217*Dataark9!$F$61/1000</f>
        <v>606.02536147295996</v>
      </c>
    </row>
    <row r="218" spans="1:13" x14ac:dyDescent="0.2">
      <c r="A218" s="9" t="str">
        <f t="shared" si="40"/>
        <v>2026-priser (mio. kr.)</v>
      </c>
      <c r="B218" s="9" t="str">
        <f t="shared" si="40"/>
        <v>I alt (netto)</v>
      </c>
      <c r="C218" s="9" t="str">
        <f t="shared" si="40"/>
        <v>1 Driftskonti</v>
      </c>
      <c r="D218" s="28" t="str">
        <f t="shared" si="40"/>
        <v>2023</v>
      </c>
      <c r="E218" s="2">
        <v>169</v>
      </c>
      <c r="F218" s="3" t="s">
        <v>16</v>
      </c>
      <c r="G218" s="12">
        <f>Dataark7a!G218*Dataark9!$F$61/1000</f>
        <v>161.398468452</v>
      </c>
      <c r="H218" s="12">
        <f>Dataark7a!H218*Dataark9!$F$61/1000</f>
        <v>164.5497546576</v>
      </c>
      <c r="I218" s="12">
        <f>Dataark7a!I218*Dataark9!$F$61/1000</f>
        <v>87.565455875040001</v>
      </c>
      <c r="J218" s="12">
        <f>Dataark7a!J218*Dataark9!$F$61/1000</f>
        <v>23.161673745600002</v>
      </c>
      <c r="K218" s="12">
        <f>Dataark7a!K218*Dataark9!$F$61/1000</f>
        <v>28.016781480479999</v>
      </c>
      <c r="L218" s="12">
        <f>Dataark7a!L218*Dataark9!$F$61/1000</f>
        <v>1.4888847792000002</v>
      </c>
      <c r="M218" s="12">
        <f>Dataark7a!M218*Dataark9!$F$61/1000</f>
        <v>466.18101898992006</v>
      </c>
    </row>
    <row r="219" spans="1:13" x14ac:dyDescent="0.2">
      <c r="A219" s="9" t="str">
        <f t="shared" si="40"/>
        <v>2026-priser (mio. kr.)</v>
      </c>
      <c r="B219" s="9" t="str">
        <f t="shared" si="40"/>
        <v>I alt (netto)</v>
      </c>
      <c r="C219" s="9" t="str">
        <f t="shared" si="40"/>
        <v>1 Driftskonti</v>
      </c>
      <c r="D219" s="28" t="str">
        <f t="shared" si="40"/>
        <v>2023</v>
      </c>
      <c r="E219" s="2">
        <v>173</v>
      </c>
      <c r="F219" s="3" t="s">
        <v>18</v>
      </c>
      <c r="G219" s="12">
        <f>Dataark7a!G219*Dataark9!$F$61/1000</f>
        <v>154.89103445088003</v>
      </c>
      <c r="H219" s="12">
        <f>Dataark7a!H219*Dataark9!$F$61/1000</f>
        <v>384.24421925760004</v>
      </c>
      <c r="I219" s="12">
        <f>Dataark7a!I219*Dataark9!$F$61/1000</f>
        <v>78.295189065599999</v>
      </c>
      <c r="J219" s="12">
        <f>Dataark7a!J219*Dataark9!$F$61/1000</f>
        <v>62.602567385280004</v>
      </c>
      <c r="K219" s="12">
        <f>Dataark7a!K219*Dataark9!$F$61/1000</f>
        <v>6.7973747212799998</v>
      </c>
      <c r="L219" s="12">
        <f>Dataark7a!L219*Dataark9!$F$61/1000</f>
        <v>1.93778913744</v>
      </c>
      <c r="M219" s="12">
        <f>Dataark7a!M219*Dataark9!$F$61/1000</f>
        <v>688.76817401808</v>
      </c>
    </row>
    <row r="220" spans="1:13" x14ac:dyDescent="0.2">
      <c r="A220" s="9" t="str">
        <f t="shared" si="40"/>
        <v>2026-priser (mio. kr.)</v>
      </c>
      <c r="B220" s="9" t="str">
        <f t="shared" si="40"/>
        <v>I alt (netto)</v>
      </c>
      <c r="C220" s="9" t="str">
        <f t="shared" si="40"/>
        <v>1 Driftskonti</v>
      </c>
      <c r="D220" s="28" t="str">
        <f t="shared" si="40"/>
        <v>2023</v>
      </c>
      <c r="E220" s="2">
        <v>175</v>
      </c>
      <c r="F220" s="3" t="s">
        <v>19</v>
      </c>
      <c r="G220" s="12">
        <f>Dataark7a!G220*Dataark9!$F$61/1000</f>
        <v>182.95147495872001</v>
      </c>
      <c r="H220" s="12">
        <f>Dataark7a!H220*Dataark9!$F$61/1000</f>
        <v>239.26826186640002</v>
      </c>
      <c r="I220" s="12">
        <f>Dataark7a!I220*Dataark9!$F$61/1000</f>
        <v>38.525173527359996</v>
      </c>
      <c r="J220" s="12">
        <f>Dataark7a!J220*Dataark9!$F$61/1000</f>
        <v>46.308794482080003</v>
      </c>
      <c r="K220" s="12">
        <f>Dataark7a!K220*Dataark9!$F$61/1000</f>
        <v>17.698698014400001</v>
      </c>
      <c r="L220" s="12">
        <f>Dataark7a!L220*Dataark9!$F$61/1000</f>
        <v>2.2669110359999998</v>
      </c>
      <c r="M220" s="12">
        <f>Dataark7a!M220*Dataark9!$F$61/1000</f>
        <v>527.01931388496007</v>
      </c>
    </row>
    <row r="221" spans="1:13" x14ac:dyDescent="0.2">
      <c r="A221" s="9" t="str">
        <f t="shared" si="40"/>
        <v>2026-priser (mio. kr.)</v>
      </c>
      <c r="B221" s="9" t="str">
        <f t="shared" si="40"/>
        <v>I alt (netto)</v>
      </c>
      <c r="C221" s="9" t="str">
        <f t="shared" si="40"/>
        <v>1 Driftskonti</v>
      </c>
      <c r="D221" s="28" t="str">
        <f t="shared" si="40"/>
        <v>2023</v>
      </c>
      <c r="E221" s="2">
        <v>183</v>
      </c>
      <c r="F221" s="3" t="s">
        <v>17</v>
      </c>
      <c r="G221" s="12">
        <f>Dataark7a!G221*Dataark9!$F$61/1000</f>
        <v>72.43816262592</v>
      </c>
      <c r="H221" s="12">
        <f>Dataark7a!H221*Dataark9!$F$61/1000</f>
        <v>99.13509812544001</v>
      </c>
      <c r="I221" s="12">
        <f>Dataark7a!I221*Dataark9!$F$61/1000</f>
        <v>16.540054596000001</v>
      </c>
      <c r="J221" s="12">
        <f>Dataark7a!J221*Dataark9!$F$61/1000</f>
        <v>25.63232690928</v>
      </c>
      <c r="K221" s="12">
        <f>Dataark7a!K221*Dataark9!$F$61/1000</f>
        <v>9.8982851260799993</v>
      </c>
      <c r="L221" s="12">
        <f>Dataark7a!L221*Dataark9!$F$61/1000</f>
        <v>1.2101386814399999</v>
      </c>
      <c r="M221" s="12">
        <f>Dataark7a!M221*Dataark9!$F$61/1000</f>
        <v>224.85406606416001</v>
      </c>
    </row>
    <row r="222" spans="1:13" x14ac:dyDescent="0.2">
      <c r="A222" s="9" t="str">
        <f t="shared" si="40"/>
        <v>2026-priser (mio. kr.)</v>
      </c>
      <c r="B222" s="9" t="str">
        <f t="shared" si="40"/>
        <v>I alt (netto)</v>
      </c>
      <c r="C222" s="9" t="str">
        <f t="shared" si="40"/>
        <v>1 Driftskonti</v>
      </c>
      <c r="D222" s="28" t="str">
        <f t="shared" si="40"/>
        <v>2023</v>
      </c>
      <c r="E222" s="2">
        <v>185</v>
      </c>
      <c r="F222" s="3" t="s">
        <v>7</v>
      </c>
      <c r="G222" s="12">
        <f>Dataark7a!G222*Dataark9!$F$61/1000</f>
        <v>140.98843289232002</v>
      </c>
      <c r="H222" s="12">
        <f>Dataark7a!H222*Dataark9!$F$61/1000</f>
        <v>260.76977311008</v>
      </c>
      <c r="I222" s="12">
        <f>Dataark7a!I222*Dataark9!$F$61/1000</f>
        <v>44.166143754720004</v>
      </c>
      <c r="J222" s="12">
        <f>Dataark7a!J222*Dataark9!$F$61/1000</f>
        <v>17.233001722560001</v>
      </c>
      <c r="K222" s="12">
        <f>Dataark7a!K222*Dataark9!$F$61/1000</f>
        <v>12.832395657120001</v>
      </c>
      <c r="L222" s="12">
        <f>Dataark7a!L222*Dataark9!$F$61/1000</f>
        <v>1.7653919524800001</v>
      </c>
      <c r="M222" s="12">
        <f>Dataark7a!M222*Dataark9!$F$61/1000</f>
        <v>477.75513908928002</v>
      </c>
    </row>
    <row r="223" spans="1:13" x14ac:dyDescent="0.2">
      <c r="A223" s="9" t="str">
        <f t="shared" si="40"/>
        <v>2026-priser (mio. kr.)</v>
      </c>
      <c r="B223" s="9" t="str">
        <f t="shared" si="40"/>
        <v>I alt (netto)</v>
      </c>
      <c r="C223" s="9" t="str">
        <f t="shared" si="40"/>
        <v>1 Driftskonti</v>
      </c>
      <c r="D223" s="28" t="str">
        <f t="shared" si="40"/>
        <v>2023</v>
      </c>
      <c r="E223" s="2">
        <v>187</v>
      </c>
      <c r="F223" s="3" t="s">
        <v>20</v>
      </c>
      <c r="G223" s="12">
        <f>Dataark7a!G223*Dataark9!$F$61/1000</f>
        <v>51.41578122096</v>
      </c>
      <c r="H223" s="12">
        <f>Dataark7a!H223*Dataark9!$F$61/1000</f>
        <v>63.651503504160004</v>
      </c>
      <c r="I223" s="12">
        <f>Dataark7a!I223*Dataark9!$F$61/1000</f>
        <v>25.114015892160001</v>
      </c>
      <c r="J223" s="12">
        <f>Dataark7a!J223*Dataark9!$F$61/1000</f>
        <v>4.5080744404799997</v>
      </c>
      <c r="K223" s="12">
        <f>Dataark7a!K223*Dataark9!$F$61/1000</f>
        <v>6.229807365600001</v>
      </c>
      <c r="L223" s="12">
        <f>Dataark7a!L223*Dataark9!$F$61/1000</f>
        <v>0.81161012399999999</v>
      </c>
      <c r="M223" s="12">
        <f>Dataark7a!M223*Dataark9!$F$61/1000</f>
        <v>151.73079254736001</v>
      </c>
    </row>
    <row r="224" spans="1:13" x14ac:dyDescent="0.2">
      <c r="A224" s="9" t="str">
        <f t="shared" si="40"/>
        <v>2026-priser (mio. kr.)</v>
      </c>
      <c r="B224" s="9" t="str">
        <f t="shared" si="40"/>
        <v>I alt (netto)</v>
      </c>
      <c r="C224" s="9" t="str">
        <f t="shared" si="40"/>
        <v>1 Driftskonti</v>
      </c>
      <c r="D224" s="28" t="str">
        <f t="shared" si="40"/>
        <v>2023</v>
      </c>
      <c r="E224" s="2">
        <v>190</v>
      </c>
      <c r="F224" s="3" t="s">
        <v>25</v>
      </c>
      <c r="G224" s="12">
        <f>Dataark7a!G224*Dataark9!$F$61/1000</f>
        <v>140.26637974752001</v>
      </c>
      <c r="H224" s="12">
        <f>Dataark7a!H224*Dataark9!$F$61/1000</f>
        <v>223.65848039184002</v>
      </c>
      <c r="I224" s="12">
        <f>Dataark7a!I224*Dataark9!$F$61/1000</f>
        <v>43.814632611360004</v>
      </c>
      <c r="J224" s="12">
        <f>Dataark7a!J224*Dataark9!$F$61/1000</f>
        <v>18.484560506880001</v>
      </c>
      <c r="K224" s="12">
        <f>Dataark7a!K224*Dataark9!$F$61/1000</f>
        <v>15.659037813120001</v>
      </c>
      <c r="L224" s="12">
        <f>Dataark7a!L224*Dataark9!$F$61/1000</f>
        <v>0.85526915136000004</v>
      </c>
      <c r="M224" s="12">
        <f>Dataark7a!M224*Dataark9!$F$61/1000</f>
        <v>442.73836022208002</v>
      </c>
    </row>
    <row r="225" spans="1:13" x14ac:dyDescent="0.2">
      <c r="A225" s="9" t="str">
        <f t="shared" si="40"/>
        <v>2026-priser (mio. kr.)</v>
      </c>
      <c r="B225" s="9" t="str">
        <f t="shared" si="40"/>
        <v>I alt (netto)</v>
      </c>
      <c r="C225" s="9" t="str">
        <f t="shared" si="40"/>
        <v>1 Driftskonti</v>
      </c>
      <c r="D225" s="28" t="str">
        <f t="shared" si="40"/>
        <v>2023</v>
      </c>
      <c r="E225" s="2">
        <v>201</v>
      </c>
      <c r="F225" s="3" t="s">
        <v>21</v>
      </c>
      <c r="G225" s="12">
        <f>Dataark7a!G225*Dataark9!$F$61/1000</f>
        <v>67.211393427360008</v>
      </c>
      <c r="H225" s="12">
        <f>Dataark7a!H225*Dataark9!$F$61/1000</f>
        <v>122.5475314128</v>
      </c>
      <c r="I225" s="12">
        <f>Dataark7a!I225*Dataark9!$F$61/1000</f>
        <v>32.5595592504</v>
      </c>
      <c r="J225" s="12">
        <f>Dataark7a!J225*Dataark9!$F$61/1000</f>
        <v>23.381088344640002</v>
      </c>
      <c r="K225" s="12">
        <f>Dataark7a!K225*Dataark9!$F$61/1000</f>
        <v>9.8904488904000001</v>
      </c>
      <c r="L225" s="12">
        <f>Dataark7a!L225*Dataark9!$F$61/1000</f>
        <v>0.45114328271999998</v>
      </c>
      <c r="M225" s="12">
        <f>Dataark7a!M225*Dataark9!$F$61/1000</f>
        <v>256.04116460832</v>
      </c>
    </row>
    <row r="226" spans="1:13" x14ac:dyDescent="0.2">
      <c r="A226" s="9" t="str">
        <f t="shared" si="40"/>
        <v>2026-priser (mio. kr.)</v>
      </c>
      <c r="B226" s="9" t="str">
        <f t="shared" si="40"/>
        <v>I alt (netto)</v>
      </c>
      <c r="C226" s="9" t="str">
        <f t="shared" si="40"/>
        <v>1 Driftskonti</v>
      </c>
      <c r="D226" s="28" t="str">
        <f t="shared" si="40"/>
        <v>2023</v>
      </c>
      <c r="E226" s="2">
        <v>210</v>
      </c>
      <c r="F226" s="3" t="s">
        <v>23</v>
      </c>
      <c r="G226" s="12">
        <f>Dataark7a!G226*Dataark9!$F$61/1000</f>
        <v>169.46531335344</v>
      </c>
      <c r="H226" s="12">
        <f>Dataark7a!H226*Dataark9!$F$61/1000</f>
        <v>250.31735417520002</v>
      </c>
      <c r="I226" s="12">
        <f>Dataark7a!I226*Dataark9!$F$61/1000</f>
        <v>28.747790323200004</v>
      </c>
      <c r="J226" s="12">
        <f>Dataark7a!J226*Dataark9!$F$61/1000</f>
        <v>11.534938920960002</v>
      </c>
      <c r="K226" s="12">
        <f>Dataark7a!K226*Dataark9!$F$61/1000</f>
        <v>14.427629349120002</v>
      </c>
      <c r="L226" s="12">
        <f>Dataark7a!L226*Dataark9!$F$61/1000</f>
        <v>0.39852855744000004</v>
      </c>
      <c r="M226" s="12">
        <f>Dataark7a!M226*Dataark9!$F$61/1000</f>
        <v>474.89155467936001</v>
      </c>
    </row>
    <row r="227" spans="1:13" x14ac:dyDescent="0.2">
      <c r="A227" s="9" t="str">
        <f t="shared" si="40"/>
        <v>2026-priser (mio. kr.)</v>
      </c>
      <c r="B227" s="9" t="str">
        <f t="shared" si="40"/>
        <v>I alt (netto)</v>
      </c>
      <c r="C227" s="9" t="str">
        <f t="shared" si="40"/>
        <v>1 Driftskonti</v>
      </c>
      <c r="D227" s="28" t="str">
        <f t="shared" si="40"/>
        <v>2023</v>
      </c>
      <c r="E227" s="2">
        <v>217</v>
      </c>
      <c r="F227" s="3" t="s">
        <v>28</v>
      </c>
      <c r="G227" s="12">
        <f>Dataark7a!G227*Dataark9!$F$61/1000</f>
        <v>250.31959309967999</v>
      </c>
      <c r="H227" s="12">
        <f>Dataark7a!H227*Dataark9!$F$61/1000</f>
        <v>365.39807244720004</v>
      </c>
      <c r="I227" s="12">
        <f>Dataark7a!I227*Dataark9!$F$61/1000</f>
        <v>141.26605952784001</v>
      </c>
      <c r="J227" s="12">
        <f>Dataark7a!J227*Dataark9!$F$61/1000</f>
        <v>30.266900582880002</v>
      </c>
      <c r="K227" s="12">
        <f>Dataark7a!K227*Dataark9!$F$61/1000</f>
        <v>34.001426615520003</v>
      </c>
      <c r="L227" s="12">
        <f>Dataark7a!L227*Dataark9!$F$61/1000</f>
        <v>2.7762663551999998</v>
      </c>
      <c r="M227" s="12">
        <f>Dataark7a!M227*Dataark9!$F$61/1000</f>
        <v>824.02831862831999</v>
      </c>
    </row>
    <row r="228" spans="1:13" x14ac:dyDescent="0.2">
      <c r="A228" s="9" t="str">
        <f t="shared" si="40"/>
        <v>2026-priser (mio. kr.)</v>
      </c>
      <c r="B228" s="9" t="str">
        <f t="shared" si="40"/>
        <v>I alt (netto)</v>
      </c>
      <c r="C228" s="9" t="str">
        <f t="shared" si="40"/>
        <v>1 Driftskonti</v>
      </c>
      <c r="D228" s="28" t="str">
        <f t="shared" si="40"/>
        <v>2023</v>
      </c>
      <c r="E228" s="2">
        <v>219</v>
      </c>
      <c r="F228" s="3" t="s">
        <v>29</v>
      </c>
      <c r="G228" s="12">
        <f>Dataark7a!G228*Dataark9!$F$61/1000</f>
        <v>80.97182328144001</v>
      </c>
      <c r="H228" s="12">
        <f>Dataark7a!H228*Dataark9!$F$61/1000</f>
        <v>279.71107421088004</v>
      </c>
      <c r="I228" s="12">
        <f>Dataark7a!I228*Dataark9!$F$61/1000</f>
        <v>76.52755818864</v>
      </c>
      <c r="J228" s="12">
        <f>Dataark7a!J228*Dataark9!$F$61/1000</f>
        <v>57.383634422400007</v>
      </c>
      <c r="K228" s="12">
        <f>Dataark7a!K228*Dataark9!$F$61/1000</f>
        <v>19.091309040960002</v>
      </c>
      <c r="L228" s="12">
        <f>Dataark7a!L228*Dataark9!$F$61/1000</f>
        <v>0.57988144032</v>
      </c>
      <c r="M228" s="12">
        <f>Dataark7a!M228*Dataark9!$F$61/1000</f>
        <v>514.2652805846401</v>
      </c>
    </row>
    <row r="229" spans="1:13" x14ac:dyDescent="0.2">
      <c r="A229" s="9" t="str">
        <f t="shared" si="40"/>
        <v>2026-priser (mio. kr.)</v>
      </c>
      <c r="B229" s="9" t="str">
        <f t="shared" si="40"/>
        <v>I alt (netto)</v>
      </c>
      <c r="C229" s="9" t="str">
        <f t="shared" si="40"/>
        <v>1 Driftskonti</v>
      </c>
      <c r="D229" s="28" t="str">
        <f t="shared" si="40"/>
        <v>2023</v>
      </c>
      <c r="E229" s="2">
        <v>223</v>
      </c>
      <c r="F229" s="3" t="s">
        <v>30</v>
      </c>
      <c r="G229" s="12">
        <f>Dataark7a!G229*Dataark9!$F$61/1000</f>
        <v>103.26591379104001</v>
      </c>
      <c r="H229" s="12">
        <f>Dataark7a!H229*Dataark9!$F$61/1000</f>
        <v>185.84640431136</v>
      </c>
      <c r="I229" s="12">
        <f>Dataark7a!I229*Dataark9!$F$61/1000</f>
        <v>15.589631154239999</v>
      </c>
      <c r="J229" s="12">
        <f>Dataark7a!J229*Dataark9!$F$61/1000</f>
        <v>19.759627998240003</v>
      </c>
      <c r="K229" s="12">
        <f>Dataark7a!K229*Dataark9!$F$61/1000</f>
        <v>18.42187062144</v>
      </c>
      <c r="L229" s="12">
        <f>Dataark7a!L229*Dataark9!$F$61/1000</f>
        <v>1.3556687726400001</v>
      </c>
      <c r="M229" s="12">
        <f>Dataark7a!M229*Dataark9!$F$61/1000</f>
        <v>344.23911664896002</v>
      </c>
    </row>
    <row r="230" spans="1:13" x14ac:dyDescent="0.2">
      <c r="A230" s="9" t="str">
        <f t="shared" si="40"/>
        <v>2026-priser (mio. kr.)</v>
      </c>
      <c r="B230" s="9" t="str">
        <f t="shared" si="40"/>
        <v>I alt (netto)</v>
      </c>
      <c r="C230" s="9" t="str">
        <f t="shared" si="40"/>
        <v>1 Driftskonti</v>
      </c>
      <c r="D230" s="28" t="str">
        <f t="shared" si="40"/>
        <v>2023</v>
      </c>
      <c r="E230" s="2">
        <v>230</v>
      </c>
      <c r="F230" s="3" t="s">
        <v>31</v>
      </c>
      <c r="G230" s="12">
        <f>Dataark7a!G230*Dataark9!$F$61/1000</f>
        <v>203.67831833232003</v>
      </c>
      <c r="H230" s="12">
        <f>Dataark7a!H230*Dataark9!$F$61/1000</f>
        <v>399.67488677376002</v>
      </c>
      <c r="I230" s="12">
        <f>Dataark7a!I230*Dataark9!$F$61/1000</f>
        <v>69.993257093760008</v>
      </c>
      <c r="J230" s="12">
        <f>Dataark7a!J230*Dataark9!$F$61/1000</f>
        <v>82.536831492960005</v>
      </c>
      <c r="K230" s="12">
        <f>Dataark7a!K230*Dataark9!$F$61/1000</f>
        <v>18.808085094239999</v>
      </c>
      <c r="L230" s="12">
        <f>Dataark7a!L230*Dataark9!$F$61/1000</f>
        <v>3.1087466404800002</v>
      </c>
      <c r="M230" s="12">
        <f>Dataark7a!M230*Dataark9!$F$61/1000</f>
        <v>777.80012542752002</v>
      </c>
    </row>
    <row r="231" spans="1:13" x14ac:dyDescent="0.2">
      <c r="A231" s="9" t="str">
        <f t="shared" si="40"/>
        <v>2026-priser (mio. kr.)</v>
      </c>
      <c r="B231" s="9" t="str">
        <f t="shared" si="40"/>
        <v>I alt (netto)</v>
      </c>
      <c r="C231" s="9" t="str">
        <f t="shared" si="40"/>
        <v>1 Driftskonti</v>
      </c>
      <c r="D231" s="28" t="str">
        <f t="shared" si="40"/>
        <v>2023</v>
      </c>
      <c r="E231" s="2">
        <v>240</v>
      </c>
      <c r="F231" s="3" t="s">
        <v>22</v>
      </c>
      <c r="G231" s="12">
        <f>Dataark7a!G231*Dataark9!$F$61/1000</f>
        <v>113.92543324032</v>
      </c>
      <c r="H231" s="12">
        <f>Dataark7a!H231*Dataark9!$F$61/1000</f>
        <v>161.59885219296001</v>
      </c>
      <c r="I231" s="12">
        <f>Dataark7a!I231*Dataark9!$F$61/1000</f>
        <v>44.032927748159999</v>
      </c>
      <c r="J231" s="12">
        <f>Dataark7a!J231*Dataark9!$F$61/1000</f>
        <v>40.683496726080001</v>
      </c>
      <c r="K231" s="12">
        <f>Dataark7a!K231*Dataark9!$F$61/1000</f>
        <v>24.461369406240003</v>
      </c>
      <c r="L231" s="12">
        <f>Dataark7a!L231*Dataark9!$F$61/1000</f>
        <v>1.18886889888</v>
      </c>
      <c r="M231" s="12">
        <f>Dataark7a!M231*Dataark9!$F$61/1000</f>
        <v>385.89094821264001</v>
      </c>
    </row>
    <row r="232" spans="1:13" x14ac:dyDescent="0.2">
      <c r="A232" s="9" t="str">
        <f t="shared" si="40"/>
        <v>2026-priser (mio. kr.)</v>
      </c>
      <c r="B232" s="9" t="str">
        <f t="shared" si="40"/>
        <v>I alt (netto)</v>
      </c>
      <c r="C232" s="9" t="str">
        <f t="shared" si="40"/>
        <v>1 Driftskonti</v>
      </c>
      <c r="D232" s="28" t="str">
        <f t="shared" si="40"/>
        <v>2023</v>
      </c>
      <c r="E232" s="2">
        <v>250</v>
      </c>
      <c r="F232" s="3" t="s">
        <v>24</v>
      </c>
      <c r="G232" s="12">
        <f>Dataark7a!G232*Dataark9!$F$61/1000</f>
        <v>123.96477060863999</v>
      </c>
      <c r="H232" s="12">
        <f>Dataark7a!H232*Dataark9!$F$61/1000</f>
        <v>304.53514938288004</v>
      </c>
      <c r="I232" s="12">
        <f>Dataark7a!I232*Dataark9!$F$61/1000</f>
        <v>66.893466151200002</v>
      </c>
      <c r="J232" s="12">
        <f>Dataark7a!J232*Dataark9!$F$61/1000</f>
        <v>19.921950023040001</v>
      </c>
      <c r="K232" s="12">
        <f>Dataark7a!K232*Dataark9!$F$61/1000</f>
        <v>33.820073732640004</v>
      </c>
      <c r="L232" s="12">
        <f>Dataark7a!L232*Dataark9!$F$61/1000</f>
        <v>1.8000952819200002</v>
      </c>
      <c r="M232" s="12">
        <f>Dataark7a!M232*Dataark9!$F$61/1000</f>
        <v>550.93550518031998</v>
      </c>
    </row>
    <row r="233" spans="1:13" x14ac:dyDescent="0.2">
      <c r="A233" s="9" t="str">
        <f t="shared" si="40"/>
        <v>2026-priser (mio. kr.)</v>
      </c>
      <c r="B233" s="9" t="str">
        <f t="shared" si="40"/>
        <v>I alt (netto)</v>
      </c>
      <c r="C233" s="9" t="str">
        <f t="shared" si="40"/>
        <v>1 Driftskonti</v>
      </c>
      <c r="D233" s="28" t="str">
        <f t="shared" si="40"/>
        <v>2023</v>
      </c>
      <c r="E233" s="2">
        <v>253</v>
      </c>
      <c r="F233" s="3" t="s">
        <v>34</v>
      </c>
      <c r="G233" s="12">
        <f>Dataark7a!G233*Dataark9!$F$61/1000</f>
        <v>204.80337788352</v>
      </c>
      <c r="H233" s="12">
        <f>Dataark7a!H233*Dataark9!$F$61/1000</f>
        <v>191.43923766239999</v>
      </c>
      <c r="I233" s="12">
        <f>Dataark7a!I233*Dataark9!$F$61/1000</f>
        <v>34.005904464480004</v>
      </c>
      <c r="J233" s="12">
        <f>Dataark7a!J233*Dataark9!$F$61/1000</f>
        <v>55.312629278400003</v>
      </c>
      <c r="K233" s="12">
        <f>Dataark7a!K233*Dataark9!$F$61/1000</f>
        <v>30.79976460912</v>
      </c>
      <c r="L233" s="12">
        <f>Dataark7a!L233*Dataark9!$F$61/1000</f>
        <v>2.6777536780800002</v>
      </c>
      <c r="M233" s="12">
        <f>Dataark7a!M233*Dataark9!$F$61/1000</f>
        <v>519.03866757600008</v>
      </c>
    </row>
    <row r="234" spans="1:13" x14ac:dyDescent="0.2">
      <c r="A234" s="9" t="str">
        <f t="shared" si="40"/>
        <v>2026-priser (mio. kr.)</v>
      </c>
      <c r="B234" s="9" t="str">
        <f t="shared" si="40"/>
        <v>I alt (netto)</v>
      </c>
      <c r="C234" s="9" t="str">
        <f t="shared" si="40"/>
        <v>1 Driftskonti</v>
      </c>
      <c r="D234" s="28" t="str">
        <f t="shared" si="40"/>
        <v>2023</v>
      </c>
      <c r="E234" s="2">
        <v>259</v>
      </c>
      <c r="F234" s="3" t="s">
        <v>35</v>
      </c>
      <c r="G234" s="12">
        <f>Dataark7a!G234*Dataark9!$F$61/1000</f>
        <v>247.02949357631999</v>
      </c>
      <c r="H234" s="12">
        <f>Dataark7a!H234*Dataark9!$F$61/1000</f>
        <v>305.66020893408</v>
      </c>
      <c r="I234" s="12">
        <f>Dataark7a!I234*Dataark9!$F$61/1000</f>
        <v>47.834621515199998</v>
      </c>
      <c r="J234" s="12">
        <f>Dataark7a!J234*Dataark9!$F$61/1000</f>
        <v>37.715802327840002</v>
      </c>
      <c r="K234" s="12">
        <f>Dataark7a!K234*Dataark9!$F$61/1000</f>
        <v>33.78872878992</v>
      </c>
      <c r="L234" s="12">
        <f>Dataark7a!L234*Dataark9!$F$61/1000</f>
        <v>1.8381569980800001</v>
      </c>
      <c r="M234" s="12">
        <f>Dataark7a!M234*Dataark9!$F$61/1000</f>
        <v>673.86701214144011</v>
      </c>
    </row>
    <row r="235" spans="1:13" x14ac:dyDescent="0.2">
      <c r="A235" s="9" t="str">
        <f t="shared" si="40"/>
        <v>2026-priser (mio. kr.)</v>
      </c>
      <c r="B235" s="9" t="str">
        <f t="shared" si="40"/>
        <v>I alt (netto)</v>
      </c>
      <c r="C235" s="9" t="str">
        <f t="shared" si="40"/>
        <v>1 Driftskonti</v>
      </c>
      <c r="D235" s="28" t="str">
        <f t="shared" si="40"/>
        <v>2023</v>
      </c>
      <c r="E235" s="2">
        <v>260</v>
      </c>
      <c r="F235" s="3" t="s">
        <v>27</v>
      </c>
      <c r="G235" s="12">
        <f>Dataark7a!G235*Dataark9!$F$61/1000</f>
        <v>73.899060849119991</v>
      </c>
      <c r="H235" s="12">
        <f>Dataark7a!H235*Dataark9!$F$61/1000</f>
        <v>193.55614075824002</v>
      </c>
      <c r="I235" s="12">
        <f>Dataark7a!I235*Dataark9!$F$61/1000</f>
        <v>38.984153045760003</v>
      </c>
      <c r="J235" s="12">
        <f>Dataark7a!J235*Dataark9!$F$61/1000</f>
        <v>35.441055056160003</v>
      </c>
      <c r="K235" s="12">
        <f>Dataark7a!K235*Dataark9!$F$61/1000</f>
        <v>19.286095470719999</v>
      </c>
      <c r="L235" s="12">
        <f>Dataark7a!L235*Dataark9!$F$61/1000</f>
        <v>0.44106812256</v>
      </c>
      <c r="M235" s="12">
        <f>Dataark7a!M235*Dataark9!$F$61/1000</f>
        <v>361.60757330256001</v>
      </c>
    </row>
    <row r="236" spans="1:13" x14ac:dyDescent="0.2">
      <c r="A236" s="9" t="str">
        <f t="shared" si="40"/>
        <v>2026-priser (mio. kr.)</v>
      </c>
      <c r="B236" s="9" t="str">
        <f t="shared" si="40"/>
        <v>I alt (netto)</v>
      </c>
      <c r="C236" s="9" t="str">
        <f t="shared" si="40"/>
        <v>1 Driftskonti</v>
      </c>
      <c r="D236" s="28" t="str">
        <f t="shared" si="40"/>
        <v>2023</v>
      </c>
      <c r="E236" s="2">
        <v>265</v>
      </c>
      <c r="F236" s="3" t="s">
        <v>37</v>
      </c>
      <c r="G236" s="12">
        <f>Dataark7a!G236*Dataark9!$F$61/1000</f>
        <v>265.61032783584</v>
      </c>
      <c r="H236" s="12">
        <f>Dataark7a!H236*Dataark9!$F$61/1000</f>
        <v>367.57542650400001</v>
      </c>
      <c r="I236" s="12">
        <f>Dataark7a!I236*Dataark9!$F$61/1000</f>
        <v>70.012287951839994</v>
      </c>
      <c r="J236" s="12">
        <f>Dataark7a!J236*Dataark9!$F$61/1000</f>
        <v>32.101699194239998</v>
      </c>
      <c r="K236" s="12">
        <f>Dataark7a!K236*Dataark9!$F$61/1000</f>
        <v>26.334229733760004</v>
      </c>
      <c r="L236" s="12">
        <f>Dataark7a!L236*Dataark9!$F$61/1000</f>
        <v>4.4565791774400001</v>
      </c>
      <c r="M236" s="12">
        <f>Dataark7a!M236*Dataark9!$F$61/1000</f>
        <v>766.09055039712007</v>
      </c>
    </row>
    <row r="237" spans="1:13" x14ac:dyDescent="0.2">
      <c r="A237" s="9" t="str">
        <f t="shared" si="40"/>
        <v>2026-priser (mio. kr.)</v>
      </c>
      <c r="B237" s="9" t="str">
        <f t="shared" si="40"/>
        <v>I alt (netto)</v>
      </c>
      <c r="C237" s="9" t="str">
        <f t="shared" si="40"/>
        <v>1 Driftskonti</v>
      </c>
      <c r="D237" s="28" t="str">
        <f t="shared" si="40"/>
        <v>2023</v>
      </c>
      <c r="E237" s="2">
        <v>269</v>
      </c>
      <c r="F237" s="3" t="s">
        <v>38</v>
      </c>
      <c r="G237" s="12">
        <f>Dataark7a!G237*Dataark9!$F$61/1000</f>
        <v>75.851402995680004</v>
      </c>
      <c r="H237" s="12">
        <f>Dataark7a!H237*Dataark9!$F$61/1000</f>
        <v>103.51667333280001</v>
      </c>
      <c r="I237" s="12">
        <f>Dataark7a!I237*Dataark9!$F$61/1000</f>
        <v>19.099145276639998</v>
      </c>
      <c r="J237" s="12">
        <f>Dataark7a!J237*Dataark9!$F$61/1000</f>
        <v>12.02190499536</v>
      </c>
      <c r="K237" s="12">
        <f>Dataark7a!K237*Dataark9!$F$61/1000</f>
        <v>12.59506966224</v>
      </c>
      <c r="L237" s="12">
        <f>Dataark7a!L237*Dataark9!$F$61/1000</f>
        <v>0.71197798464000006</v>
      </c>
      <c r="M237" s="12">
        <f>Dataark7a!M237*Dataark9!$F$61/1000</f>
        <v>223.79617424736</v>
      </c>
    </row>
    <row r="238" spans="1:13" x14ac:dyDescent="0.2">
      <c r="A238" s="9" t="str">
        <f t="shared" si="40"/>
        <v>2026-priser (mio. kr.)</v>
      </c>
      <c r="B238" s="9" t="str">
        <f t="shared" si="40"/>
        <v>I alt (netto)</v>
      </c>
      <c r="C238" s="9" t="str">
        <f t="shared" si="40"/>
        <v>1 Driftskonti</v>
      </c>
      <c r="D238" s="28" t="str">
        <f t="shared" si="40"/>
        <v>2023</v>
      </c>
      <c r="E238" s="2">
        <v>270</v>
      </c>
      <c r="F238" s="3" t="s">
        <v>26</v>
      </c>
      <c r="G238" s="12">
        <f>Dataark7a!G238*Dataark9!$F$61/1000</f>
        <v>112.92351453552001</v>
      </c>
      <c r="H238" s="12">
        <f>Dataark7a!H238*Dataark9!$F$61/1000</f>
        <v>276.35156802863997</v>
      </c>
      <c r="I238" s="12">
        <f>Dataark7a!I238*Dataark9!$F$61/1000</f>
        <v>96.368906930400001</v>
      </c>
      <c r="J238" s="12">
        <f>Dataark7a!J238*Dataark9!$F$61/1000</f>
        <v>47.002861070880002</v>
      </c>
      <c r="K238" s="12">
        <f>Dataark7a!K238*Dataark9!$F$61/1000</f>
        <v>28.200373287840002</v>
      </c>
      <c r="L238" s="12">
        <f>Dataark7a!L238*Dataark9!$F$61/1000</f>
        <v>1.1071481553600002</v>
      </c>
      <c r="M238" s="12">
        <f>Dataark7a!M238*Dataark9!$F$61/1000</f>
        <v>561.95437200864001</v>
      </c>
    </row>
    <row r="239" spans="1:13" x14ac:dyDescent="0.2">
      <c r="A239" s="9" t="str">
        <f t="shared" si="40"/>
        <v>2026-priser (mio. kr.)</v>
      </c>
      <c r="B239" s="9" t="str">
        <f t="shared" si="40"/>
        <v>I alt (netto)</v>
      </c>
      <c r="C239" s="9" t="str">
        <f t="shared" si="40"/>
        <v>1 Driftskonti</v>
      </c>
      <c r="D239" s="28" t="str">
        <f t="shared" si="40"/>
        <v>2023</v>
      </c>
      <c r="E239" s="2">
        <v>306</v>
      </c>
      <c r="F239" s="3" t="s">
        <v>45</v>
      </c>
      <c r="G239" s="12">
        <f>Dataark7a!G239*Dataark9!$F$61/1000</f>
        <v>150.18481519392003</v>
      </c>
      <c r="H239" s="12">
        <f>Dataark7a!H239*Dataark9!$F$61/1000</f>
        <v>236.15503737696002</v>
      </c>
      <c r="I239" s="12">
        <f>Dataark7a!I239*Dataark9!$F$61/1000</f>
        <v>43.374683951040005</v>
      </c>
      <c r="J239" s="12">
        <f>Dataark7a!J239*Dataark9!$F$61/1000</f>
        <v>14.23732076832</v>
      </c>
      <c r="K239" s="12">
        <f>Dataark7a!K239*Dataark9!$F$61/1000</f>
        <v>25.14424137264</v>
      </c>
      <c r="L239" s="12">
        <f>Dataark7a!L239*Dataark9!$F$61/1000</f>
        <v>1.5202297219200001</v>
      </c>
      <c r="M239" s="12">
        <f>Dataark7a!M239*Dataark9!$F$61/1000</f>
        <v>470.6163283848</v>
      </c>
    </row>
    <row r="240" spans="1:13" x14ac:dyDescent="0.2">
      <c r="A240" s="9" t="str">
        <f t="shared" si="40"/>
        <v>2026-priser (mio. kr.)</v>
      </c>
      <c r="B240" s="9" t="str">
        <f t="shared" si="40"/>
        <v>I alt (netto)</v>
      </c>
      <c r="C240" s="9" t="str">
        <f t="shared" si="40"/>
        <v>1 Driftskonti</v>
      </c>
      <c r="D240" s="28" t="str">
        <f t="shared" si="40"/>
        <v>2023</v>
      </c>
      <c r="E240" s="2">
        <v>316</v>
      </c>
      <c r="F240" s="3" t="s">
        <v>41</v>
      </c>
      <c r="G240" s="12">
        <f>Dataark7a!G240*Dataark9!$F$61/1000</f>
        <v>231.25739007696001</v>
      </c>
      <c r="H240" s="12">
        <f>Dataark7a!H240*Dataark9!$F$61/1000</f>
        <v>275.52876328223999</v>
      </c>
      <c r="I240" s="12">
        <f>Dataark7a!I240*Dataark9!$F$61/1000</f>
        <v>129.74455415376002</v>
      </c>
      <c r="J240" s="12">
        <f>Dataark7a!J240*Dataark9!$F$61/1000</f>
        <v>25.302085548480001</v>
      </c>
      <c r="K240" s="12">
        <f>Dataark7a!K240*Dataark9!$F$61/1000</f>
        <v>26.743952913600001</v>
      </c>
      <c r="L240" s="12">
        <f>Dataark7a!L240*Dataark9!$F$61/1000</f>
        <v>4.0938734116799997</v>
      </c>
      <c r="M240" s="12">
        <f>Dataark7a!M240*Dataark9!$F$61/1000</f>
        <v>692.67061938671998</v>
      </c>
    </row>
    <row r="241" spans="1:13" x14ac:dyDescent="0.2">
      <c r="A241" s="9" t="str">
        <f t="shared" si="40"/>
        <v>2026-priser (mio. kr.)</v>
      </c>
      <c r="B241" s="9" t="str">
        <f t="shared" si="40"/>
        <v>I alt (netto)</v>
      </c>
      <c r="C241" s="9" t="str">
        <f t="shared" si="40"/>
        <v>1 Driftskonti</v>
      </c>
      <c r="D241" s="28" t="str">
        <f t="shared" si="40"/>
        <v>2023</v>
      </c>
      <c r="E241" s="2">
        <v>320</v>
      </c>
      <c r="F241" s="3" t="s">
        <v>39</v>
      </c>
      <c r="G241" s="12">
        <f>Dataark7a!G241*Dataark9!$F$61/1000</f>
        <v>118.62269679936001</v>
      </c>
      <c r="H241" s="12">
        <f>Dataark7a!H241*Dataark9!$F$61/1000</f>
        <v>194.10803564256003</v>
      </c>
      <c r="I241" s="12">
        <f>Dataark7a!I241*Dataark9!$F$61/1000</f>
        <v>24.662872609440001</v>
      </c>
      <c r="J241" s="12">
        <f>Dataark7a!J241*Dataark9!$F$61/1000</f>
        <v>20.387646314879998</v>
      </c>
      <c r="K241" s="12">
        <f>Dataark7a!K241*Dataark9!$F$61/1000</f>
        <v>21.119774619840001</v>
      </c>
      <c r="L241" s="12">
        <f>Dataark7a!L241*Dataark9!$F$61/1000</f>
        <v>1.0668475147200001</v>
      </c>
      <c r="M241" s="12">
        <f>Dataark7a!M241*Dataark9!$F$61/1000</f>
        <v>379.96787350080001</v>
      </c>
    </row>
    <row r="242" spans="1:13" x14ac:dyDescent="0.2">
      <c r="A242" s="9" t="str">
        <f t="shared" si="40"/>
        <v>2026-priser (mio. kr.)</v>
      </c>
      <c r="B242" s="9" t="str">
        <f t="shared" si="40"/>
        <v>I alt (netto)</v>
      </c>
      <c r="C242" s="9" t="str">
        <f t="shared" si="40"/>
        <v>1 Driftskonti</v>
      </c>
      <c r="D242" s="28" t="str">
        <f t="shared" si="40"/>
        <v>2023</v>
      </c>
      <c r="E242" s="2">
        <v>326</v>
      </c>
      <c r="F242" s="3" t="s">
        <v>42</v>
      </c>
      <c r="G242" s="12">
        <f>Dataark7a!G242*Dataark9!$F$61/1000</f>
        <v>224.35366644288001</v>
      </c>
      <c r="H242" s="12">
        <f>Dataark7a!H242*Dataark9!$F$61/1000</f>
        <v>240.292569816</v>
      </c>
      <c r="I242" s="12">
        <f>Dataark7a!I242*Dataark9!$F$61/1000</f>
        <v>55.992142858080008</v>
      </c>
      <c r="J242" s="12">
        <f>Dataark7a!J242*Dataark9!$F$61/1000</f>
        <v>10.116580262880001</v>
      </c>
      <c r="K242" s="12">
        <f>Dataark7a!K242*Dataark9!$F$61/1000</f>
        <v>0</v>
      </c>
      <c r="L242" s="12">
        <f>Dataark7a!L242*Dataark9!$F$61/1000</f>
        <v>2.5322235868800003</v>
      </c>
      <c r="M242" s="12">
        <f>Dataark7a!M242*Dataark9!$F$61/1000</f>
        <v>533.28718296672002</v>
      </c>
    </row>
    <row r="243" spans="1:13" x14ac:dyDescent="0.2">
      <c r="A243" s="9" t="str">
        <f t="shared" si="40"/>
        <v>2026-priser (mio. kr.)</v>
      </c>
      <c r="B243" s="9" t="str">
        <f t="shared" si="40"/>
        <v>I alt (netto)</v>
      </c>
      <c r="C243" s="9" t="str">
        <f t="shared" si="40"/>
        <v>1 Driftskonti</v>
      </c>
      <c r="D243" s="28" t="str">
        <f t="shared" si="40"/>
        <v>2023</v>
      </c>
      <c r="E243" s="2">
        <v>329</v>
      </c>
      <c r="F243" s="3" t="s">
        <v>46</v>
      </c>
      <c r="G243" s="12">
        <f>Dataark7a!G243*Dataark9!$F$61/1000</f>
        <v>114.60718574448001</v>
      </c>
      <c r="H243" s="12">
        <f>Dataark7a!H243*Dataark9!$F$61/1000</f>
        <v>178.38183009503999</v>
      </c>
      <c r="I243" s="12">
        <f>Dataark7a!I243*Dataark9!$F$61/1000</f>
        <v>20.882448624960002</v>
      </c>
      <c r="J243" s="12">
        <f>Dataark7a!J243*Dataark9!$F$61/1000</f>
        <v>6.5029561521599994</v>
      </c>
      <c r="K243" s="12">
        <f>Dataark7a!K243*Dataark9!$F$61/1000</f>
        <v>9.3531070152000009</v>
      </c>
      <c r="L243" s="12">
        <f>Dataark7a!L243*Dataark9!$F$61/1000</f>
        <v>0.62018208096000005</v>
      </c>
      <c r="M243" s="12">
        <f>Dataark7a!M243*Dataark9!$F$61/1000</f>
        <v>330.3477097128</v>
      </c>
    </row>
    <row r="244" spans="1:13" x14ac:dyDescent="0.2">
      <c r="A244" s="9" t="str">
        <f t="shared" si="40"/>
        <v>2026-priser (mio. kr.)</v>
      </c>
      <c r="B244" s="9" t="str">
        <f t="shared" si="40"/>
        <v>I alt (netto)</v>
      </c>
      <c r="C244" s="9" t="str">
        <f t="shared" si="40"/>
        <v>1 Driftskonti</v>
      </c>
      <c r="D244" s="28" t="str">
        <f t="shared" si="40"/>
        <v>2023</v>
      </c>
      <c r="E244" s="2">
        <v>330</v>
      </c>
      <c r="F244" s="3" t="s">
        <v>47</v>
      </c>
      <c r="G244" s="12">
        <f>Dataark7a!G244*Dataark9!$F$61/1000</f>
        <v>306.64085785632005</v>
      </c>
      <c r="H244" s="12">
        <f>Dataark7a!H244*Dataark9!$F$61/1000</f>
        <v>322.98164817360004</v>
      </c>
      <c r="I244" s="12">
        <f>Dataark7a!I244*Dataark9!$F$61/1000</f>
        <v>102.07704489216</v>
      </c>
      <c r="J244" s="12">
        <f>Dataark7a!J244*Dataark9!$F$61/1000</f>
        <v>92.267197283040005</v>
      </c>
      <c r="K244" s="12">
        <f>Dataark7a!K244*Dataark9!$F$61/1000</f>
        <v>28.634724636960001</v>
      </c>
      <c r="L244" s="12">
        <f>Dataark7a!L244*Dataark9!$F$61/1000</f>
        <v>3.31472769264</v>
      </c>
      <c r="M244" s="12">
        <f>Dataark7a!M244*Dataark9!$F$61/1000</f>
        <v>855.91620053472013</v>
      </c>
    </row>
    <row r="245" spans="1:13" x14ac:dyDescent="0.2">
      <c r="A245" s="9" t="str">
        <f t="shared" si="40"/>
        <v>2026-priser (mio. kr.)</v>
      </c>
      <c r="B245" s="9" t="str">
        <f t="shared" si="40"/>
        <v>I alt (netto)</v>
      </c>
      <c r="C245" s="9" t="str">
        <f t="shared" si="40"/>
        <v>1 Driftskonti</v>
      </c>
      <c r="D245" s="28" t="str">
        <f t="shared" si="40"/>
        <v>2023</v>
      </c>
      <c r="E245" s="2">
        <v>336</v>
      </c>
      <c r="F245" s="3" t="s">
        <v>49</v>
      </c>
      <c r="G245" s="12">
        <f>Dataark7a!G245*Dataark9!$F$61/1000</f>
        <v>105.64141266432</v>
      </c>
      <c r="H245" s="12">
        <f>Dataark7a!H245*Dataark9!$F$61/1000</f>
        <v>94.826287963680002</v>
      </c>
      <c r="I245" s="12">
        <f>Dataark7a!I245*Dataark9!$F$61/1000</f>
        <v>24.957291178560002</v>
      </c>
      <c r="J245" s="12">
        <f>Dataark7a!J245*Dataark9!$F$61/1000</f>
        <v>19.36893567648</v>
      </c>
      <c r="K245" s="12">
        <f>Dataark7a!K245*Dataark9!$F$61/1000</f>
        <v>12.08011703184</v>
      </c>
      <c r="L245" s="12">
        <f>Dataark7a!L245*Dataark9!$F$61/1000</f>
        <v>1.6400121816000002</v>
      </c>
      <c r="M245" s="12">
        <f>Dataark7a!M245*Dataark9!$F$61/1000</f>
        <v>258.51405669648</v>
      </c>
    </row>
    <row r="246" spans="1:13" x14ac:dyDescent="0.2">
      <c r="A246" s="9" t="str">
        <f t="shared" si="40"/>
        <v>2026-priser (mio. kr.)</v>
      </c>
      <c r="B246" s="9" t="str">
        <f t="shared" si="40"/>
        <v>I alt (netto)</v>
      </c>
      <c r="C246" s="9" t="str">
        <f t="shared" si="40"/>
        <v>1 Driftskonti</v>
      </c>
      <c r="D246" s="28" t="str">
        <f t="shared" si="40"/>
        <v>2023</v>
      </c>
      <c r="E246" s="2">
        <v>340</v>
      </c>
      <c r="F246" s="3" t="s">
        <v>48</v>
      </c>
      <c r="G246" s="12">
        <f>Dataark7a!G246*Dataark9!$F$61/1000</f>
        <v>115.74903722928001</v>
      </c>
      <c r="H246" s="12">
        <f>Dataark7a!H246*Dataark9!$F$61/1000</f>
        <v>143.19937081632</v>
      </c>
      <c r="I246" s="12">
        <f>Dataark7a!I246*Dataark9!$F$61/1000</f>
        <v>28.5966629208</v>
      </c>
      <c r="J246" s="12">
        <f>Dataark7a!J246*Dataark9!$F$61/1000</f>
        <v>18.037895073120001</v>
      </c>
      <c r="K246" s="12">
        <f>Dataark7a!K246*Dataark9!$F$61/1000</f>
        <v>10.455777321600001</v>
      </c>
      <c r="L246" s="12">
        <f>Dataark7a!L246*Dataark9!$F$61/1000</f>
        <v>1.50455725056</v>
      </c>
      <c r="M246" s="12">
        <f>Dataark7a!M246*Dataark9!$F$61/1000</f>
        <v>317.54330061168002</v>
      </c>
    </row>
    <row r="247" spans="1:13" x14ac:dyDescent="0.2">
      <c r="A247" s="9" t="str">
        <f t="shared" si="40"/>
        <v>2026-priser (mio. kr.)</v>
      </c>
      <c r="B247" s="9" t="str">
        <f t="shared" si="40"/>
        <v>I alt (netto)</v>
      </c>
      <c r="C247" s="9" t="str">
        <f t="shared" si="40"/>
        <v>1 Driftskonti</v>
      </c>
      <c r="D247" s="28" t="str">
        <f t="shared" si="40"/>
        <v>2023</v>
      </c>
      <c r="E247" s="2">
        <v>350</v>
      </c>
      <c r="F247" s="3" t="s">
        <v>36</v>
      </c>
      <c r="G247" s="12">
        <f>Dataark7a!G247*Dataark9!$F$61/1000</f>
        <v>60.346850971680006</v>
      </c>
      <c r="H247" s="12">
        <f>Dataark7a!H247*Dataark9!$F$61/1000</f>
        <v>133.79141015136</v>
      </c>
      <c r="I247" s="12">
        <f>Dataark7a!I247*Dataark9!$F$61/1000</f>
        <v>36.872847261120008</v>
      </c>
      <c r="J247" s="12">
        <f>Dataark7a!J247*Dataark9!$F$61/1000</f>
        <v>6.7570740806399998</v>
      </c>
      <c r="K247" s="12">
        <f>Dataark7a!K247*Dataark9!$F$61/1000</f>
        <v>12.370057752000001</v>
      </c>
      <c r="L247" s="12">
        <f>Dataark7a!L247*Dataark9!$F$61/1000</f>
        <v>0.7343672294400001</v>
      </c>
      <c r="M247" s="12">
        <f>Dataark7a!M247*Dataark9!$F$61/1000</f>
        <v>250.87260744624001</v>
      </c>
    </row>
    <row r="248" spans="1:13" x14ac:dyDescent="0.2">
      <c r="A248" s="9" t="str">
        <f t="shared" si="40"/>
        <v>2026-priser (mio. kr.)</v>
      </c>
      <c r="B248" s="9" t="str">
        <f t="shared" si="40"/>
        <v>I alt (netto)</v>
      </c>
      <c r="C248" s="9" t="str">
        <f t="shared" si="40"/>
        <v>1 Driftskonti</v>
      </c>
      <c r="D248" s="28" t="str">
        <f t="shared" si="40"/>
        <v>2023</v>
      </c>
      <c r="E248" s="2">
        <v>360</v>
      </c>
      <c r="F248" s="3" t="s">
        <v>43</v>
      </c>
      <c r="G248" s="12">
        <f>Dataark7a!G248*Dataark9!$F$61/1000</f>
        <v>151.65019126608001</v>
      </c>
      <c r="H248" s="12">
        <f>Dataark7a!H248*Dataark9!$F$61/1000</f>
        <v>305.35347628032002</v>
      </c>
      <c r="I248" s="12">
        <f>Dataark7a!I248*Dataark9!$F$61/1000</f>
        <v>106.26159474528001</v>
      </c>
      <c r="J248" s="12">
        <f>Dataark7a!J248*Dataark9!$F$61/1000</f>
        <v>16.01614626768</v>
      </c>
      <c r="K248" s="12">
        <f>Dataark7a!K248*Dataark9!$F$61/1000</f>
        <v>24.61921358208</v>
      </c>
      <c r="L248" s="12">
        <f>Dataark7a!L248*Dataark9!$F$61/1000</f>
        <v>1.7150161516800002</v>
      </c>
      <c r="M248" s="12">
        <f>Dataark7a!M248*Dataark9!$F$61/1000</f>
        <v>605.61563829312013</v>
      </c>
    </row>
    <row r="249" spans="1:13" x14ac:dyDescent="0.2">
      <c r="A249" s="9" t="str">
        <f t="shared" si="40"/>
        <v>2026-priser (mio. kr.)</v>
      </c>
      <c r="B249" s="9" t="str">
        <f t="shared" si="40"/>
        <v>I alt (netto)</v>
      </c>
      <c r="C249" s="9" t="str">
        <f t="shared" si="40"/>
        <v>1 Driftskonti</v>
      </c>
      <c r="D249" s="28" t="str">
        <f t="shared" si="40"/>
        <v>2023</v>
      </c>
      <c r="E249" s="2">
        <v>370</v>
      </c>
      <c r="F249" s="3" t="s">
        <v>44</v>
      </c>
      <c r="G249" s="12">
        <f>Dataark7a!G249*Dataark9!$F$61/1000</f>
        <v>287.30102819808002</v>
      </c>
      <c r="H249" s="12">
        <f>Dataark7a!H249*Dataark9!$F$61/1000</f>
        <v>469.97599598352002</v>
      </c>
      <c r="I249" s="12">
        <f>Dataark7a!I249*Dataark9!$F$61/1000</f>
        <v>84.512682346559998</v>
      </c>
      <c r="J249" s="12">
        <f>Dataark7a!J249*Dataark9!$F$61/1000</f>
        <v>3.8307997852800004</v>
      </c>
      <c r="K249" s="12">
        <f>Dataark7a!K249*Dataark9!$F$61/1000</f>
        <v>38.097538951680001</v>
      </c>
      <c r="L249" s="12">
        <f>Dataark7a!L249*Dataark9!$F$61/1000</f>
        <v>3.5666066966400005</v>
      </c>
      <c r="M249" s="12">
        <f>Dataark7a!M249*Dataark9!$F$61/1000</f>
        <v>887.28465196176001</v>
      </c>
    </row>
    <row r="250" spans="1:13" x14ac:dyDescent="0.2">
      <c r="A250" s="9" t="str">
        <f t="shared" si="40"/>
        <v>2026-priser (mio. kr.)</v>
      </c>
      <c r="B250" s="9" t="str">
        <f t="shared" si="40"/>
        <v>I alt (netto)</v>
      </c>
      <c r="C250" s="9" t="str">
        <f t="shared" si="40"/>
        <v>1 Driftskonti</v>
      </c>
      <c r="D250" s="28" t="str">
        <f t="shared" si="40"/>
        <v>2023</v>
      </c>
      <c r="E250" s="2">
        <v>376</v>
      </c>
      <c r="F250" s="3" t="s">
        <v>40</v>
      </c>
      <c r="G250" s="12">
        <f>Dataark7a!G250*Dataark9!$F$61/1000</f>
        <v>170.50865216112001</v>
      </c>
      <c r="H250" s="12">
        <f>Dataark7a!H250*Dataark9!$F$61/1000</f>
        <v>268.01717165184004</v>
      </c>
      <c r="I250" s="12">
        <f>Dataark7a!I250*Dataark9!$F$61/1000</f>
        <v>178.28443688016</v>
      </c>
      <c r="J250" s="12">
        <f>Dataark7a!J250*Dataark9!$F$61/1000</f>
        <v>57.000778336319996</v>
      </c>
      <c r="K250" s="12">
        <f>Dataark7a!K250*Dataark9!$F$61/1000</f>
        <v>35.585465685120006</v>
      </c>
      <c r="L250" s="12">
        <f>Dataark7a!L250*Dataark9!$F$61/1000</f>
        <v>2.9128407484799999</v>
      </c>
      <c r="M250" s="12">
        <f>Dataark7a!M250*Dataark9!$F$61/1000</f>
        <v>712.30934546304002</v>
      </c>
    </row>
    <row r="251" spans="1:13" x14ac:dyDescent="0.2">
      <c r="A251" s="9" t="str">
        <f t="shared" si="40"/>
        <v>2026-priser (mio. kr.)</v>
      </c>
      <c r="B251" s="9" t="str">
        <f t="shared" si="40"/>
        <v>I alt (netto)</v>
      </c>
      <c r="C251" s="9" t="str">
        <f t="shared" si="40"/>
        <v>1 Driftskonti</v>
      </c>
      <c r="D251" s="28" t="str">
        <f t="shared" si="40"/>
        <v>2023</v>
      </c>
      <c r="E251" s="2">
        <v>390</v>
      </c>
      <c r="F251" s="3" t="s">
        <v>50</v>
      </c>
      <c r="G251" s="12">
        <f>Dataark7a!G251*Dataark9!$F$61/1000</f>
        <v>202.04390346192002</v>
      </c>
      <c r="H251" s="12">
        <f>Dataark7a!H251*Dataark9!$F$61/1000</f>
        <v>272.21291612736002</v>
      </c>
      <c r="I251" s="12">
        <f>Dataark7a!I251*Dataark9!$F$61/1000</f>
        <v>53.830461272640001</v>
      </c>
      <c r="J251" s="12">
        <f>Dataark7a!J251*Dataark9!$F$61/1000</f>
        <v>25.843905272640001</v>
      </c>
      <c r="K251" s="12">
        <f>Dataark7a!K251*Dataark9!$F$61/1000</f>
        <v>25.571875948320002</v>
      </c>
      <c r="L251" s="12">
        <f>Dataark7a!L251*Dataark9!$F$61/1000</f>
        <v>3.08076008448</v>
      </c>
      <c r="M251" s="12">
        <f>Dataark7a!M251*Dataark9!$F$61/1000</f>
        <v>582.58382216736004</v>
      </c>
    </row>
    <row r="252" spans="1:13" x14ac:dyDescent="0.2">
      <c r="A252" s="9" t="str">
        <f t="shared" si="40"/>
        <v>2026-priser (mio. kr.)</v>
      </c>
      <c r="B252" s="9" t="str">
        <f t="shared" si="40"/>
        <v>I alt (netto)</v>
      </c>
      <c r="C252" s="9" t="str">
        <f t="shared" si="40"/>
        <v>1 Driftskonti</v>
      </c>
      <c r="D252" s="28" t="str">
        <f t="shared" si="40"/>
        <v>2023</v>
      </c>
      <c r="E252" s="2">
        <v>400</v>
      </c>
      <c r="F252" s="3" t="s">
        <v>32</v>
      </c>
      <c r="G252" s="12">
        <f>Dataark7a!G252*Dataark9!$F$61/1000</f>
        <v>139.10101955568001</v>
      </c>
      <c r="H252" s="12">
        <f>Dataark7a!H252*Dataark9!$F$61/1000</f>
        <v>279.99541761984</v>
      </c>
      <c r="I252" s="12">
        <f>Dataark7a!I252*Dataark9!$F$61/1000</f>
        <v>102.70730213328</v>
      </c>
      <c r="J252" s="12">
        <f>Dataark7a!J252*Dataark9!$F$61/1000</f>
        <v>52.621442053440006</v>
      </c>
      <c r="K252" s="12">
        <f>Dataark7a!K252*Dataark9!$F$61/1000</f>
        <v>21.786974114880003</v>
      </c>
      <c r="L252" s="12">
        <f>Dataark7a!L252*Dataark9!$F$61/1000</f>
        <v>1.9232361283200001</v>
      </c>
      <c r="M252" s="12">
        <f>Dataark7a!M252*Dataark9!$F$61/1000</f>
        <v>598.13539160544008</v>
      </c>
    </row>
    <row r="253" spans="1:13" x14ac:dyDescent="0.2">
      <c r="A253" s="9" t="str">
        <f t="shared" si="40"/>
        <v>2026-priser (mio. kr.)</v>
      </c>
      <c r="B253" s="9" t="str">
        <f t="shared" si="40"/>
        <v>I alt (netto)</v>
      </c>
      <c r="C253" s="9" t="str">
        <f t="shared" si="40"/>
        <v>1 Driftskonti</v>
      </c>
      <c r="D253" s="28" t="str">
        <f t="shared" si="40"/>
        <v>2023</v>
      </c>
      <c r="E253" s="2">
        <v>410</v>
      </c>
      <c r="F253" s="3" t="s">
        <v>55</v>
      </c>
      <c r="G253" s="12">
        <f>Dataark7a!G253*Dataark9!$F$61/1000</f>
        <v>121.76166892032001</v>
      </c>
      <c r="H253" s="12">
        <f>Dataark7a!H253*Dataark9!$F$61/1000</f>
        <v>201.19982893296003</v>
      </c>
      <c r="I253" s="12">
        <f>Dataark7a!I253*Dataark9!$F$61/1000</f>
        <v>59.506134829440001</v>
      </c>
      <c r="J253" s="12">
        <f>Dataark7a!J253*Dataark9!$F$61/1000</f>
        <v>12.54245493696</v>
      </c>
      <c r="K253" s="12">
        <f>Dataark7a!K253*Dataark9!$F$61/1000</f>
        <v>8.1205790889599996</v>
      </c>
      <c r="L253" s="12">
        <f>Dataark7a!L253*Dataark9!$F$61/1000</f>
        <v>1.9859260137600001</v>
      </c>
      <c r="M253" s="12">
        <f>Dataark7a!M253*Dataark9!$F$61/1000</f>
        <v>405.11659272240001</v>
      </c>
    </row>
    <row r="254" spans="1:13" x14ac:dyDescent="0.2">
      <c r="A254" s="9" t="str">
        <f t="shared" si="40"/>
        <v>2026-priser (mio. kr.)</v>
      </c>
      <c r="B254" s="9" t="str">
        <f t="shared" si="40"/>
        <v>I alt (netto)</v>
      </c>
      <c r="C254" s="9" t="str">
        <f t="shared" si="40"/>
        <v>1 Driftskonti</v>
      </c>
      <c r="D254" s="28" t="str">
        <f t="shared" si="40"/>
        <v>2023</v>
      </c>
      <c r="E254" s="2">
        <v>420</v>
      </c>
      <c r="F254" s="3" t="s">
        <v>51</v>
      </c>
      <c r="G254" s="12">
        <f>Dataark7a!G254*Dataark9!$F$61/1000</f>
        <v>122.8217996616</v>
      </c>
      <c r="H254" s="12">
        <f>Dataark7a!H254*Dataark9!$F$61/1000</f>
        <v>197.02311531551999</v>
      </c>
      <c r="I254" s="12">
        <f>Dataark7a!I254*Dataark9!$F$61/1000</f>
        <v>36.999346494240001</v>
      </c>
      <c r="J254" s="12">
        <f>Dataark7a!J254*Dataark9!$F$61/1000</f>
        <v>38.633761364640002</v>
      </c>
      <c r="K254" s="12">
        <f>Dataark7a!K254*Dataark9!$F$61/1000</f>
        <v>20.3350315896</v>
      </c>
      <c r="L254" s="12">
        <f>Dataark7a!L254*Dataark9!$F$61/1000</f>
        <v>3.2990552212800002</v>
      </c>
      <c r="M254" s="12">
        <f>Dataark7a!M254*Dataark9!$F$61/1000</f>
        <v>419.11210964688001</v>
      </c>
    </row>
    <row r="255" spans="1:13" x14ac:dyDescent="0.2">
      <c r="A255" s="9" t="str">
        <f t="shared" si="40"/>
        <v>2026-priser (mio. kr.)</v>
      </c>
      <c r="B255" s="9" t="str">
        <f t="shared" si="40"/>
        <v>I alt (netto)</v>
      </c>
      <c r="C255" s="9" t="str">
        <f t="shared" si="40"/>
        <v>1 Driftskonti</v>
      </c>
      <c r="D255" s="28" t="str">
        <f t="shared" si="40"/>
        <v>2023</v>
      </c>
      <c r="E255" s="2">
        <v>430</v>
      </c>
      <c r="F255" s="3" t="s">
        <v>52</v>
      </c>
      <c r="G255" s="12">
        <f>Dataark7a!G255*Dataark9!$F$61/1000</f>
        <v>151.47107730768002</v>
      </c>
      <c r="H255" s="12">
        <f>Dataark7a!H255*Dataark9!$F$61/1000</f>
        <v>242.87069135472001</v>
      </c>
      <c r="I255" s="12">
        <f>Dataark7a!I255*Dataark9!$F$61/1000</f>
        <v>106.3321208664</v>
      </c>
      <c r="J255" s="12">
        <f>Dataark7a!J255*Dataark9!$F$61/1000</f>
        <v>27.98207815104</v>
      </c>
      <c r="K255" s="12">
        <f>Dataark7a!K255*Dataark9!$F$61/1000</f>
        <v>34.099939292640002</v>
      </c>
      <c r="L255" s="12">
        <f>Dataark7a!L255*Dataark9!$F$61/1000</f>
        <v>2.2534774891199998</v>
      </c>
      <c r="M255" s="12">
        <f>Dataark7a!M255*Dataark9!$F$61/1000</f>
        <v>565.00938446160001</v>
      </c>
    </row>
    <row r="256" spans="1:13" x14ac:dyDescent="0.2">
      <c r="A256" s="9" t="str">
        <f t="shared" si="40"/>
        <v>2026-priser (mio. kr.)</v>
      </c>
      <c r="B256" s="9" t="str">
        <f t="shared" si="40"/>
        <v>I alt (netto)</v>
      </c>
      <c r="C256" s="9" t="str">
        <f t="shared" si="40"/>
        <v>1 Driftskonti</v>
      </c>
      <c r="D256" s="28" t="str">
        <f t="shared" si="40"/>
        <v>2023</v>
      </c>
      <c r="E256" s="2">
        <v>440</v>
      </c>
      <c r="F256" s="3" t="s">
        <v>53</v>
      </c>
      <c r="G256" s="12">
        <f>Dataark7a!G256*Dataark9!$F$61/1000</f>
        <v>59.946083489759999</v>
      </c>
      <c r="H256" s="12">
        <f>Dataark7a!H256*Dataark9!$F$61/1000</f>
        <v>157.23182999471999</v>
      </c>
      <c r="I256" s="12">
        <f>Dataark7a!I256*Dataark9!$F$61/1000</f>
        <v>50.98142987184</v>
      </c>
      <c r="J256" s="12">
        <f>Dataark7a!J256*Dataark9!$F$61/1000</f>
        <v>8.1989414457599992</v>
      </c>
      <c r="K256" s="12">
        <f>Dataark7a!K256*Dataark9!$F$61/1000</f>
        <v>13.74923523168</v>
      </c>
      <c r="L256" s="12">
        <f>Dataark7a!L256*Dataark9!$F$61/1000</f>
        <v>1.3187265187200001</v>
      </c>
      <c r="M256" s="12">
        <f>Dataark7a!M256*Dataark9!$F$61/1000</f>
        <v>291.42624655248005</v>
      </c>
    </row>
    <row r="257" spans="1:13" x14ac:dyDescent="0.2">
      <c r="A257" s="9" t="str">
        <f t="shared" si="40"/>
        <v>2026-priser (mio. kr.)</v>
      </c>
      <c r="B257" s="9" t="str">
        <f t="shared" si="40"/>
        <v>I alt (netto)</v>
      </c>
      <c r="C257" s="9" t="str">
        <f t="shared" si="40"/>
        <v>1 Driftskonti</v>
      </c>
      <c r="D257" s="28" t="str">
        <f t="shared" si="40"/>
        <v>2023</v>
      </c>
      <c r="E257" s="2">
        <v>450</v>
      </c>
      <c r="F257" s="3" t="s">
        <v>57</v>
      </c>
      <c r="G257" s="12">
        <f>Dataark7a!G257*Dataark9!$F$61/1000</f>
        <v>111.02042872752</v>
      </c>
      <c r="H257" s="12">
        <f>Dataark7a!H257*Dataark9!$F$61/1000</f>
        <v>147.88767867744002</v>
      </c>
      <c r="I257" s="12">
        <f>Dataark7a!I257*Dataark9!$F$61/1000</f>
        <v>73.956153423360007</v>
      </c>
      <c r="J257" s="12">
        <f>Dataark7a!J257*Dataark9!$F$61/1000</f>
        <v>42.723156927360002</v>
      </c>
      <c r="K257" s="12">
        <f>Dataark7a!K257*Dataark9!$F$61/1000</f>
        <v>20.445858351360002</v>
      </c>
      <c r="L257" s="12">
        <f>Dataark7a!L257*Dataark9!$F$61/1000</f>
        <v>2.6632006689600001</v>
      </c>
      <c r="M257" s="12">
        <f>Dataark7a!M257*Dataark9!$F$61/1000</f>
        <v>398.696476776</v>
      </c>
    </row>
    <row r="258" spans="1:13" x14ac:dyDescent="0.2">
      <c r="A258" s="9" t="str">
        <f t="shared" si="40"/>
        <v>2026-priser (mio. kr.)</v>
      </c>
      <c r="B258" s="9" t="str">
        <f t="shared" si="40"/>
        <v>I alt (netto)</v>
      </c>
      <c r="C258" s="9" t="str">
        <f t="shared" si="40"/>
        <v>1 Driftskonti</v>
      </c>
      <c r="D258" s="28" t="str">
        <f t="shared" si="40"/>
        <v>2023</v>
      </c>
      <c r="E258" s="2">
        <v>461</v>
      </c>
      <c r="F258" s="3" t="s">
        <v>58</v>
      </c>
      <c r="G258" s="12">
        <f>Dataark7a!G258*Dataark9!$F$61/1000</f>
        <v>531.79717872527999</v>
      </c>
      <c r="H258" s="12">
        <f>Dataark7a!H258*Dataark9!$F$61/1000</f>
        <v>739.73728980528006</v>
      </c>
      <c r="I258" s="12">
        <f>Dataark7a!I258*Dataark9!$F$61/1000</f>
        <v>327.92743234992002</v>
      </c>
      <c r="J258" s="12">
        <f>Dataark7a!J258*Dataark9!$F$61/1000</f>
        <v>78.741854499360002</v>
      </c>
      <c r="K258" s="12">
        <f>Dataark7a!K258*Dataark9!$F$61/1000</f>
        <v>70.751133030239998</v>
      </c>
      <c r="L258" s="12">
        <f>Dataark7a!L258*Dataark9!$F$61/1000</f>
        <v>9.3866908823999999</v>
      </c>
      <c r="M258" s="12">
        <f>Dataark7a!M258*Dataark9!$F$61/1000</f>
        <v>1758.3415792924802</v>
      </c>
    </row>
    <row r="259" spans="1:13" x14ac:dyDescent="0.2">
      <c r="A259" s="9" t="str">
        <f t="shared" si="40"/>
        <v>2026-priser (mio. kr.)</v>
      </c>
      <c r="B259" s="9" t="str">
        <f t="shared" si="40"/>
        <v>I alt (netto)</v>
      </c>
      <c r="C259" s="9" t="str">
        <f t="shared" si="40"/>
        <v>1 Driftskonti</v>
      </c>
      <c r="D259" s="28" t="str">
        <f t="shared" si="40"/>
        <v>2023</v>
      </c>
      <c r="E259" s="2">
        <v>479</v>
      </c>
      <c r="F259" s="3" t="s">
        <v>59</v>
      </c>
      <c r="G259" s="12">
        <f>Dataark7a!G259*Dataark9!$F$61/1000</f>
        <v>143.91358772544001</v>
      </c>
      <c r="H259" s="12">
        <f>Dataark7a!H259*Dataark9!$F$61/1000</f>
        <v>366.07310817792001</v>
      </c>
      <c r="I259" s="12">
        <f>Dataark7a!I259*Dataark9!$F$61/1000</f>
        <v>113.24591966064001</v>
      </c>
      <c r="J259" s="12">
        <f>Dataark7a!J259*Dataark9!$F$61/1000</f>
        <v>25.961448807840004</v>
      </c>
      <c r="K259" s="12">
        <f>Dataark7a!K259*Dataark9!$F$61/1000</f>
        <v>21.385087170720002</v>
      </c>
      <c r="L259" s="12">
        <f>Dataark7a!L259*Dataark9!$F$61/1000</f>
        <v>3.0012782654400003</v>
      </c>
      <c r="M259" s="12">
        <f>Dataark7a!M259*Dataark9!$F$61/1000</f>
        <v>673.58042980799996</v>
      </c>
    </row>
    <row r="260" spans="1:13" x14ac:dyDescent="0.2">
      <c r="A260" s="9" t="str">
        <f t="shared" si="40"/>
        <v>2026-priser (mio. kr.)</v>
      </c>
      <c r="B260" s="9" t="str">
        <f t="shared" si="40"/>
        <v>I alt (netto)</v>
      </c>
      <c r="C260" s="9" t="str">
        <f t="shared" si="40"/>
        <v>1 Driftskonti</v>
      </c>
      <c r="D260" s="28" t="str">
        <f t="shared" si="40"/>
        <v>2023</v>
      </c>
      <c r="E260" s="2">
        <v>480</v>
      </c>
      <c r="F260" s="3" t="s">
        <v>56</v>
      </c>
      <c r="G260" s="12">
        <f>Dataark7a!G260*Dataark9!$F$61/1000</f>
        <v>97.72681462752</v>
      </c>
      <c r="H260" s="12">
        <f>Dataark7a!H260*Dataark9!$F$61/1000</f>
        <v>141.91534762704001</v>
      </c>
      <c r="I260" s="12">
        <f>Dataark7a!I260*Dataark9!$F$61/1000</f>
        <v>24.485997575519999</v>
      </c>
      <c r="J260" s="12">
        <f>Dataark7a!J260*Dataark9!$F$61/1000</f>
        <v>28.004467395840003</v>
      </c>
      <c r="K260" s="12">
        <f>Dataark7a!K260*Dataark9!$F$61/1000</f>
        <v>9.6363309619200006</v>
      </c>
      <c r="L260" s="12">
        <f>Dataark7a!L260*Dataark9!$F$61/1000</f>
        <v>1.7855422728000001</v>
      </c>
      <c r="M260" s="12">
        <f>Dataark7a!M260*Dataark9!$F$61/1000</f>
        <v>303.55450046063999</v>
      </c>
    </row>
    <row r="261" spans="1:13" x14ac:dyDescent="0.2">
      <c r="A261" s="9" t="str">
        <f t="shared" si="40"/>
        <v>2026-priser (mio. kr.)</v>
      </c>
      <c r="B261" s="9" t="str">
        <f t="shared" si="40"/>
        <v>I alt (netto)</v>
      </c>
      <c r="C261" s="9" t="str">
        <f t="shared" si="40"/>
        <v>1 Driftskonti</v>
      </c>
      <c r="D261" s="28" t="str">
        <f t="shared" si="40"/>
        <v>2023</v>
      </c>
      <c r="E261" s="2">
        <v>482</v>
      </c>
      <c r="F261" s="3" t="s">
        <v>54</v>
      </c>
      <c r="G261" s="12">
        <f>Dataark7a!G261*Dataark9!$F$61/1000</f>
        <v>79.166130688319996</v>
      </c>
      <c r="H261" s="12">
        <f>Dataark7a!H261*Dataark9!$F$61/1000</f>
        <v>137.55728112672003</v>
      </c>
      <c r="I261" s="12">
        <f>Dataark7a!I261*Dataark9!$F$61/1000</f>
        <v>30.396758202720001</v>
      </c>
      <c r="J261" s="12">
        <f>Dataark7a!J261*Dataark9!$F$61/1000</f>
        <v>12.40028323248</v>
      </c>
      <c r="K261" s="12">
        <f>Dataark7a!K261*Dataark9!$F$61/1000</f>
        <v>8.8639020163200009</v>
      </c>
      <c r="L261" s="12">
        <f>Dataark7a!L261*Dataark9!$F$61/1000</f>
        <v>0.49032446112</v>
      </c>
      <c r="M261" s="12">
        <f>Dataark7a!M261*Dataark9!$F$61/1000</f>
        <v>268.87467972768002</v>
      </c>
    </row>
    <row r="262" spans="1:13" x14ac:dyDescent="0.2">
      <c r="A262" s="9" t="str">
        <f t="shared" si="40"/>
        <v>2026-priser (mio. kr.)</v>
      </c>
      <c r="B262" s="9" t="str">
        <f t="shared" si="40"/>
        <v>I alt (netto)</v>
      </c>
      <c r="C262" s="9" t="str">
        <f t="shared" si="40"/>
        <v>1 Driftskonti</v>
      </c>
      <c r="D262" s="28" t="str">
        <f t="shared" si="40"/>
        <v>2023</v>
      </c>
      <c r="E262" s="2">
        <v>492</v>
      </c>
      <c r="F262" s="3" t="s">
        <v>60</v>
      </c>
      <c r="G262" s="12">
        <f>Dataark7a!G262*Dataark9!$F$61/1000</f>
        <v>20.973125066400002</v>
      </c>
      <c r="H262" s="12">
        <f>Dataark7a!H262*Dataark9!$F$61/1000</f>
        <v>71.509008966720003</v>
      </c>
      <c r="I262" s="12">
        <f>Dataark7a!I262*Dataark9!$F$61/1000</f>
        <v>17.10650248944</v>
      </c>
      <c r="J262" s="12">
        <f>Dataark7a!J262*Dataark9!$F$61/1000</f>
        <v>3.89908698192</v>
      </c>
      <c r="K262" s="12">
        <f>Dataark7a!K262*Dataark9!$F$61/1000</f>
        <v>5.6141031336000005</v>
      </c>
      <c r="L262" s="12">
        <f>Dataark7a!L262*Dataark9!$F$61/1000</f>
        <v>0.31904673840000003</v>
      </c>
      <c r="M262" s="12">
        <f>Dataark7a!M262*Dataark9!$F$61/1000</f>
        <v>119.42087337648002</v>
      </c>
    </row>
    <row r="263" spans="1:13" x14ac:dyDescent="0.2">
      <c r="A263" s="9" t="str">
        <f t="shared" si="40"/>
        <v>2026-priser (mio. kr.)</v>
      </c>
      <c r="B263" s="9" t="str">
        <f t="shared" si="40"/>
        <v>I alt (netto)</v>
      </c>
      <c r="C263" s="9" t="str">
        <f t="shared" si="40"/>
        <v>1 Driftskonti</v>
      </c>
      <c r="D263" s="28" t="str">
        <f t="shared" si="40"/>
        <v>2023</v>
      </c>
      <c r="E263" s="2">
        <v>510</v>
      </c>
      <c r="F263" s="3" t="s">
        <v>65</v>
      </c>
      <c r="G263" s="12">
        <f>Dataark7a!G263*Dataark9!$F$61/1000</f>
        <v>180.23789848895998</v>
      </c>
      <c r="H263" s="12">
        <f>Dataark7a!H263*Dataark9!$F$61/1000</f>
        <v>297.02355775248003</v>
      </c>
      <c r="I263" s="12">
        <f>Dataark7a!I263*Dataark9!$F$61/1000</f>
        <v>111.96413539584</v>
      </c>
      <c r="J263" s="12">
        <f>Dataark7a!J263*Dataark9!$F$61/1000</f>
        <v>15.528060731040002</v>
      </c>
      <c r="K263" s="12">
        <f>Dataark7a!K263*Dataark9!$F$61/1000</f>
        <v>27.434661115680004</v>
      </c>
      <c r="L263" s="12">
        <f>Dataark7a!L263*Dataark9!$F$61/1000</f>
        <v>2.5512544449600001</v>
      </c>
      <c r="M263" s="12">
        <f>Dataark7a!M263*Dataark9!$F$61/1000</f>
        <v>634.73956792896013</v>
      </c>
    </row>
    <row r="264" spans="1:13" x14ac:dyDescent="0.2">
      <c r="A264" s="9" t="str">
        <f t="shared" si="40"/>
        <v>2026-priser (mio. kr.)</v>
      </c>
      <c r="B264" s="9" t="str">
        <f t="shared" si="40"/>
        <v>I alt (netto)</v>
      </c>
      <c r="C264" s="9" t="str">
        <f t="shared" si="40"/>
        <v>1 Driftskonti</v>
      </c>
      <c r="D264" s="28" t="str">
        <f t="shared" si="40"/>
        <v>2023</v>
      </c>
      <c r="E264" s="2">
        <v>530</v>
      </c>
      <c r="F264" s="3" t="s">
        <v>61</v>
      </c>
      <c r="G264" s="12">
        <f>Dataark7a!G264*Dataark9!$F$61/1000</f>
        <v>49.400749188959999</v>
      </c>
      <c r="H264" s="12">
        <f>Dataark7a!H264*Dataark9!$F$61/1000</f>
        <v>194.48305549296001</v>
      </c>
      <c r="I264" s="12">
        <f>Dataark7a!I264*Dataark9!$F$61/1000</f>
        <v>39.677100172320003</v>
      </c>
      <c r="J264" s="12">
        <f>Dataark7a!J264*Dataark9!$F$61/1000</f>
        <v>1.39596941328</v>
      </c>
      <c r="K264" s="12">
        <f>Dataark7a!K264*Dataark9!$F$61/1000</f>
        <v>21.619054778879999</v>
      </c>
      <c r="L264" s="12">
        <f>Dataark7a!L264*Dataark9!$F$61/1000</f>
        <v>1.20230244576</v>
      </c>
      <c r="M264" s="12">
        <f>Dataark7a!M264*Dataark9!$F$61/1000</f>
        <v>307.77823149215999</v>
      </c>
    </row>
    <row r="265" spans="1:13" x14ac:dyDescent="0.2">
      <c r="A265" s="9" t="str">
        <f t="shared" si="40"/>
        <v>2026-priser (mio. kr.)</v>
      </c>
      <c r="B265" s="9" t="str">
        <f t="shared" si="40"/>
        <v>I alt (netto)</v>
      </c>
      <c r="C265" s="9" t="str">
        <f t="shared" si="40"/>
        <v>1 Driftskonti</v>
      </c>
      <c r="D265" s="28" t="str">
        <f t="shared" si="40"/>
        <v>2023</v>
      </c>
      <c r="E265" s="2">
        <v>540</v>
      </c>
      <c r="F265" s="3" t="s">
        <v>67</v>
      </c>
      <c r="G265" s="12">
        <f>Dataark7a!G265*Dataark9!$F$61/1000</f>
        <v>214.72405225440002</v>
      </c>
      <c r="H265" s="12">
        <f>Dataark7a!H265*Dataark9!$F$61/1000</f>
        <v>422.26787370144001</v>
      </c>
      <c r="I265" s="12">
        <f>Dataark7a!I265*Dataark9!$F$61/1000</f>
        <v>206.81393206656</v>
      </c>
      <c r="J265" s="12">
        <f>Dataark7a!J265*Dataark9!$F$61/1000</f>
        <v>27.394360475039999</v>
      </c>
      <c r="K265" s="12">
        <f>Dataark7a!K265*Dataark9!$F$61/1000</f>
        <v>39.538286854559999</v>
      </c>
      <c r="L265" s="12">
        <f>Dataark7a!L265*Dataark9!$F$61/1000</f>
        <v>3.33151962624</v>
      </c>
      <c r="M265" s="12">
        <f>Dataark7a!M265*Dataark9!$F$61/1000</f>
        <v>914.07002497823999</v>
      </c>
    </row>
    <row r="266" spans="1:13" x14ac:dyDescent="0.2">
      <c r="A266" s="9" t="str">
        <f t="shared" si="40"/>
        <v>2026-priser (mio. kr.)</v>
      </c>
      <c r="B266" s="9" t="str">
        <f t="shared" si="40"/>
        <v>I alt (netto)</v>
      </c>
      <c r="C266" s="9" t="str">
        <f t="shared" si="40"/>
        <v>1 Driftskonti</v>
      </c>
      <c r="D266" s="28" t="str">
        <f t="shared" si="40"/>
        <v>2023</v>
      </c>
      <c r="E266" s="2">
        <v>550</v>
      </c>
      <c r="F266" s="3" t="s">
        <v>68</v>
      </c>
      <c r="G266" s="12">
        <f>Dataark7a!G266*Dataark9!$F$61/1000</f>
        <v>123.45989313840001</v>
      </c>
      <c r="H266" s="12">
        <f>Dataark7a!H266*Dataark9!$F$61/1000</f>
        <v>208.71030110112002</v>
      </c>
      <c r="I266" s="12">
        <f>Dataark7a!I266*Dataark9!$F$61/1000</f>
        <v>52.733388277440007</v>
      </c>
      <c r="J266" s="12">
        <f>Dataark7a!J266*Dataark9!$F$61/1000</f>
        <v>30.304962299040003</v>
      </c>
      <c r="K266" s="12">
        <f>Dataark7a!K266*Dataark9!$F$61/1000</f>
        <v>24.353901031200003</v>
      </c>
      <c r="L266" s="12">
        <f>Dataark7a!L266*Dataark9!$F$61/1000</f>
        <v>2.52662627568</v>
      </c>
      <c r="M266" s="12">
        <f>Dataark7a!M266*Dataark9!$F$61/1000</f>
        <v>442.08907212288</v>
      </c>
    </row>
    <row r="267" spans="1:13" x14ac:dyDescent="0.2">
      <c r="A267" s="9" t="str">
        <f t="shared" si="40"/>
        <v>2026-priser (mio. kr.)</v>
      </c>
      <c r="B267" s="9" t="str">
        <f t="shared" si="40"/>
        <v>I alt (netto)</v>
      </c>
      <c r="C267" s="9" t="str">
        <f t="shared" si="40"/>
        <v>1 Driftskonti</v>
      </c>
      <c r="D267" s="28" t="str">
        <f t="shared" si="40"/>
        <v>2023</v>
      </c>
      <c r="E267" s="2">
        <v>561</v>
      </c>
      <c r="F267" s="3" t="s">
        <v>62</v>
      </c>
      <c r="G267" s="12">
        <f>Dataark7a!G267*Dataark9!$F$61/1000</f>
        <v>316.51563427536001</v>
      </c>
      <c r="H267" s="12">
        <f>Dataark7a!H267*Dataark9!$F$61/1000</f>
        <v>636.94043069280008</v>
      </c>
      <c r="I267" s="12">
        <f>Dataark7a!I267*Dataark9!$F$61/1000</f>
        <v>204.38917685472001</v>
      </c>
      <c r="J267" s="12">
        <f>Dataark7a!J267*Dataark9!$F$61/1000</f>
        <v>15.05340874128</v>
      </c>
      <c r="K267" s="12">
        <f>Dataark7a!K267*Dataark9!$F$61/1000</f>
        <v>77.398499811359997</v>
      </c>
      <c r="L267" s="12">
        <f>Dataark7a!L267*Dataark9!$F$61/1000</f>
        <v>8.32767960336</v>
      </c>
      <c r="M267" s="12">
        <f>Dataark7a!M267*Dataark9!$F$61/1000</f>
        <v>1258.6248299788799</v>
      </c>
    </row>
    <row r="268" spans="1:13" x14ac:dyDescent="0.2">
      <c r="A268" s="9" t="str">
        <f t="shared" si="40"/>
        <v>2026-priser (mio. kr.)</v>
      </c>
      <c r="B268" s="9" t="str">
        <f t="shared" si="40"/>
        <v>I alt (netto)</v>
      </c>
      <c r="C268" s="9" t="str">
        <f t="shared" si="40"/>
        <v>1 Driftskonti</v>
      </c>
      <c r="D268" s="28" t="str">
        <f t="shared" si="40"/>
        <v>2023</v>
      </c>
      <c r="E268" s="2">
        <v>563</v>
      </c>
      <c r="F268" s="3" t="s">
        <v>63</v>
      </c>
      <c r="G268" s="12">
        <f>Dataark7a!G268*Dataark9!$F$61/1000</f>
        <v>13.676470186080001</v>
      </c>
      <c r="H268" s="12">
        <f>Dataark7a!H268*Dataark9!$F$61/1000</f>
        <v>32.706208803839999</v>
      </c>
      <c r="I268" s="12">
        <f>Dataark7a!I268*Dataark9!$F$61/1000</f>
        <v>6.4301911065600006</v>
      </c>
      <c r="J268" s="12">
        <f>Dataark7a!J268*Dataark9!$F$61/1000</f>
        <v>5.5032763718400002</v>
      </c>
      <c r="K268" s="12">
        <f>Dataark7a!K268*Dataark9!$F$61/1000</f>
        <v>3.5576509987200002</v>
      </c>
      <c r="L268" s="12">
        <f>Dataark7a!L268*Dataark9!$F$61/1000</f>
        <v>0.11418514848000001</v>
      </c>
      <c r="M268" s="12">
        <f>Dataark7a!M268*Dataark9!$F$61/1000</f>
        <v>61.987982615520004</v>
      </c>
    </row>
    <row r="269" spans="1:13" x14ac:dyDescent="0.2">
      <c r="A269" s="9" t="str">
        <f t="shared" si="40"/>
        <v>2026-priser (mio. kr.)</v>
      </c>
      <c r="B269" s="9" t="str">
        <f t="shared" si="40"/>
        <v>I alt (netto)</v>
      </c>
      <c r="C269" s="9" t="str">
        <f t="shared" si="40"/>
        <v>1 Driftskonti</v>
      </c>
      <c r="D269" s="28" t="str">
        <f t="shared" si="40"/>
        <v>2023</v>
      </c>
      <c r="E269" s="2">
        <v>573</v>
      </c>
      <c r="F269" s="3" t="s">
        <v>69</v>
      </c>
      <c r="G269" s="12">
        <f>Dataark7a!G269*Dataark9!$F$61/1000</f>
        <v>132.37417095552001</v>
      </c>
      <c r="H269" s="12">
        <f>Dataark7a!H269*Dataark9!$F$61/1000</f>
        <v>294.38834363951997</v>
      </c>
      <c r="I269" s="12">
        <f>Dataark7a!I269*Dataark9!$F$61/1000</f>
        <v>56.017890489599999</v>
      </c>
      <c r="J269" s="12">
        <f>Dataark7a!J269*Dataark9!$F$61/1000</f>
        <v>24.284494372320001</v>
      </c>
      <c r="K269" s="12">
        <f>Dataark7a!K269*Dataark9!$F$61/1000</f>
        <v>33.117051445919998</v>
      </c>
      <c r="L269" s="12">
        <f>Dataark7a!L269*Dataark9!$F$61/1000</f>
        <v>2.98560579408</v>
      </c>
      <c r="M269" s="12">
        <f>Dataark7a!M269*Dataark9!$F$61/1000</f>
        <v>543.16755669695999</v>
      </c>
    </row>
    <row r="270" spans="1:13" x14ac:dyDescent="0.2">
      <c r="A270" s="9" t="str">
        <f t="shared" si="40"/>
        <v>2026-priser (mio. kr.)</v>
      </c>
      <c r="B270" s="9" t="str">
        <f t="shared" si="40"/>
        <v>I alt (netto)</v>
      </c>
      <c r="C270" s="9" t="str">
        <f t="shared" si="40"/>
        <v>1 Driftskonti</v>
      </c>
      <c r="D270" s="28" t="str">
        <f t="shared" si="40"/>
        <v>2023</v>
      </c>
      <c r="E270" s="2">
        <v>575</v>
      </c>
      <c r="F270" s="3" t="s">
        <v>70</v>
      </c>
      <c r="G270" s="12">
        <f>Dataark7a!G270*Dataark9!$F$61/1000</f>
        <v>146.40327174719999</v>
      </c>
      <c r="H270" s="12">
        <f>Dataark7a!H270*Dataark9!$F$61/1000</f>
        <v>190.33992574272003</v>
      </c>
      <c r="I270" s="12">
        <f>Dataark7a!I270*Dataark9!$F$61/1000</f>
        <v>47.487588220800006</v>
      </c>
      <c r="J270" s="12">
        <f>Dataark7a!J270*Dataark9!$F$61/1000</f>
        <v>49.154467496160002</v>
      </c>
      <c r="K270" s="12">
        <f>Dataark7a!K270*Dataark9!$F$61/1000</f>
        <v>29.095943079840001</v>
      </c>
      <c r="L270" s="12">
        <f>Dataark7a!L270*Dataark9!$F$61/1000</f>
        <v>1.97137300464</v>
      </c>
      <c r="M270" s="12">
        <f>Dataark7a!M270*Dataark9!$F$61/1000</f>
        <v>464.45256929136002</v>
      </c>
    </row>
    <row r="271" spans="1:13" x14ac:dyDescent="0.2">
      <c r="A271" s="9" t="str">
        <f t="shared" si="40"/>
        <v>2026-priser (mio. kr.)</v>
      </c>
      <c r="B271" s="9" t="str">
        <f t="shared" si="40"/>
        <v>I alt (netto)</v>
      </c>
      <c r="C271" s="9" t="str">
        <f t="shared" si="40"/>
        <v>1 Driftskonti</v>
      </c>
      <c r="D271" s="28" t="str">
        <f t="shared" si="40"/>
        <v>2023</v>
      </c>
      <c r="E271" s="2">
        <v>580</v>
      </c>
      <c r="F271" s="3" t="s">
        <v>72</v>
      </c>
      <c r="G271" s="12">
        <f>Dataark7a!G271*Dataark9!$F$61/1000</f>
        <v>194.18751746160001</v>
      </c>
      <c r="H271" s="12">
        <f>Dataark7a!H271*Dataark9!$F$61/1000</f>
        <v>315.25735871760003</v>
      </c>
      <c r="I271" s="12">
        <f>Dataark7a!I271*Dataark9!$F$61/1000</f>
        <v>117.5771190672</v>
      </c>
      <c r="J271" s="12">
        <f>Dataark7a!J271*Dataark9!$F$61/1000</f>
        <v>5.1596014641600005</v>
      </c>
      <c r="K271" s="12">
        <f>Dataark7a!K271*Dataark9!$F$61/1000</f>
        <v>52.370682511680002</v>
      </c>
      <c r="L271" s="12">
        <f>Dataark7a!L271*Dataark9!$F$61/1000</f>
        <v>2.8434340896000005</v>
      </c>
      <c r="M271" s="12">
        <f>Dataark7a!M271*Dataark9!$F$61/1000</f>
        <v>687.39571331184004</v>
      </c>
    </row>
    <row r="272" spans="1:13" x14ac:dyDescent="0.2">
      <c r="A272" s="9" t="str">
        <f t="shared" si="40"/>
        <v>2026-priser (mio. kr.)</v>
      </c>
      <c r="B272" s="9" t="str">
        <f t="shared" si="40"/>
        <v>I alt (netto)</v>
      </c>
      <c r="C272" s="9" t="str">
        <f t="shared" si="40"/>
        <v>1 Driftskonti</v>
      </c>
      <c r="D272" s="28" t="str">
        <f t="shared" ref="D272:D304" si="41">D271</f>
        <v>2023</v>
      </c>
      <c r="E272" s="2">
        <v>607</v>
      </c>
      <c r="F272" s="3" t="s">
        <v>64</v>
      </c>
      <c r="G272" s="12">
        <f>Dataark7a!G272*Dataark9!$F$61/1000</f>
        <v>168.16337876832003</v>
      </c>
      <c r="H272" s="12">
        <f>Dataark7a!H272*Dataark9!$F$61/1000</f>
        <v>276.24745804032</v>
      </c>
      <c r="I272" s="12">
        <f>Dataark7a!I272*Dataark9!$F$61/1000</f>
        <v>91.935836460000004</v>
      </c>
      <c r="J272" s="12">
        <f>Dataark7a!J272*Dataark9!$F$61/1000</f>
        <v>39.574109646240004</v>
      </c>
      <c r="K272" s="12">
        <f>Dataark7a!K272*Dataark9!$F$61/1000</f>
        <v>17.875573048320003</v>
      </c>
      <c r="L272" s="12">
        <f>Dataark7a!L272*Dataark9!$F$61/1000</f>
        <v>3.2173344777600001</v>
      </c>
      <c r="M272" s="12">
        <f>Dataark7a!M272*Dataark9!$F$61/1000</f>
        <v>597.01369044095998</v>
      </c>
    </row>
    <row r="273" spans="1:13" x14ac:dyDescent="0.2">
      <c r="A273" s="9" t="str">
        <f t="shared" si="40"/>
        <v>2026-priser (mio. kr.)</v>
      </c>
      <c r="B273" s="9" t="str">
        <f t="shared" ref="A273:C305" si="42">B272</f>
        <v>I alt (netto)</v>
      </c>
      <c r="C273" s="9" t="str">
        <f t="shared" si="42"/>
        <v>1 Driftskonti</v>
      </c>
      <c r="D273" s="28" t="str">
        <f t="shared" si="41"/>
        <v>2023</v>
      </c>
      <c r="E273" s="2">
        <v>615</v>
      </c>
      <c r="F273" s="3" t="s">
        <v>75</v>
      </c>
      <c r="G273" s="12">
        <f>Dataark7a!G273*Dataark9!$F$61/1000</f>
        <v>202.23757042944001</v>
      </c>
      <c r="H273" s="12">
        <f>Dataark7a!H273*Dataark9!$F$61/1000</f>
        <v>437.17351342704001</v>
      </c>
      <c r="I273" s="12">
        <f>Dataark7a!I273*Dataark9!$F$61/1000</f>
        <v>149.17953810239999</v>
      </c>
      <c r="J273" s="12">
        <f>Dataark7a!J273*Dataark9!$F$61/1000</f>
        <v>24.332631248640002</v>
      </c>
      <c r="K273" s="12">
        <f>Dataark7a!K273*Dataark9!$F$61/1000</f>
        <v>53.1968456448</v>
      </c>
      <c r="L273" s="12">
        <f>Dataark7a!L273*Dataark9!$F$61/1000</f>
        <v>2.5299846624</v>
      </c>
      <c r="M273" s="12">
        <f>Dataark7a!M273*Dataark9!$F$61/1000</f>
        <v>868.65008351472011</v>
      </c>
    </row>
    <row r="274" spans="1:13" x14ac:dyDescent="0.2">
      <c r="A274" s="9" t="str">
        <f t="shared" si="42"/>
        <v>2026-priser (mio. kr.)</v>
      </c>
      <c r="B274" s="9" t="str">
        <f t="shared" si="42"/>
        <v>I alt (netto)</v>
      </c>
      <c r="C274" s="9" t="str">
        <f t="shared" si="42"/>
        <v>1 Driftskonti</v>
      </c>
      <c r="D274" s="28" t="str">
        <f t="shared" si="41"/>
        <v>2023</v>
      </c>
      <c r="E274" s="2">
        <v>621</v>
      </c>
      <c r="F274" s="3" t="s">
        <v>66</v>
      </c>
      <c r="G274" s="12">
        <f>Dataark7a!G274*Dataark9!$F$61/1000</f>
        <v>227.96729055360001</v>
      </c>
      <c r="H274" s="12">
        <f>Dataark7a!H274*Dataark9!$F$61/1000</f>
        <v>403.74301255392004</v>
      </c>
      <c r="I274" s="12">
        <f>Dataark7a!I274*Dataark9!$F$61/1000</f>
        <v>165.83377784688</v>
      </c>
      <c r="J274" s="12">
        <f>Dataark7a!J274*Dataark9!$F$61/1000</f>
        <v>54.262573697279997</v>
      </c>
      <c r="K274" s="12">
        <f>Dataark7a!K274*Dataark9!$F$61/1000</f>
        <v>35.110813695360001</v>
      </c>
      <c r="L274" s="12">
        <f>Dataark7a!L274*Dataark9!$F$61/1000</f>
        <v>1.9691340801600001</v>
      </c>
      <c r="M274" s="12">
        <f>Dataark7a!M274*Dataark9!$F$61/1000</f>
        <v>888.88660242720005</v>
      </c>
    </row>
    <row r="275" spans="1:13" x14ac:dyDescent="0.2">
      <c r="A275" s="9" t="str">
        <f t="shared" si="42"/>
        <v>2026-priser (mio. kr.)</v>
      </c>
      <c r="B275" s="9" t="str">
        <f t="shared" si="42"/>
        <v>I alt (netto)</v>
      </c>
      <c r="C275" s="9" t="str">
        <f t="shared" si="42"/>
        <v>1 Driftskonti</v>
      </c>
      <c r="D275" s="28" t="str">
        <f t="shared" si="41"/>
        <v>2023</v>
      </c>
      <c r="E275" s="2">
        <v>630</v>
      </c>
      <c r="F275" s="3" t="s">
        <v>71</v>
      </c>
      <c r="G275" s="12">
        <f>Dataark7a!G275*Dataark9!$F$61/1000</f>
        <v>246.94329498384002</v>
      </c>
      <c r="H275" s="12">
        <f>Dataark7a!H275*Dataark9!$F$61/1000</f>
        <v>445.63552849920001</v>
      </c>
      <c r="I275" s="12">
        <f>Dataark7a!I275*Dataark9!$F$61/1000</f>
        <v>181.50289082016002</v>
      </c>
      <c r="J275" s="12">
        <f>Dataark7a!J275*Dataark9!$F$61/1000</f>
        <v>67.377073838880008</v>
      </c>
      <c r="K275" s="12">
        <f>Dataark7a!K275*Dataark9!$F$61/1000</f>
        <v>35.991830478240004</v>
      </c>
      <c r="L275" s="12">
        <f>Dataark7a!L275*Dataark9!$F$61/1000</f>
        <v>5.9924813707200002</v>
      </c>
      <c r="M275" s="12">
        <f>Dataark7a!M275*Dataark9!$F$61/1000</f>
        <v>983.44309999104007</v>
      </c>
    </row>
    <row r="276" spans="1:13" x14ac:dyDescent="0.2">
      <c r="A276" s="9" t="str">
        <f t="shared" si="42"/>
        <v>2026-priser (mio. kr.)</v>
      </c>
      <c r="B276" s="9" t="str">
        <f t="shared" si="42"/>
        <v>I alt (netto)</v>
      </c>
      <c r="C276" s="9" t="str">
        <f t="shared" si="42"/>
        <v>1 Driftskonti</v>
      </c>
      <c r="D276" s="28" t="str">
        <f t="shared" si="41"/>
        <v>2023</v>
      </c>
      <c r="E276" s="2">
        <v>657</v>
      </c>
      <c r="F276" s="3" t="s">
        <v>84</v>
      </c>
      <c r="G276" s="12">
        <f>Dataark7a!G276*Dataark9!$F$61/1000</f>
        <v>166.49202164400003</v>
      </c>
      <c r="H276" s="12">
        <f>Dataark7a!H276*Dataark9!$F$61/1000</f>
        <v>379.90406415312003</v>
      </c>
      <c r="I276" s="12">
        <f>Dataark7a!I276*Dataark9!$F$61/1000</f>
        <v>98.583203241120003</v>
      </c>
      <c r="J276" s="12">
        <f>Dataark7a!J276*Dataark9!$F$61/1000</f>
        <v>111.97085216927999</v>
      </c>
      <c r="K276" s="12">
        <f>Dataark7a!K276*Dataark9!$F$61/1000</f>
        <v>29.00190825168</v>
      </c>
      <c r="L276" s="12">
        <f>Dataark7a!L276*Dataark9!$F$61/1000</f>
        <v>3.7098978633600002</v>
      </c>
      <c r="M276" s="12">
        <f>Dataark7a!M276*Dataark9!$F$61/1000</f>
        <v>789.66194732255997</v>
      </c>
    </row>
    <row r="277" spans="1:13" x14ac:dyDescent="0.2">
      <c r="A277" s="9" t="str">
        <f t="shared" si="42"/>
        <v>2026-priser (mio. kr.)</v>
      </c>
      <c r="B277" s="9" t="str">
        <f t="shared" si="42"/>
        <v>I alt (netto)</v>
      </c>
      <c r="C277" s="9" t="str">
        <f t="shared" si="42"/>
        <v>1 Driftskonti</v>
      </c>
      <c r="D277" s="28" t="str">
        <f t="shared" si="41"/>
        <v>2023</v>
      </c>
      <c r="E277" s="2">
        <v>661</v>
      </c>
      <c r="F277" s="3" t="s">
        <v>85</v>
      </c>
      <c r="G277" s="12">
        <f>Dataark7a!G277*Dataark9!$F$61/1000</f>
        <v>126.02346166800001</v>
      </c>
      <c r="H277" s="12">
        <f>Dataark7a!H277*Dataark9!$F$61/1000</f>
        <v>293.46254836703997</v>
      </c>
      <c r="I277" s="12">
        <f>Dataark7a!I277*Dataark9!$F$61/1000</f>
        <v>63.8597234808</v>
      </c>
      <c r="J277" s="12">
        <f>Dataark7a!J277*Dataark9!$F$61/1000</f>
        <v>14.435465584800001</v>
      </c>
      <c r="K277" s="12">
        <f>Dataark7a!K277*Dataark9!$F$61/1000</f>
        <v>22.87956926112</v>
      </c>
      <c r="L277" s="12">
        <f>Dataark7a!L277*Dataark9!$F$61/1000</f>
        <v>3.3438337108800003</v>
      </c>
      <c r="M277" s="12">
        <f>Dataark7a!M277*Dataark9!$F$61/1000</f>
        <v>524.00460207264007</v>
      </c>
    </row>
    <row r="278" spans="1:13" x14ac:dyDescent="0.2">
      <c r="A278" s="9" t="str">
        <f t="shared" si="42"/>
        <v>2026-priser (mio. kr.)</v>
      </c>
      <c r="B278" s="9" t="str">
        <f t="shared" si="42"/>
        <v>I alt (netto)</v>
      </c>
      <c r="C278" s="9" t="str">
        <f t="shared" si="42"/>
        <v>1 Driftskonti</v>
      </c>
      <c r="D278" s="28" t="str">
        <f t="shared" si="41"/>
        <v>2023</v>
      </c>
      <c r="E278" s="2">
        <v>665</v>
      </c>
      <c r="F278" s="3" t="s">
        <v>87</v>
      </c>
      <c r="G278" s="12">
        <f>Dataark7a!G278*Dataark9!$F$61/1000</f>
        <v>54.525647323679998</v>
      </c>
      <c r="H278" s="12">
        <f>Dataark7a!H278*Dataark9!$F$61/1000</f>
        <v>112.72089187008</v>
      </c>
      <c r="I278" s="12">
        <f>Dataark7a!I278*Dataark9!$F$61/1000</f>
        <v>35.078349290399998</v>
      </c>
      <c r="J278" s="12">
        <f>Dataark7a!J278*Dataark9!$F$61/1000</f>
        <v>13.05516864288</v>
      </c>
      <c r="K278" s="12">
        <f>Dataark7a!K278*Dataark9!$F$61/1000</f>
        <v>6.7783438632000008</v>
      </c>
      <c r="L278" s="12">
        <f>Dataark7a!L278*Dataark9!$F$61/1000</f>
        <v>1.65568465296</v>
      </c>
      <c r="M278" s="12">
        <f>Dataark7a!M278*Dataark9!$F$61/1000</f>
        <v>223.8140856432</v>
      </c>
    </row>
    <row r="279" spans="1:13" x14ac:dyDescent="0.2">
      <c r="A279" s="9" t="str">
        <f t="shared" si="42"/>
        <v>2026-priser (mio. kr.)</v>
      </c>
      <c r="B279" s="9" t="str">
        <f t="shared" si="42"/>
        <v>I alt (netto)</v>
      </c>
      <c r="C279" s="9" t="str">
        <f t="shared" si="42"/>
        <v>1 Driftskonti</v>
      </c>
      <c r="D279" s="28" t="str">
        <f t="shared" si="41"/>
        <v>2023</v>
      </c>
      <c r="E279" s="2">
        <v>671</v>
      </c>
      <c r="F279" s="3" t="s">
        <v>90</v>
      </c>
      <c r="G279" s="12">
        <f>Dataark7a!G279*Dataark9!$F$61/1000</f>
        <v>68.235701376960009</v>
      </c>
      <c r="H279" s="12">
        <f>Dataark7a!H279*Dataark9!$F$61/1000</f>
        <v>117.29949243168001</v>
      </c>
      <c r="I279" s="12">
        <f>Dataark7a!I279*Dataark9!$F$61/1000</f>
        <v>36.476557628160002</v>
      </c>
      <c r="J279" s="12">
        <f>Dataark7a!J279*Dataark9!$F$61/1000</f>
        <v>11.4520987152</v>
      </c>
      <c r="K279" s="12">
        <f>Dataark7a!K279*Dataark9!$F$61/1000</f>
        <v>8.5258244198400011</v>
      </c>
      <c r="L279" s="12">
        <f>Dataark7a!L279*Dataark9!$F$61/1000</f>
        <v>0.25187900400000002</v>
      </c>
      <c r="M279" s="12">
        <f>Dataark7a!M279*Dataark9!$F$61/1000</f>
        <v>242.24155357584002</v>
      </c>
    </row>
    <row r="280" spans="1:13" x14ac:dyDescent="0.2">
      <c r="A280" s="9" t="str">
        <f t="shared" si="42"/>
        <v>2026-priser (mio. kr.)</v>
      </c>
      <c r="B280" s="9" t="str">
        <f t="shared" si="42"/>
        <v>I alt (netto)</v>
      </c>
      <c r="C280" s="9" t="str">
        <f t="shared" si="42"/>
        <v>1 Driftskonti</v>
      </c>
      <c r="D280" s="28" t="str">
        <f t="shared" si="41"/>
        <v>2023</v>
      </c>
      <c r="E280" s="2">
        <v>706</v>
      </c>
      <c r="F280" s="3" t="s">
        <v>82</v>
      </c>
      <c r="G280" s="12">
        <f>Dataark7a!G280*Dataark9!$F$61/1000</f>
        <v>193.01320157184</v>
      </c>
      <c r="H280" s="12">
        <f>Dataark7a!H280*Dataark9!$F$61/1000</f>
        <v>185.31242082288</v>
      </c>
      <c r="I280" s="12">
        <f>Dataark7a!I280*Dataark9!$F$61/1000</f>
        <v>57.628796652959998</v>
      </c>
      <c r="J280" s="12">
        <f>Dataark7a!J280*Dataark9!$F$61/1000</f>
        <v>11.203578097920001</v>
      </c>
      <c r="K280" s="12">
        <f>Dataark7a!K280*Dataark9!$F$61/1000</f>
        <v>15.708294151680001</v>
      </c>
      <c r="L280" s="12">
        <f>Dataark7a!L280*Dataark9!$F$61/1000</f>
        <v>3.0203091235200001</v>
      </c>
      <c r="M280" s="12">
        <f>Dataark7a!M280*Dataark9!$F$61/1000</f>
        <v>465.88660042080005</v>
      </c>
    </row>
    <row r="281" spans="1:13" x14ac:dyDescent="0.2">
      <c r="A281" s="9" t="str">
        <f t="shared" si="42"/>
        <v>2026-priser (mio. kr.)</v>
      </c>
      <c r="B281" s="9" t="str">
        <f t="shared" si="42"/>
        <v>I alt (netto)</v>
      </c>
      <c r="C281" s="9" t="str">
        <f t="shared" si="42"/>
        <v>1 Driftskonti</v>
      </c>
      <c r="D281" s="28" t="str">
        <f t="shared" si="41"/>
        <v>2023</v>
      </c>
      <c r="E281" s="2">
        <v>707</v>
      </c>
      <c r="F281" s="3" t="s">
        <v>76</v>
      </c>
      <c r="G281" s="12">
        <f>Dataark7a!G281*Dataark9!$F$61/1000</f>
        <v>124.42151120256001</v>
      </c>
      <c r="H281" s="12">
        <f>Dataark7a!H281*Dataark9!$F$61/1000</f>
        <v>254.705646156</v>
      </c>
      <c r="I281" s="12">
        <f>Dataark7a!I281*Dataark9!$F$61/1000</f>
        <v>52.205002100160002</v>
      </c>
      <c r="J281" s="12">
        <f>Dataark7a!J281*Dataark9!$F$61/1000</f>
        <v>19.401400081440002</v>
      </c>
      <c r="K281" s="12">
        <f>Dataark7a!K281*Dataark9!$F$61/1000</f>
        <v>17.749073815200003</v>
      </c>
      <c r="L281" s="12">
        <f>Dataark7a!L281*Dataark9!$F$61/1000</f>
        <v>3.1121050272000002</v>
      </c>
      <c r="M281" s="12">
        <f>Dataark7a!M281*Dataark9!$F$61/1000</f>
        <v>471.59473838256002</v>
      </c>
    </row>
    <row r="282" spans="1:13" x14ac:dyDescent="0.2">
      <c r="A282" s="9" t="str">
        <f t="shared" si="42"/>
        <v>2026-priser (mio. kr.)</v>
      </c>
      <c r="B282" s="9" t="str">
        <f t="shared" si="42"/>
        <v>I alt (netto)</v>
      </c>
      <c r="C282" s="9" t="str">
        <f t="shared" si="42"/>
        <v>1 Driftskonti</v>
      </c>
      <c r="D282" s="28" t="str">
        <f t="shared" si="41"/>
        <v>2023</v>
      </c>
      <c r="E282" s="2">
        <v>710</v>
      </c>
      <c r="F282" s="3" t="s">
        <v>73</v>
      </c>
      <c r="G282" s="12">
        <f>Dataark7a!G282*Dataark9!$F$61/1000</f>
        <v>78.725062565759998</v>
      </c>
      <c r="H282" s="12">
        <f>Dataark7a!H282*Dataark9!$F$61/1000</f>
        <v>193.64010042624</v>
      </c>
      <c r="I282" s="12">
        <f>Dataark7a!I282*Dataark9!$F$61/1000</f>
        <v>79.02955629504001</v>
      </c>
      <c r="J282" s="12">
        <f>Dataark7a!J282*Dataark9!$F$61/1000</f>
        <v>30.067636304160001</v>
      </c>
      <c r="K282" s="12">
        <f>Dataark7a!K282*Dataark9!$F$61/1000</f>
        <v>17.299049994720001</v>
      </c>
      <c r="L282" s="12">
        <f>Dataark7a!L282*Dataark9!$F$61/1000</f>
        <v>2.8523897875199999</v>
      </c>
      <c r="M282" s="12">
        <f>Dataark7a!M282*Dataark9!$F$61/1000</f>
        <v>401.61379537344004</v>
      </c>
    </row>
    <row r="283" spans="1:13" x14ac:dyDescent="0.2">
      <c r="A283" s="9" t="str">
        <f t="shared" si="42"/>
        <v>2026-priser (mio. kr.)</v>
      </c>
      <c r="B283" s="9" t="str">
        <f t="shared" si="42"/>
        <v>I alt (netto)</v>
      </c>
      <c r="C283" s="9" t="str">
        <f t="shared" si="42"/>
        <v>1 Driftskonti</v>
      </c>
      <c r="D283" s="28" t="str">
        <f t="shared" si="41"/>
        <v>2023</v>
      </c>
      <c r="E283" s="2">
        <v>727</v>
      </c>
      <c r="F283" s="3" t="s">
        <v>77</v>
      </c>
      <c r="G283" s="12">
        <f>Dataark7a!G283*Dataark9!$F$61/1000</f>
        <v>56.59777192992</v>
      </c>
      <c r="H283" s="12">
        <f>Dataark7a!H283*Dataark9!$F$61/1000</f>
        <v>127.73288050848001</v>
      </c>
      <c r="I283" s="12">
        <f>Dataark7a!I283*Dataark9!$F$61/1000</f>
        <v>34.509662472479995</v>
      </c>
      <c r="J283" s="12">
        <f>Dataark7a!J283*Dataark9!$F$61/1000</f>
        <v>17.117697111839998</v>
      </c>
      <c r="K283" s="12">
        <f>Dataark7a!K283*Dataark9!$F$61/1000</f>
        <v>12.073400258400001</v>
      </c>
      <c r="L283" s="12">
        <f>Dataark7a!L283*Dataark9!$F$61/1000</f>
        <v>1.0858783728000001</v>
      </c>
      <c r="M283" s="12">
        <f>Dataark7a!M283*Dataark9!$F$61/1000</f>
        <v>249.11729065392001</v>
      </c>
    </row>
    <row r="284" spans="1:13" x14ac:dyDescent="0.2">
      <c r="A284" s="9" t="str">
        <f t="shared" si="42"/>
        <v>2026-priser (mio. kr.)</v>
      </c>
      <c r="B284" s="9" t="str">
        <f t="shared" si="42"/>
        <v>I alt (netto)</v>
      </c>
      <c r="C284" s="9" t="str">
        <f t="shared" si="42"/>
        <v>1 Driftskonti</v>
      </c>
      <c r="D284" s="28" t="str">
        <f t="shared" si="41"/>
        <v>2023</v>
      </c>
      <c r="E284" s="2">
        <v>730</v>
      </c>
      <c r="F284" s="3" t="s">
        <v>78</v>
      </c>
      <c r="G284" s="12">
        <f>Dataark7a!G284*Dataark9!$F$61/1000</f>
        <v>214.95018362688</v>
      </c>
      <c r="H284" s="12">
        <f>Dataark7a!H284*Dataark9!$F$61/1000</f>
        <v>688.56443189039999</v>
      </c>
      <c r="I284" s="12">
        <f>Dataark7a!I284*Dataark9!$F$61/1000</f>
        <v>160.57006639439999</v>
      </c>
      <c r="J284" s="12">
        <f>Dataark7a!J284*Dataark9!$F$61/1000</f>
        <v>17.549809536479998</v>
      </c>
      <c r="K284" s="12">
        <f>Dataark7a!K284*Dataark9!$F$61/1000</f>
        <v>56.107447468800004</v>
      </c>
      <c r="L284" s="12">
        <f>Dataark7a!L284*Dataark9!$F$61/1000</f>
        <v>8.1004287686400005</v>
      </c>
      <c r="M284" s="12">
        <f>Dataark7a!M284*Dataark9!$F$61/1000</f>
        <v>1145.8423676856</v>
      </c>
    </row>
    <row r="285" spans="1:13" x14ac:dyDescent="0.2">
      <c r="A285" s="9" t="str">
        <f t="shared" si="42"/>
        <v>2026-priser (mio. kr.)</v>
      </c>
      <c r="B285" s="9" t="str">
        <f t="shared" si="42"/>
        <v>I alt (netto)</v>
      </c>
      <c r="C285" s="9" t="str">
        <f t="shared" si="42"/>
        <v>1 Driftskonti</v>
      </c>
      <c r="D285" s="28" t="str">
        <f t="shared" si="41"/>
        <v>2023</v>
      </c>
      <c r="E285" s="2">
        <v>740</v>
      </c>
      <c r="F285" s="3" t="s">
        <v>80</v>
      </c>
      <c r="G285" s="12">
        <f>Dataark7a!G285*Dataark9!$F$61/1000</f>
        <v>201.27483290304002</v>
      </c>
      <c r="H285" s="12">
        <f>Dataark7a!H285*Dataark9!$F$61/1000</f>
        <v>413.42636092992007</v>
      </c>
      <c r="I285" s="12">
        <f>Dataark7a!I285*Dataark9!$F$61/1000</f>
        <v>138.49986833280002</v>
      </c>
      <c r="J285" s="12">
        <f>Dataark7a!J285*Dataark9!$F$61/1000</f>
        <v>100.85459212608001</v>
      </c>
      <c r="K285" s="12">
        <f>Dataark7a!K285*Dataark9!$F$61/1000</f>
        <v>34.417866568800001</v>
      </c>
      <c r="L285" s="12">
        <f>Dataark7a!L285*Dataark9!$F$61/1000</f>
        <v>4.877496979680001</v>
      </c>
      <c r="M285" s="12">
        <f>Dataark7a!M285*Dataark9!$F$61/1000</f>
        <v>893.35101784031997</v>
      </c>
    </row>
    <row r="286" spans="1:13" x14ac:dyDescent="0.2">
      <c r="A286" s="9" t="str">
        <f t="shared" si="42"/>
        <v>2026-priser (mio. kr.)</v>
      </c>
      <c r="B286" s="9" t="str">
        <f t="shared" si="42"/>
        <v>I alt (netto)</v>
      </c>
      <c r="C286" s="9" t="str">
        <f t="shared" si="42"/>
        <v>1 Driftskonti</v>
      </c>
      <c r="D286" s="28" t="str">
        <f t="shared" si="41"/>
        <v>2023</v>
      </c>
      <c r="E286" s="2">
        <v>741</v>
      </c>
      <c r="F286" s="3" t="s">
        <v>79</v>
      </c>
      <c r="G286" s="12">
        <f>Dataark7a!G286*Dataark9!$F$61/1000</f>
        <v>18.36589750944</v>
      </c>
      <c r="H286" s="12">
        <f>Dataark7a!H286*Dataark9!$F$61/1000</f>
        <v>39.759940378079996</v>
      </c>
      <c r="I286" s="12">
        <f>Dataark7a!I286*Dataark9!$F$61/1000</f>
        <v>9.9027629750400017</v>
      </c>
      <c r="J286" s="12">
        <f>Dataark7a!J286*Dataark9!$F$61/1000</f>
        <v>1.0075160160000001E-2</v>
      </c>
      <c r="K286" s="12">
        <f>Dataark7a!K286*Dataark9!$F$61/1000</f>
        <v>3.8016937670400002</v>
      </c>
      <c r="L286" s="12">
        <f>Dataark7a!L286*Dataark9!$F$61/1000</f>
        <v>0.13993278000000001</v>
      </c>
      <c r="M286" s="12">
        <f>Dataark7a!M286*Dataark9!$F$61/1000</f>
        <v>71.980302569760013</v>
      </c>
    </row>
    <row r="287" spans="1:13" x14ac:dyDescent="0.2">
      <c r="A287" s="9" t="str">
        <f t="shared" si="42"/>
        <v>2026-priser (mio. kr.)</v>
      </c>
      <c r="B287" s="9" t="str">
        <f t="shared" si="42"/>
        <v>I alt (netto)</v>
      </c>
      <c r="C287" s="9" t="str">
        <f t="shared" si="42"/>
        <v>1 Driftskonti</v>
      </c>
      <c r="D287" s="28" t="str">
        <f t="shared" si="41"/>
        <v>2023</v>
      </c>
      <c r="E287" s="2">
        <v>746</v>
      </c>
      <c r="F287" s="3" t="s">
        <v>81</v>
      </c>
      <c r="G287" s="12">
        <f>Dataark7a!G287*Dataark9!$F$61/1000</f>
        <v>105.02346950784001</v>
      </c>
      <c r="H287" s="12">
        <f>Dataark7a!H287*Dataark9!$F$61/1000</f>
        <v>317.58248179008001</v>
      </c>
      <c r="I287" s="12">
        <f>Dataark7a!I287*Dataark9!$F$61/1000</f>
        <v>74.674848181439998</v>
      </c>
      <c r="J287" s="12">
        <f>Dataark7a!J287*Dataark9!$F$61/1000</f>
        <v>7.7063780601600005</v>
      </c>
      <c r="K287" s="12">
        <f>Dataark7a!K287*Dataark9!$F$61/1000</f>
        <v>18.194619786720004</v>
      </c>
      <c r="L287" s="12">
        <f>Dataark7a!L287*Dataark9!$F$61/1000</f>
        <v>3.9696131030400004</v>
      </c>
      <c r="M287" s="12">
        <f>Dataark7a!M287*Dataark9!$F$61/1000</f>
        <v>527.15141042927996</v>
      </c>
    </row>
    <row r="288" spans="1:13" x14ac:dyDescent="0.2">
      <c r="A288" s="9" t="str">
        <f t="shared" si="42"/>
        <v>2026-priser (mio. kr.)</v>
      </c>
      <c r="B288" s="9" t="str">
        <f t="shared" si="42"/>
        <v>I alt (netto)</v>
      </c>
      <c r="C288" s="9" t="str">
        <f t="shared" si="42"/>
        <v>1 Driftskonti</v>
      </c>
      <c r="D288" s="28" t="str">
        <f t="shared" si="41"/>
        <v>2023</v>
      </c>
      <c r="E288" s="2">
        <v>751</v>
      </c>
      <c r="F288" s="3" t="s">
        <v>83</v>
      </c>
      <c r="G288" s="12">
        <f>Dataark7a!G288*Dataark9!$F$61/1000</f>
        <v>657.27770120688001</v>
      </c>
      <c r="H288" s="12">
        <f>Dataark7a!H288*Dataark9!$F$61/1000</f>
        <v>1387.3596291921599</v>
      </c>
      <c r="I288" s="12">
        <f>Dataark7a!I288*Dataark9!$F$61/1000</f>
        <v>275.80862884224001</v>
      </c>
      <c r="J288" s="12">
        <f>Dataark7a!J288*Dataark9!$F$61/1000</f>
        <v>169.87503653328002</v>
      </c>
      <c r="K288" s="12">
        <f>Dataark7a!K288*Dataark9!$F$61/1000</f>
        <v>100.23776843184</v>
      </c>
      <c r="L288" s="12">
        <f>Dataark7a!L288*Dataark9!$F$61/1000</f>
        <v>8.6646377375999997</v>
      </c>
      <c r="M288" s="12">
        <f>Dataark7a!M288*Dataark9!$F$61/1000</f>
        <v>2599.2234019440002</v>
      </c>
    </row>
    <row r="289" spans="1:13" x14ac:dyDescent="0.2">
      <c r="A289" s="9" t="str">
        <f t="shared" si="42"/>
        <v>2026-priser (mio. kr.)</v>
      </c>
      <c r="B289" s="9" t="str">
        <f t="shared" si="42"/>
        <v>I alt (netto)</v>
      </c>
      <c r="C289" s="9" t="str">
        <f t="shared" si="42"/>
        <v>1 Driftskonti</v>
      </c>
      <c r="D289" s="28" t="str">
        <f t="shared" si="41"/>
        <v>2023</v>
      </c>
      <c r="E289" s="2">
        <v>756</v>
      </c>
      <c r="F289" s="3" t="s">
        <v>86</v>
      </c>
      <c r="G289" s="12">
        <f>Dataark7a!G289*Dataark9!$F$61/1000</f>
        <v>117.62525594352</v>
      </c>
      <c r="H289" s="12">
        <f>Dataark7a!H289*Dataark9!$F$61/1000</f>
        <v>194.40133474944003</v>
      </c>
      <c r="I289" s="12">
        <f>Dataark7a!I289*Dataark9!$F$61/1000</f>
        <v>46.997263759680003</v>
      </c>
      <c r="J289" s="12">
        <f>Dataark7a!J289*Dataark9!$F$61/1000</f>
        <v>41.509659859199999</v>
      </c>
      <c r="K289" s="12">
        <f>Dataark7a!K289*Dataark9!$F$61/1000</f>
        <v>26.41035316608</v>
      </c>
      <c r="L289" s="12">
        <f>Dataark7a!L289*Dataark9!$F$61/1000</f>
        <v>2.2657915737600001</v>
      </c>
      <c r="M289" s="12">
        <f>Dataark7a!M289*Dataark9!$F$61/1000</f>
        <v>429.20965905167998</v>
      </c>
    </row>
    <row r="290" spans="1:13" x14ac:dyDescent="0.2">
      <c r="A290" s="9" t="str">
        <f t="shared" si="42"/>
        <v>2026-priser (mio. kr.)</v>
      </c>
      <c r="B290" s="9" t="str">
        <f t="shared" si="42"/>
        <v>I alt (netto)</v>
      </c>
      <c r="C290" s="9" t="str">
        <f t="shared" si="42"/>
        <v>1 Driftskonti</v>
      </c>
      <c r="D290" s="28" t="str">
        <f t="shared" si="41"/>
        <v>2023</v>
      </c>
      <c r="E290" s="2">
        <v>760</v>
      </c>
      <c r="F290" s="3" t="s">
        <v>88</v>
      </c>
      <c r="G290" s="12">
        <f>Dataark7a!G290*Dataark9!$F$61/1000</f>
        <v>196.39509699888001</v>
      </c>
      <c r="H290" s="12">
        <f>Dataark7a!H290*Dataark9!$F$61/1000</f>
        <v>291.42960493920003</v>
      </c>
      <c r="I290" s="12">
        <f>Dataark7a!I290*Dataark9!$F$61/1000</f>
        <v>83.371950324000011</v>
      </c>
      <c r="J290" s="12">
        <f>Dataark7a!J290*Dataark9!$F$61/1000</f>
        <v>25.196856097920001</v>
      </c>
      <c r="K290" s="12">
        <f>Dataark7a!K290*Dataark9!$F$61/1000</f>
        <v>22.082512146240003</v>
      </c>
      <c r="L290" s="12">
        <f>Dataark7a!L290*Dataark9!$F$61/1000</f>
        <v>2.4191579006400001</v>
      </c>
      <c r="M290" s="12">
        <f>Dataark7a!M290*Dataark9!$F$61/1000</f>
        <v>620.89517840687995</v>
      </c>
    </row>
    <row r="291" spans="1:13" x14ac:dyDescent="0.2">
      <c r="A291" s="9" t="str">
        <f t="shared" si="42"/>
        <v>2026-priser (mio. kr.)</v>
      </c>
      <c r="B291" s="9" t="str">
        <f t="shared" si="42"/>
        <v>I alt (netto)</v>
      </c>
      <c r="C291" s="9" t="str">
        <f t="shared" si="42"/>
        <v>1 Driftskonti</v>
      </c>
      <c r="D291" s="28" t="str">
        <f t="shared" si="41"/>
        <v>2023</v>
      </c>
      <c r="E291" s="2">
        <v>766</v>
      </c>
      <c r="F291" s="3" t="s">
        <v>74</v>
      </c>
      <c r="G291" s="12">
        <f>Dataark7a!G291*Dataark9!$F$61/1000</f>
        <v>91.654851437760001</v>
      </c>
      <c r="H291" s="12">
        <f>Dataark7a!H291*Dataark9!$F$61/1000</f>
        <v>190.53807055920001</v>
      </c>
      <c r="I291" s="12">
        <f>Dataark7a!I291*Dataark9!$F$61/1000</f>
        <v>95.59871690928</v>
      </c>
      <c r="J291" s="12">
        <f>Dataark7a!J291*Dataark9!$F$61/1000</f>
        <v>18.850624659360001</v>
      </c>
      <c r="K291" s="12">
        <f>Dataark7a!K291*Dataark9!$F$61/1000</f>
        <v>19.438342335360002</v>
      </c>
      <c r="L291" s="12">
        <f>Dataark7a!L291*Dataark9!$F$61/1000</f>
        <v>2.33631769488</v>
      </c>
      <c r="M291" s="12">
        <f>Dataark7a!M291*Dataark9!$F$61/1000</f>
        <v>418.41692359583999</v>
      </c>
    </row>
    <row r="292" spans="1:13" x14ac:dyDescent="0.2">
      <c r="A292" s="9" t="str">
        <f t="shared" si="42"/>
        <v>2026-priser (mio. kr.)</v>
      </c>
      <c r="B292" s="9" t="str">
        <f t="shared" si="42"/>
        <v>I alt (netto)</v>
      </c>
      <c r="C292" s="9" t="str">
        <f t="shared" si="42"/>
        <v>1 Driftskonti</v>
      </c>
      <c r="D292" s="28" t="str">
        <f t="shared" si="41"/>
        <v>2023</v>
      </c>
      <c r="E292" s="2">
        <v>773</v>
      </c>
      <c r="F292" s="3" t="s">
        <v>98</v>
      </c>
      <c r="G292" s="12">
        <f>Dataark7a!G292*Dataark9!$F$61/1000</f>
        <v>68.113679992800002</v>
      </c>
      <c r="H292" s="12">
        <f>Dataark7a!H292*Dataark9!$F$61/1000</f>
        <v>161.84177549904001</v>
      </c>
      <c r="I292" s="12">
        <f>Dataark7a!I292*Dataark9!$F$61/1000</f>
        <v>25.532694769920003</v>
      </c>
      <c r="J292" s="12">
        <f>Dataark7a!J292*Dataark9!$F$61/1000</f>
        <v>21.42538781136</v>
      </c>
      <c r="K292" s="12">
        <f>Dataark7a!K292*Dataark9!$F$61/1000</f>
        <v>13.77610232544</v>
      </c>
      <c r="L292" s="12">
        <f>Dataark7a!L292*Dataark9!$F$61/1000</f>
        <v>1.5101545617600001</v>
      </c>
      <c r="M292" s="12">
        <f>Dataark7a!M292*Dataark9!$F$61/1000</f>
        <v>292.19979496031999</v>
      </c>
    </row>
    <row r="293" spans="1:13" x14ac:dyDescent="0.2">
      <c r="A293" s="9" t="str">
        <f t="shared" si="42"/>
        <v>2026-priser (mio. kr.)</v>
      </c>
      <c r="B293" s="9" t="str">
        <f t="shared" si="42"/>
        <v>I alt (netto)</v>
      </c>
      <c r="C293" s="9" t="str">
        <f t="shared" si="42"/>
        <v>1 Driftskonti</v>
      </c>
      <c r="D293" s="28" t="str">
        <f t="shared" si="41"/>
        <v>2023</v>
      </c>
      <c r="E293" s="2">
        <v>779</v>
      </c>
      <c r="F293" s="3" t="s">
        <v>89</v>
      </c>
      <c r="G293" s="12">
        <f>Dataark7a!G293*Dataark9!$F$61/1000</f>
        <v>115.69754196624001</v>
      </c>
      <c r="H293" s="12">
        <f>Dataark7a!H293*Dataark9!$F$61/1000</f>
        <v>290.49597343104</v>
      </c>
      <c r="I293" s="12">
        <f>Dataark7a!I293*Dataark9!$F$61/1000</f>
        <v>80.119912516799999</v>
      </c>
      <c r="J293" s="12">
        <f>Dataark7a!J293*Dataark9!$F$61/1000</f>
        <v>7.7410813895999997</v>
      </c>
      <c r="K293" s="12">
        <f>Dataark7a!K293*Dataark9!$F$61/1000</f>
        <v>23.368774260000002</v>
      </c>
      <c r="L293" s="12">
        <f>Dataark7a!L293*Dataark9!$F$61/1000</f>
        <v>2.83559785392</v>
      </c>
      <c r="M293" s="12">
        <f>Dataark7a!M293*Dataark9!$F$61/1000</f>
        <v>520.25888141760004</v>
      </c>
    </row>
    <row r="294" spans="1:13" x14ac:dyDescent="0.2">
      <c r="A294" s="9" t="str">
        <f t="shared" si="42"/>
        <v>2026-priser (mio. kr.)</v>
      </c>
      <c r="B294" s="9" t="str">
        <f t="shared" si="42"/>
        <v>I alt (netto)</v>
      </c>
      <c r="C294" s="9" t="str">
        <f t="shared" si="42"/>
        <v>1 Driftskonti</v>
      </c>
      <c r="D294" s="28" t="str">
        <f t="shared" si="41"/>
        <v>2023</v>
      </c>
      <c r="E294" s="2">
        <v>787</v>
      </c>
      <c r="F294" s="3" t="s">
        <v>100</v>
      </c>
      <c r="G294" s="12">
        <f>Dataark7a!G294*Dataark9!$F$61/1000</f>
        <v>136.25870492832001</v>
      </c>
      <c r="H294" s="12">
        <f>Dataark7a!H294*Dataark9!$F$61/1000</f>
        <v>263.65014945360002</v>
      </c>
      <c r="I294" s="12">
        <f>Dataark7a!I294*Dataark9!$F$61/1000</f>
        <v>57.514611504480001</v>
      </c>
      <c r="J294" s="12">
        <f>Dataark7a!J294*Dataark9!$F$61/1000</f>
        <v>48.228672223680007</v>
      </c>
      <c r="K294" s="12">
        <f>Dataark7a!K294*Dataark9!$F$61/1000</f>
        <v>22.336630074719999</v>
      </c>
      <c r="L294" s="12">
        <f>Dataark7a!L294*Dataark9!$F$61/1000</f>
        <v>2.5311041246400001</v>
      </c>
      <c r="M294" s="12">
        <f>Dataark7a!M294*Dataark9!$F$61/1000</f>
        <v>530.51987230944007</v>
      </c>
    </row>
    <row r="295" spans="1:13" x14ac:dyDescent="0.2">
      <c r="A295" s="9" t="str">
        <f t="shared" si="42"/>
        <v>2026-priser (mio. kr.)</v>
      </c>
      <c r="B295" s="9" t="str">
        <f t="shared" si="42"/>
        <v>I alt (netto)</v>
      </c>
      <c r="C295" s="9" t="str">
        <f t="shared" si="42"/>
        <v>1 Driftskonti</v>
      </c>
      <c r="D295" s="28" t="str">
        <f t="shared" si="41"/>
        <v>2023</v>
      </c>
      <c r="E295" s="2">
        <v>791</v>
      </c>
      <c r="F295" s="3" t="s">
        <v>91</v>
      </c>
      <c r="G295" s="12">
        <f>Dataark7a!G295*Dataark9!$F$61/1000</f>
        <v>228.41843383632002</v>
      </c>
      <c r="H295" s="12">
        <f>Dataark7a!H295*Dataark9!$F$61/1000</f>
        <v>442.26034984560005</v>
      </c>
      <c r="I295" s="12">
        <f>Dataark7a!I295*Dataark9!$F$61/1000</f>
        <v>172.37367625296</v>
      </c>
      <c r="J295" s="12">
        <f>Dataark7a!J295*Dataark9!$F$61/1000</f>
        <v>78.301905839040003</v>
      </c>
      <c r="K295" s="12">
        <f>Dataark7a!K295*Dataark9!$F$61/1000</f>
        <v>39.037887233280003</v>
      </c>
      <c r="L295" s="12">
        <f>Dataark7a!L295*Dataark9!$F$61/1000</f>
        <v>7.0078336224000006</v>
      </c>
      <c r="M295" s="12">
        <f>Dataark7a!M295*Dataark9!$F$61/1000</f>
        <v>967.40008662960008</v>
      </c>
    </row>
    <row r="296" spans="1:13" x14ac:dyDescent="0.2">
      <c r="A296" s="9" t="str">
        <f t="shared" si="42"/>
        <v>2026-priser (mio. kr.)</v>
      </c>
      <c r="B296" s="9" t="str">
        <f t="shared" si="42"/>
        <v>I alt (netto)</v>
      </c>
      <c r="C296" s="9" t="str">
        <f t="shared" si="42"/>
        <v>1 Driftskonti</v>
      </c>
      <c r="D296" s="28" t="str">
        <f t="shared" si="41"/>
        <v>2023</v>
      </c>
      <c r="E296" s="2">
        <v>810</v>
      </c>
      <c r="F296" s="3" t="s">
        <v>92</v>
      </c>
      <c r="G296" s="12">
        <f>Dataark7a!G296*Dataark9!$F$61/1000</f>
        <v>93.166125461760004</v>
      </c>
      <c r="H296" s="12">
        <f>Dataark7a!H296*Dataark9!$F$61/1000</f>
        <v>239.46976506960002</v>
      </c>
      <c r="I296" s="12">
        <f>Dataark7a!I296*Dataark9!$F$61/1000</f>
        <v>48.760416787680008</v>
      </c>
      <c r="J296" s="12">
        <f>Dataark7a!J296*Dataark9!$F$61/1000</f>
        <v>11.360302811520002</v>
      </c>
      <c r="K296" s="12">
        <f>Dataark7a!K296*Dataark9!$F$61/1000</f>
        <v>16.885968428160002</v>
      </c>
      <c r="L296" s="12">
        <f>Dataark7a!L296*Dataark9!$F$61/1000</f>
        <v>1.7452416321600002</v>
      </c>
      <c r="M296" s="12">
        <f>Dataark7a!M296*Dataark9!$F$61/1000</f>
        <v>411.38782019088006</v>
      </c>
    </row>
    <row r="297" spans="1:13" x14ac:dyDescent="0.2">
      <c r="A297" s="9" t="str">
        <f t="shared" si="42"/>
        <v>2026-priser (mio. kr.)</v>
      </c>
      <c r="B297" s="9" t="str">
        <f t="shared" si="42"/>
        <v>I alt (netto)</v>
      </c>
      <c r="C297" s="9" t="str">
        <f t="shared" si="42"/>
        <v>1 Driftskonti</v>
      </c>
      <c r="D297" s="28" t="str">
        <f t="shared" si="41"/>
        <v>2023</v>
      </c>
      <c r="E297" s="2">
        <v>813</v>
      </c>
      <c r="F297" s="3" t="s">
        <v>93</v>
      </c>
      <c r="G297" s="12">
        <f>Dataark7a!G297*Dataark9!$F$61/1000</f>
        <v>212.01495363360002</v>
      </c>
      <c r="H297" s="12">
        <f>Dataark7a!H297*Dataark9!$F$61/1000</f>
        <v>388.96163313696002</v>
      </c>
      <c r="I297" s="12">
        <f>Dataark7a!I297*Dataark9!$F$61/1000</f>
        <v>71.920971071040015</v>
      </c>
      <c r="J297" s="12">
        <f>Dataark7a!J297*Dataark9!$F$61/1000</f>
        <v>51.588178405919997</v>
      </c>
      <c r="K297" s="12">
        <f>Dataark7a!K297*Dataark9!$F$61/1000</f>
        <v>40.777531554239999</v>
      </c>
      <c r="L297" s="12">
        <f>Dataark7a!L297*Dataark9!$F$61/1000</f>
        <v>4.7050997947200006</v>
      </c>
      <c r="M297" s="12">
        <f>Dataark7a!M297*Dataark9!$F$61/1000</f>
        <v>769.96836759648011</v>
      </c>
    </row>
    <row r="298" spans="1:13" x14ac:dyDescent="0.2">
      <c r="A298" s="9" t="str">
        <f t="shared" si="42"/>
        <v>2026-priser (mio. kr.)</v>
      </c>
      <c r="B298" s="9" t="str">
        <f t="shared" si="42"/>
        <v>I alt (netto)</v>
      </c>
      <c r="C298" s="9" t="str">
        <f t="shared" si="42"/>
        <v>1 Driftskonti</v>
      </c>
      <c r="D298" s="28" t="str">
        <f t="shared" si="41"/>
        <v>2023</v>
      </c>
      <c r="E298" s="2">
        <v>820</v>
      </c>
      <c r="F298" s="3" t="s">
        <v>101</v>
      </c>
      <c r="G298" s="12">
        <f>Dataark7a!G298*Dataark9!$F$61/1000</f>
        <v>85.362354186720012</v>
      </c>
      <c r="H298" s="12">
        <f>Dataark7a!H298*Dataark9!$F$61/1000</f>
        <v>225.25035569712003</v>
      </c>
      <c r="I298" s="12">
        <f>Dataark7a!I298*Dataark9!$F$61/1000</f>
        <v>86.096721416159994</v>
      </c>
      <c r="J298" s="12">
        <f>Dataark7a!J298*Dataark9!$F$61/1000</f>
        <v>10.491600113280001</v>
      </c>
      <c r="K298" s="12">
        <f>Dataark7a!K298*Dataark9!$F$61/1000</f>
        <v>18.007669592640003</v>
      </c>
      <c r="L298" s="12">
        <f>Dataark7a!L298*Dataark9!$F$61/1000</f>
        <v>1.08811729728</v>
      </c>
      <c r="M298" s="12">
        <f>Dataark7a!M298*Dataark9!$F$61/1000</f>
        <v>426.29681830319998</v>
      </c>
    </row>
    <row r="299" spans="1:13" x14ac:dyDescent="0.2">
      <c r="A299" s="9" t="str">
        <f t="shared" si="42"/>
        <v>2026-priser (mio. kr.)</v>
      </c>
      <c r="B299" s="9" t="str">
        <f t="shared" si="42"/>
        <v>I alt (netto)</v>
      </c>
      <c r="C299" s="9" t="str">
        <f t="shared" si="42"/>
        <v>1 Driftskonti</v>
      </c>
      <c r="D299" s="28" t="str">
        <f t="shared" si="41"/>
        <v>2023</v>
      </c>
      <c r="E299" s="2">
        <v>825</v>
      </c>
      <c r="F299" s="3" t="s">
        <v>96</v>
      </c>
      <c r="G299" s="12">
        <f>Dataark7a!G299*Dataark9!$F$61/1000</f>
        <v>8.1261764001600003</v>
      </c>
      <c r="H299" s="12">
        <f>Dataark7a!H299*Dataark9!$F$61/1000</f>
        <v>26.142801690719999</v>
      </c>
      <c r="I299" s="12">
        <f>Dataark7a!I299*Dataark9!$F$61/1000</f>
        <v>10.638249666720002</v>
      </c>
      <c r="J299" s="12">
        <f>Dataark7a!J299*Dataark9!$F$61/1000</f>
        <v>0.27650717328000002</v>
      </c>
      <c r="K299" s="12">
        <f>Dataark7a!K299*Dataark9!$F$61/1000</f>
        <v>0.94482613055999998</v>
      </c>
      <c r="L299" s="12">
        <f>Dataark7a!L299*Dataark9!$F$61/1000</f>
        <v>7.6123432320000003E-2</v>
      </c>
      <c r="M299" s="12">
        <f>Dataark7a!M299*Dataark9!$F$61/1000</f>
        <v>46.204684493760006</v>
      </c>
    </row>
    <row r="300" spans="1:13" x14ac:dyDescent="0.2">
      <c r="A300" s="9" t="str">
        <f t="shared" si="42"/>
        <v>2026-priser (mio. kr.)</v>
      </c>
      <c r="B300" s="9" t="str">
        <f t="shared" si="42"/>
        <v>I alt (netto)</v>
      </c>
      <c r="C300" s="9" t="str">
        <f t="shared" si="42"/>
        <v>1 Driftskonti</v>
      </c>
      <c r="D300" s="28" t="str">
        <f t="shared" si="41"/>
        <v>2023</v>
      </c>
      <c r="E300" s="2">
        <v>840</v>
      </c>
      <c r="F300" s="3" t="s">
        <v>99</v>
      </c>
      <c r="G300" s="12">
        <f>Dataark7a!G300*Dataark9!$F$61/1000</f>
        <v>87.978537441599997</v>
      </c>
      <c r="H300" s="12">
        <f>Dataark7a!H300*Dataark9!$F$61/1000</f>
        <v>153.40774698287998</v>
      </c>
      <c r="I300" s="12">
        <f>Dataark7a!I300*Dataark9!$F$61/1000</f>
        <v>30.237794564640001</v>
      </c>
      <c r="J300" s="12">
        <f>Dataark7a!J300*Dataark9!$F$61/1000</f>
        <v>30.50982388896</v>
      </c>
      <c r="K300" s="12">
        <f>Dataark7a!K300*Dataark9!$F$61/1000</f>
        <v>10.387490124960001</v>
      </c>
      <c r="L300" s="12">
        <f>Dataark7a!L300*Dataark9!$F$61/1000</f>
        <v>1.0578918168</v>
      </c>
      <c r="M300" s="12">
        <f>Dataark7a!M300*Dataark9!$F$61/1000</f>
        <v>313.57928481983998</v>
      </c>
    </row>
    <row r="301" spans="1:13" x14ac:dyDescent="0.2">
      <c r="A301" s="9" t="str">
        <f t="shared" si="42"/>
        <v>2026-priser (mio. kr.)</v>
      </c>
      <c r="B301" s="9" t="str">
        <f t="shared" si="42"/>
        <v>I alt (netto)</v>
      </c>
      <c r="C301" s="9" t="str">
        <f t="shared" si="42"/>
        <v>1 Driftskonti</v>
      </c>
      <c r="D301" s="28" t="str">
        <f t="shared" si="41"/>
        <v>2023</v>
      </c>
      <c r="E301" s="2">
        <v>846</v>
      </c>
      <c r="F301" s="3" t="s">
        <v>97</v>
      </c>
      <c r="G301" s="12">
        <f>Dataark7a!G301*Dataark9!$F$61/1000</f>
        <v>152.69241061151999</v>
      </c>
      <c r="H301" s="12">
        <f>Dataark7a!H301*Dataark9!$F$61/1000</f>
        <v>273.53947888176003</v>
      </c>
      <c r="I301" s="12">
        <f>Dataark7a!I301*Dataark9!$F$61/1000</f>
        <v>42.180217740960003</v>
      </c>
      <c r="J301" s="12">
        <f>Dataark7a!J301*Dataark9!$F$61/1000</f>
        <v>9.0340602768</v>
      </c>
      <c r="K301" s="12">
        <f>Dataark7a!K301*Dataark9!$F$61/1000</f>
        <v>17.990877659040002</v>
      </c>
      <c r="L301" s="12">
        <f>Dataark7a!L301*Dataark9!$F$61/1000</f>
        <v>2.1504869630400005</v>
      </c>
      <c r="M301" s="12">
        <f>Dataark7a!M301*Dataark9!$F$61/1000</f>
        <v>497.58753213312002</v>
      </c>
    </row>
    <row r="302" spans="1:13" x14ac:dyDescent="0.2">
      <c r="A302" s="9" t="str">
        <f t="shared" si="42"/>
        <v>2026-priser (mio. kr.)</v>
      </c>
      <c r="B302" s="9" t="str">
        <f t="shared" si="42"/>
        <v>I alt (netto)</v>
      </c>
      <c r="C302" s="9" t="str">
        <f t="shared" si="42"/>
        <v>1 Driftskonti</v>
      </c>
      <c r="D302" s="28" t="str">
        <f t="shared" si="41"/>
        <v>2023</v>
      </c>
      <c r="E302" s="2">
        <v>849</v>
      </c>
      <c r="F302" s="3" t="s">
        <v>95</v>
      </c>
      <c r="G302" s="12">
        <f>Dataark7a!G302*Dataark9!$F$61/1000</f>
        <v>187.3028246856</v>
      </c>
      <c r="H302" s="12">
        <f>Dataark7a!H302*Dataark9!$F$61/1000</f>
        <v>144.48563293007999</v>
      </c>
      <c r="I302" s="12">
        <f>Dataark7a!I302*Dataark9!$F$61/1000</f>
        <v>40.69916919744</v>
      </c>
      <c r="J302" s="12">
        <f>Dataark7a!J302*Dataark9!$F$61/1000</f>
        <v>32.184539399999998</v>
      </c>
      <c r="K302" s="12">
        <f>Dataark7a!K302*Dataark9!$F$61/1000</f>
        <v>16.251233338080002</v>
      </c>
      <c r="L302" s="12">
        <f>Dataark7a!L302*Dataark9!$F$61/1000</f>
        <v>2.0609299838400004</v>
      </c>
      <c r="M302" s="12">
        <f>Dataark7a!M302*Dataark9!$F$61/1000</f>
        <v>422.98432953503999</v>
      </c>
    </row>
    <row r="303" spans="1:13" x14ac:dyDescent="0.2">
      <c r="A303" s="9" t="str">
        <f t="shared" si="42"/>
        <v>2026-priser (mio. kr.)</v>
      </c>
      <c r="B303" s="9" t="str">
        <f t="shared" si="42"/>
        <v>I alt (netto)</v>
      </c>
      <c r="C303" s="9" t="str">
        <f t="shared" si="42"/>
        <v>1 Driftskonti</v>
      </c>
      <c r="D303" s="28" t="str">
        <f t="shared" si="41"/>
        <v>2023</v>
      </c>
      <c r="E303" s="2">
        <v>851</v>
      </c>
      <c r="F303" s="3" t="s">
        <v>102</v>
      </c>
      <c r="G303" s="12">
        <f>Dataark7a!G303*Dataark9!$F$61/1000</f>
        <v>415.85447452848001</v>
      </c>
      <c r="H303" s="12">
        <f>Dataark7a!H303*Dataark9!$F$61/1000</f>
        <v>1152.0665777400002</v>
      </c>
      <c r="I303" s="12">
        <f>Dataark7a!I303*Dataark9!$F$61/1000</f>
        <v>345.27014137200007</v>
      </c>
      <c r="J303" s="12">
        <f>Dataark7a!J303*Dataark9!$F$61/1000</f>
        <v>134.22800042496002</v>
      </c>
      <c r="K303" s="12">
        <f>Dataark7a!K303*Dataark9!$F$61/1000</f>
        <v>99.119425654080004</v>
      </c>
      <c r="L303" s="12">
        <f>Dataark7a!L303*Dataark9!$F$61/1000</f>
        <v>7.6067459207999999</v>
      </c>
      <c r="M303" s="12">
        <f>Dataark7a!M303*Dataark9!$F$61/1000</f>
        <v>2154.1453656403201</v>
      </c>
    </row>
    <row r="304" spans="1:13" x14ac:dyDescent="0.2">
      <c r="A304" s="9" t="str">
        <f t="shared" si="42"/>
        <v>2026-priser (mio. kr.)</v>
      </c>
      <c r="B304" s="9" t="str">
        <f t="shared" si="42"/>
        <v>I alt (netto)</v>
      </c>
      <c r="C304" s="9" t="str">
        <f t="shared" si="42"/>
        <v>1 Driftskonti</v>
      </c>
      <c r="D304" s="28" t="str">
        <f t="shared" si="41"/>
        <v>2023</v>
      </c>
      <c r="E304" s="2">
        <v>860</v>
      </c>
      <c r="F304" s="3" t="s">
        <v>94</v>
      </c>
      <c r="G304" s="12">
        <f>Dataark7a!G304*Dataark9!$F$61/1000</f>
        <v>174.66633492048001</v>
      </c>
      <c r="H304" s="12">
        <f>Dataark7a!H304*Dataark9!$F$61/1000</f>
        <v>398.76924182160002</v>
      </c>
      <c r="I304" s="12">
        <f>Dataark7a!I304*Dataark9!$F$61/1000</f>
        <v>105.92687553552001</v>
      </c>
      <c r="J304" s="12">
        <f>Dataark7a!J304*Dataark9!$F$61/1000</f>
        <v>23.575874774399999</v>
      </c>
      <c r="K304" s="12">
        <f>Dataark7a!K304*Dataark9!$F$61/1000</f>
        <v>27.759305165280001</v>
      </c>
      <c r="L304" s="12">
        <f>Dataark7a!L304*Dataark9!$F$61/1000</f>
        <v>3.2408431848000001</v>
      </c>
      <c r="M304" s="12">
        <f>Dataark7a!M304*Dataark9!$F$61/1000</f>
        <v>733.93847540208003</v>
      </c>
    </row>
    <row r="305" spans="1:13" x14ac:dyDescent="0.2">
      <c r="A305" s="9" t="str">
        <f t="shared" si="42"/>
        <v>2026-priser (mio. kr.)</v>
      </c>
      <c r="E305" s="2"/>
      <c r="F305" s="3" t="s">
        <v>119</v>
      </c>
      <c r="G305" s="12">
        <f>Dataark7a!G305*Dataark9!$F$61/1000</f>
        <v>15986.3741694072</v>
      </c>
      <c r="H305" s="12">
        <f>Dataark7a!H305*Dataark9!$F$61/1000</f>
        <v>29786.928908555521</v>
      </c>
      <c r="I305" s="12">
        <f>Dataark7a!I305*Dataark9!$F$61/1000</f>
        <v>7749.7135629326403</v>
      </c>
      <c r="J305" s="12">
        <f>Dataark7a!J305*Dataark9!$F$61/1000</f>
        <v>3541.95501865296</v>
      </c>
      <c r="K305" s="12">
        <f>Dataark7a!K305*Dataark9!$F$61/1000</f>
        <v>2569.1568851020802</v>
      </c>
      <c r="L305" s="12">
        <f>Dataark7a!L305*Dataark9!$F$61/1000</f>
        <v>243.34198495776002</v>
      </c>
      <c r="M305" s="12">
        <f>Dataark7a!M305*Dataark9!$F$61/1000</f>
        <v>59877.470529608159</v>
      </c>
    </row>
    <row r="307" spans="1:13" x14ac:dyDescent="0.2">
      <c r="D307" s="11"/>
      <c r="G307" s="11" t="s">
        <v>180</v>
      </c>
      <c r="H307" s="11" t="s">
        <v>181</v>
      </c>
      <c r="I307" s="11" t="s">
        <v>182</v>
      </c>
      <c r="J307" s="11" t="s">
        <v>183</v>
      </c>
      <c r="K307" s="11" t="s">
        <v>184</v>
      </c>
      <c r="L307" s="11" t="s">
        <v>185</v>
      </c>
      <c r="M307" s="11" t="s">
        <v>1</v>
      </c>
    </row>
    <row r="308" spans="1:13" x14ac:dyDescent="0.2">
      <c r="A308" s="3" t="s">
        <v>333</v>
      </c>
      <c r="B308" s="3" t="s">
        <v>187</v>
      </c>
      <c r="C308" s="3" t="s">
        <v>188</v>
      </c>
      <c r="D308" s="11" t="s">
        <v>130</v>
      </c>
      <c r="E308" s="2">
        <v>101</v>
      </c>
      <c r="F308" s="3" t="s">
        <v>4</v>
      </c>
      <c r="G308" s="12">
        <f>Dataark7a!G308*Dataark9!$F$60/1000</f>
        <v>1024.071680816304</v>
      </c>
      <c r="H308" s="12">
        <f>Dataark7a!H308*Dataark9!$F$60/1000</f>
        <v>2760.1980316884055</v>
      </c>
      <c r="I308" s="12">
        <f>Dataark7a!I308*Dataark9!$F$60/1000</f>
        <v>412.82718829385936</v>
      </c>
      <c r="J308" s="12">
        <f>Dataark7a!J308*Dataark9!$F$60/1000</f>
        <v>316.05185237141882</v>
      </c>
      <c r="K308" s="12">
        <f>Dataark7a!K308*Dataark9!$F$60/1000</f>
        <v>180.9389575165377</v>
      </c>
      <c r="L308" s="12">
        <f>Dataark7a!L308*Dataark9!$F$60/1000</f>
        <v>11.819305328152261</v>
      </c>
      <c r="M308" s="12">
        <f>Dataark7a!M308*Dataark9!$F$60/1000</f>
        <v>4705.9070160146775</v>
      </c>
    </row>
    <row r="309" spans="1:13" x14ac:dyDescent="0.2">
      <c r="A309" s="3" t="s">
        <v>333</v>
      </c>
      <c r="B309" s="9" t="str">
        <f>B308</f>
        <v>I alt (netto)</v>
      </c>
      <c r="C309" s="9" t="str">
        <f>C308</f>
        <v>1 Driftskonti</v>
      </c>
      <c r="D309" s="11" t="str">
        <f>D308</f>
        <v>2021</v>
      </c>
      <c r="E309" s="2">
        <v>147</v>
      </c>
      <c r="F309" s="3" t="s">
        <v>5</v>
      </c>
      <c r="G309" s="12">
        <f>Dataark7a!G309*Dataark9!$F$60/1000</f>
        <v>335.00641886243682</v>
      </c>
      <c r="H309" s="12">
        <f>Dataark7a!H309*Dataark9!$F$60/1000</f>
        <v>561.1067224546274</v>
      </c>
      <c r="I309" s="12">
        <f>Dataark7a!I309*Dataark9!$F$60/1000</f>
        <v>65.292592196472782</v>
      </c>
      <c r="J309" s="12">
        <f>Dataark7a!J309*Dataark9!$F$60/1000</f>
        <v>72.678464639519476</v>
      </c>
      <c r="K309" s="12">
        <f>Dataark7a!K309*Dataark9!$F$60/1000</f>
        <v>50.703435528796959</v>
      </c>
      <c r="L309" s="12">
        <f>Dataark7a!L309*Dataark9!$F$60/1000</f>
        <v>2.428542643658103</v>
      </c>
      <c r="M309" s="12">
        <f>Dataark7a!M309*Dataark9!$F$60/1000</f>
        <v>1087.2161763255115</v>
      </c>
    </row>
    <row r="310" spans="1:13" x14ac:dyDescent="0.2">
      <c r="A310" s="9" t="str">
        <f>A309</f>
        <v>2026-priser (mio. kr.)</v>
      </c>
      <c r="B310" s="9" t="str">
        <f t="shared" ref="A310:D374" si="43">B309</f>
        <v>I alt (netto)</v>
      </c>
      <c r="C310" s="9" t="str">
        <f t="shared" si="43"/>
        <v>1 Driftskonti</v>
      </c>
      <c r="D310" s="11" t="str">
        <f t="shared" si="43"/>
        <v>2021</v>
      </c>
      <c r="E310" s="2">
        <v>151</v>
      </c>
      <c r="F310" s="3" t="s">
        <v>9</v>
      </c>
      <c r="G310" s="12">
        <f>Dataark7a!G310*Dataark9!$F$60/1000</f>
        <v>152.45519544340178</v>
      </c>
      <c r="H310" s="12">
        <f>Dataark7a!H310*Dataark9!$F$60/1000</f>
        <v>286.34367518654176</v>
      </c>
      <c r="I310" s="12">
        <f>Dataark7a!I310*Dataark9!$F$60/1000</f>
        <v>80.743374313151634</v>
      </c>
      <c r="J310" s="12">
        <f>Dataark7a!J310*Dataark9!$F$60/1000</f>
        <v>31.158142448781032</v>
      </c>
      <c r="K310" s="12">
        <f>Dataark7a!K310*Dataark9!$F$60/1000</f>
        <v>22.769824885010614</v>
      </c>
      <c r="L310" s="12">
        <f>Dataark7a!L310*Dataark9!$F$60/1000</f>
        <v>2.6242581196089279</v>
      </c>
      <c r="M310" s="12">
        <f>Dataark7a!M310*Dataark9!$F$60/1000</f>
        <v>576.09447039649581</v>
      </c>
    </row>
    <row r="311" spans="1:13" x14ac:dyDescent="0.2">
      <c r="A311" s="9" t="str">
        <f t="shared" si="43"/>
        <v>2026-priser (mio. kr.)</v>
      </c>
      <c r="B311" s="9" t="str">
        <f t="shared" si="43"/>
        <v>I alt (netto)</v>
      </c>
      <c r="C311" s="9" t="str">
        <f t="shared" si="43"/>
        <v>1 Driftskonti</v>
      </c>
      <c r="D311" s="11" t="str">
        <f t="shared" si="43"/>
        <v>2021</v>
      </c>
      <c r="E311" s="2">
        <v>153</v>
      </c>
      <c r="F311" s="3" t="s">
        <v>10</v>
      </c>
      <c r="G311" s="12">
        <f>Dataark7a!G311*Dataark9!$F$60/1000</f>
        <v>119.54158064630572</v>
      </c>
      <c r="H311" s="12">
        <f>Dataark7a!H311*Dataark9!$F$60/1000</f>
        <v>181.81967715831641</v>
      </c>
      <c r="I311" s="12">
        <f>Dataark7a!I311*Dataark9!$F$60/1000</f>
        <v>67.49081113977411</v>
      </c>
      <c r="J311" s="12">
        <f>Dataark7a!J311*Dataark9!$F$60/1000</f>
        <v>56.277746432250034</v>
      </c>
      <c r="K311" s="12">
        <f>Dataark7a!K311*Dataark9!$F$60/1000</f>
        <v>17.461639293368727</v>
      </c>
      <c r="L311" s="12">
        <f>Dataark7a!L311*Dataark9!$F$60/1000</f>
        <v>1.5060544551825679</v>
      </c>
      <c r="M311" s="12">
        <f>Dataark7a!M311*Dataark9!$F$60/1000</f>
        <v>444.09750912519758</v>
      </c>
    </row>
    <row r="312" spans="1:13" x14ac:dyDescent="0.2">
      <c r="A312" s="9" t="str">
        <f t="shared" si="43"/>
        <v>2026-priser (mio. kr.)</v>
      </c>
      <c r="B312" s="9" t="str">
        <f t="shared" si="43"/>
        <v>I alt (netto)</v>
      </c>
      <c r="C312" s="9" t="str">
        <f t="shared" si="43"/>
        <v>1 Driftskonti</v>
      </c>
      <c r="D312" s="11" t="str">
        <f t="shared" si="43"/>
        <v>2021</v>
      </c>
      <c r="E312" s="2">
        <v>155</v>
      </c>
      <c r="F312" s="3" t="s">
        <v>6</v>
      </c>
      <c r="G312" s="12">
        <f>Dataark7a!G312*Dataark9!$F$60/1000</f>
        <v>64.257925625440066</v>
      </c>
      <c r="H312" s="12">
        <f>Dataark7a!H312*Dataark9!$F$60/1000</f>
        <v>64.127846437155682</v>
      </c>
      <c r="I312" s="12">
        <f>Dataark7a!I312*Dataark9!$F$60/1000</f>
        <v>13.470953003249466</v>
      </c>
      <c r="J312" s="12">
        <f>Dataark7a!J312*Dataark9!$F$60/1000</f>
        <v>17.07020834146708</v>
      </c>
      <c r="K312" s="12">
        <f>Dataark7a!K312*Dataark9!$F$60/1000</f>
        <v>12.250118052653772</v>
      </c>
      <c r="L312" s="12">
        <f>Dataark7a!L312*Dataark9!$F$60/1000</f>
        <v>0.84014448213037063</v>
      </c>
      <c r="M312" s="12">
        <f>Dataark7a!M312*Dataark9!$F$60/1000</f>
        <v>172.01719594209644</v>
      </c>
    </row>
    <row r="313" spans="1:13" x14ac:dyDescent="0.2">
      <c r="A313" s="9" t="str">
        <f t="shared" si="43"/>
        <v>2026-priser (mio. kr.)</v>
      </c>
      <c r="B313" s="9" t="str">
        <f t="shared" si="43"/>
        <v>I alt (netto)</v>
      </c>
      <c r="C313" s="9" t="str">
        <f t="shared" si="43"/>
        <v>1 Driftskonti</v>
      </c>
      <c r="D313" s="11" t="str">
        <f t="shared" si="43"/>
        <v>2021</v>
      </c>
      <c r="E313" s="2">
        <v>157</v>
      </c>
      <c r="F313" s="3" t="s">
        <v>11</v>
      </c>
      <c r="G313" s="12">
        <f>Dataark7a!G313*Dataark9!$F$60/1000</f>
        <v>193.71177909642597</v>
      </c>
      <c r="H313" s="12">
        <f>Dataark7a!H313*Dataark9!$F$60/1000</f>
        <v>509.22541390898004</v>
      </c>
      <c r="I313" s="12">
        <f>Dataark7a!I313*Dataark9!$F$60/1000</f>
        <v>65.509788639296261</v>
      </c>
      <c r="J313" s="12">
        <f>Dataark7a!J313*Dataark9!$F$60/1000</f>
        <v>123.86283514885412</v>
      </c>
      <c r="K313" s="12">
        <f>Dataark7a!K313*Dataark9!$F$60/1000</f>
        <v>38.591750373766942</v>
      </c>
      <c r="L313" s="12">
        <f>Dataark7a!L313*Dataark9!$F$60/1000</f>
        <v>1.3246596238135104</v>
      </c>
      <c r="M313" s="12">
        <f>Dataark7a!M313*Dataark9!$F$60/1000</f>
        <v>932.22622679113692</v>
      </c>
    </row>
    <row r="314" spans="1:13" x14ac:dyDescent="0.2">
      <c r="A314" s="9" t="str">
        <f t="shared" si="43"/>
        <v>2026-priser (mio. kr.)</v>
      </c>
      <c r="B314" s="9" t="str">
        <f t="shared" si="43"/>
        <v>I alt (netto)</v>
      </c>
      <c r="C314" s="9" t="str">
        <f t="shared" si="43"/>
        <v>1 Driftskonti</v>
      </c>
      <c r="D314" s="11" t="str">
        <f t="shared" si="43"/>
        <v>2021</v>
      </c>
      <c r="E314" s="2">
        <v>159</v>
      </c>
      <c r="F314" s="3" t="s">
        <v>12</v>
      </c>
      <c r="G314" s="12">
        <f>Dataark7a!G314*Dataark9!$F$60/1000</f>
        <v>232.20686511926601</v>
      </c>
      <c r="H314" s="12">
        <f>Dataark7a!H314*Dataark9!$F$60/1000</f>
        <v>340.91368475241597</v>
      </c>
      <c r="I314" s="12">
        <f>Dataark7a!I314*Dataark9!$F$60/1000</f>
        <v>56.07487063400832</v>
      </c>
      <c r="J314" s="12">
        <f>Dataark7a!J314*Dataark9!$F$60/1000</f>
        <v>38.341139093586001</v>
      </c>
      <c r="K314" s="12">
        <f>Dataark7a!K314*Dataark9!$F$60/1000</f>
        <v>31.250033251514044</v>
      </c>
      <c r="L314" s="12">
        <f>Dataark7a!L314*Dataark9!$F$60/1000</f>
        <v>2.72211585758434</v>
      </c>
      <c r="M314" s="12">
        <f>Dataark7a!M314*Dataark9!$F$60/1000</f>
        <v>701.50870870837468</v>
      </c>
    </row>
    <row r="315" spans="1:13" x14ac:dyDescent="0.2">
      <c r="A315" s="9" t="str">
        <f t="shared" si="43"/>
        <v>2026-priser (mio. kr.)</v>
      </c>
      <c r="B315" s="9" t="str">
        <f t="shared" si="43"/>
        <v>I alt (netto)</v>
      </c>
      <c r="C315" s="9" t="str">
        <f t="shared" si="43"/>
        <v>1 Driftskonti</v>
      </c>
      <c r="D315" s="11" t="str">
        <f t="shared" si="43"/>
        <v>2021</v>
      </c>
      <c r="E315" s="2">
        <v>161</v>
      </c>
      <c r="F315" s="3" t="s">
        <v>13</v>
      </c>
      <c r="G315" s="12">
        <f>Dataark7a!G315*Dataark9!$F$60/1000</f>
        <v>67.854794189560721</v>
      </c>
      <c r="H315" s="12">
        <f>Dataark7a!H315*Dataark9!$F$60/1000</f>
        <v>134.16057199019357</v>
      </c>
      <c r="I315" s="12">
        <f>Dataark7a!I315*Dataark9!$F$60/1000</f>
        <v>26.503932959706535</v>
      </c>
      <c r="J315" s="12">
        <f>Dataark7a!J315*Dataark9!$F$60/1000</f>
        <v>17.226542044818043</v>
      </c>
      <c r="K315" s="12">
        <f>Dataark7a!K315*Dataark9!$F$60/1000</f>
        <v>12.672577067815917</v>
      </c>
      <c r="L315" s="12">
        <f>Dataark7a!L315*Dataark9!$F$60/1000</f>
        <v>0.94038899420274447</v>
      </c>
      <c r="M315" s="12">
        <f>Dataark7a!M315*Dataark9!$F$60/1000</f>
        <v>259.35880724629749</v>
      </c>
    </row>
    <row r="316" spans="1:13" x14ac:dyDescent="0.2">
      <c r="A316" s="9" t="str">
        <f t="shared" si="43"/>
        <v>2026-priser (mio. kr.)</v>
      </c>
      <c r="B316" s="9" t="str">
        <f t="shared" si="43"/>
        <v>I alt (netto)</v>
      </c>
      <c r="C316" s="9" t="str">
        <f t="shared" si="43"/>
        <v>1 Driftskonti</v>
      </c>
      <c r="D316" s="11" t="str">
        <f t="shared" si="43"/>
        <v>2021</v>
      </c>
      <c r="E316" s="2">
        <v>163</v>
      </c>
      <c r="F316" s="3" t="s">
        <v>14</v>
      </c>
      <c r="G316" s="12">
        <f>Dataark7a!G316*Dataark9!$F$60/1000</f>
        <v>82.423663277412373</v>
      </c>
      <c r="H316" s="12">
        <f>Dataark7a!H316*Dataark9!$F$60/1000</f>
        <v>154.20350746942592</v>
      </c>
      <c r="I316" s="12">
        <f>Dataark7a!I316*Dataark9!$F$60/1000</f>
        <v>36.904301087215316</v>
      </c>
      <c r="J316" s="12">
        <f>Dataark7a!J316*Dataark9!$F$60/1000</f>
        <v>10.753610693859049</v>
      </c>
      <c r="K316" s="12">
        <f>Dataark7a!K316*Dataark9!$F$60/1000</f>
        <v>20.695718194751262</v>
      </c>
      <c r="L316" s="12">
        <f>Dataark7a!L316*Dataark9!$F$60/1000</f>
        <v>1.5144081645219323</v>
      </c>
      <c r="M316" s="12">
        <f>Dataark7a!M316*Dataark9!$F$60/1000</f>
        <v>306.49520888718587</v>
      </c>
    </row>
    <row r="317" spans="1:13" x14ac:dyDescent="0.2">
      <c r="A317" s="9" t="str">
        <f t="shared" si="43"/>
        <v>2026-priser (mio. kr.)</v>
      </c>
      <c r="B317" s="9" t="str">
        <f t="shared" si="43"/>
        <v>I alt (netto)</v>
      </c>
      <c r="C317" s="9" t="str">
        <f t="shared" si="43"/>
        <v>1 Driftskonti</v>
      </c>
      <c r="D317" s="11" t="str">
        <f t="shared" si="43"/>
        <v>2021</v>
      </c>
      <c r="E317" s="2">
        <v>165</v>
      </c>
      <c r="F317" s="3" t="s">
        <v>8</v>
      </c>
      <c r="G317" s="12">
        <f>Dataark7a!G317*Dataark9!$F$60/1000</f>
        <v>117.11542477674458</v>
      </c>
      <c r="H317" s="12">
        <f>Dataark7a!H317*Dataark9!$F$60/1000</f>
        <v>126.05986070510698</v>
      </c>
      <c r="I317" s="12">
        <f>Dataark7a!I317*Dataark9!$F$60/1000</f>
        <v>58.212226837837143</v>
      </c>
      <c r="J317" s="12">
        <f>Dataark7a!J317*Dataark9!$F$60/1000</f>
        <v>18.739756822291493</v>
      </c>
      <c r="K317" s="12">
        <f>Dataark7a!K317*Dataark9!$F$60/1000</f>
        <v>17.46999300270809</v>
      </c>
      <c r="L317" s="12">
        <f>Dataark7a!L317*Dataark9!$F$60/1000</f>
        <v>0.75183384054280322</v>
      </c>
      <c r="M317" s="12">
        <f>Dataark7a!M317*Dataark9!$F$60/1000</f>
        <v>338.34909598523109</v>
      </c>
    </row>
    <row r="318" spans="1:13" x14ac:dyDescent="0.2">
      <c r="A318" s="9" t="str">
        <f t="shared" si="43"/>
        <v>2026-priser (mio. kr.)</v>
      </c>
      <c r="B318" s="9" t="str">
        <f t="shared" si="43"/>
        <v>I alt (netto)</v>
      </c>
      <c r="C318" s="9" t="str">
        <f t="shared" si="43"/>
        <v>1 Driftskonti</v>
      </c>
      <c r="D318" s="11" t="str">
        <f t="shared" si="43"/>
        <v>2021</v>
      </c>
      <c r="E318" s="2">
        <v>167</v>
      </c>
      <c r="F318" s="3" t="s">
        <v>15</v>
      </c>
      <c r="G318" s="12">
        <f>Dataark7a!G318*Dataark9!$F$60/1000</f>
        <v>233.97546472511431</v>
      </c>
      <c r="H318" s="12">
        <f>Dataark7a!H318*Dataark9!$F$60/1000</f>
        <v>295.89912528372628</v>
      </c>
      <c r="I318" s="12">
        <f>Dataark7a!I318*Dataark9!$F$60/1000</f>
        <v>64.510923679717962</v>
      </c>
      <c r="J318" s="12">
        <f>Dataark7a!J318*Dataark9!$F$60/1000</f>
        <v>11.067471487609456</v>
      </c>
      <c r="K318" s="12">
        <f>Dataark7a!K318*Dataark9!$F$60/1000</f>
        <v>19.493977436931257</v>
      </c>
      <c r="L318" s="12">
        <f>Dataark7a!L318*Dataark9!$F$60/1000</f>
        <v>1.724444285054525</v>
      </c>
      <c r="M318" s="12">
        <f>Dataark7a!M318*Dataark9!$F$60/1000</f>
        <v>626.67140689815369</v>
      </c>
    </row>
    <row r="319" spans="1:13" x14ac:dyDescent="0.2">
      <c r="A319" s="9" t="str">
        <f t="shared" si="43"/>
        <v>2026-priser (mio. kr.)</v>
      </c>
      <c r="B319" s="9" t="str">
        <f t="shared" si="43"/>
        <v>I alt (netto)</v>
      </c>
      <c r="C319" s="9" t="str">
        <f t="shared" si="43"/>
        <v>1 Driftskonti</v>
      </c>
      <c r="D319" s="11" t="str">
        <f t="shared" si="43"/>
        <v>2021</v>
      </c>
      <c r="E319" s="2">
        <v>169</v>
      </c>
      <c r="F319" s="3" t="s">
        <v>16</v>
      </c>
      <c r="G319" s="12">
        <f>Dataark7a!G319*Dataark9!$F$60/1000</f>
        <v>114.03648619166454</v>
      </c>
      <c r="H319" s="12">
        <f>Dataark7a!H319*Dataark9!$F$60/1000</f>
        <v>197.17976185931073</v>
      </c>
      <c r="I319" s="12">
        <f>Dataark7a!I319*Dataark9!$F$60/1000</f>
        <v>77.261070905685116</v>
      </c>
      <c r="J319" s="12">
        <f>Dataark7a!J319*Dataark9!$F$60/1000</f>
        <v>17.373328651781158</v>
      </c>
      <c r="K319" s="12">
        <f>Dataark7a!K319*Dataark9!$F$60/1000</f>
        <v>29.316746232975404</v>
      </c>
      <c r="L319" s="12">
        <f>Dataark7a!L319*Dataark9!$F$60/1000</f>
        <v>1.7304112202969282</v>
      </c>
      <c r="M319" s="12">
        <f>Dataark7a!M319*Dataark9!$F$60/1000</f>
        <v>436.89780506171383</v>
      </c>
    </row>
    <row r="320" spans="1:13" x14ac:dyDescent="0.2">
      <c r="A320" s="9" t="str">
        <f t="shared" si="43"/>
        <v>2026-priser (mio. kr.)</v>
      </c>
      <c r="B320" s="9" t="str">
        <f t="shared" si="43"/>
        <v>I alt (netto)</v>
      </c>
      <c r="C320" s="9" t="str">
        <f t="shared" si="43"/>
        <v>1 Driftskonti</v>
      </c>
      <c r="D320" s="11" t="str">
        <f t="shared" si="43"/>
        <v>2021</v>
      </c>
      <c r="E320" s="2">
        <v>173</v>
      </c>
      <c r="F320" s="3" t="s">
        <v>18</v>
      </c>
      <c r="G320" s="12">
        <f>Dataark7a!G320*Dataark9!$F$60/1000</f>
        <v>159.99262804160549</v>
      </c>
      <c r="H320" s="12">
        <f>Dataark7a!H320*Dataark9!$F$60/1000</f>
        <v>398.09005163217194</v>
      </c>
      <c r="I320" s="12">
        <f>Dataark7a!I320*Dataark9!$F$60/1000</f>
        <v>73.159399620057158</v>
      </c>
      <c r="J320" s="12">
        <f>Dataark7a!J320*Dataark9!$F$60/1000</f>
        <v>62.41414263553748</v>
      </c>
      <c r="K320" s="12">
        <f>Dataark7a!K320*Dataark9!$F$60/1000</f>
        <v>7.0863322938780415</v>
      </c>
      <c r="L320" s="12">
        <f>Dataark7a!L320*Dataark9!$F$60/1000</f>
        <v>1.4797999401159938</v>
      </c>
      <c r="M320" s="12">
        <f>Dataark7a!M320*Dataark9!$F$60/1000</f>
        <v>702.22235416336616</v>
      </c>
    </row>
    <row r="321" spans="1:13" x14ac:dyDescent="0.2">
      <c r="A321" s="9" t="str">
        <f t="shared" si="43"/>
        <v>2026-priser (mio. kr.)</v>
      </c>
      <c r="B321" s="9" t="str">
        <f t="shared" si="43"/>
        <v>I alt (netto)</v>
      </c>
      <c r="C321" s="9" t="str">
        <f t="shared" si="43"/>
        <v>1 Driftskonti</v>
      </c>
      <c r="D321" s="11" t="str">
        <f t="shared" si="43"/>
        <v>2021</v>
      </c>
      <c r="E321" s="2">
        <v>175</v>
      </c>
      <c r="F321" s="3" t="s">
        <v>19</v>
      </c>
      <c r="G321" s="12">
        <f>Dataark7a!G321*Dataark9!$F$60/1000</f>
        <v>164.01911594317917</v>
      </c>
      <c r="H321" s="12">
        <f>Dataark7a!H321*Dataark9!$F$60/1000</f>
        <v>232.15316270208439</v>
      </c>
      <c r="I321" s="12">
        <f>Dataark7a!I321*Dataark9!$F$60/1000</f>
        <v>37.156105754444731</v>
      </c>
      <c r="J321" s="12">
        <f>Dataark7a!J321*Dataark9!$F$60/1000</f>
        <v>40.952269955661649</v>
      </c>
      <c r="K321" s="12">
        <f>Dataark7a!K321*Dataark9!$F$60/1000</f>
        <v>16.565405619959765</v>
      </c>
      <c r="L321" s="12">
        <f>Dataark7a!L321*Dataark9!$F$60/1000</f>
        <v>3.0359766513347486</v>
      </c>
      <c r="M321" s="12">
        <f>Dataark7a!M321*Dataark9!$F$60/1000</f>
        <v>493.88203662666444</v>
      </c>
    </row>
    <row r="322" spans="1:13" x14ac:dyDescent="0.2">
      <c r="A322" s="9" t="str">
        <f t="shared" si="43"/>
        <v>2026-priser (mio. kr.)</v>
      </c>
      <c r="B322" s="9" t="str">
        <f t="shared" si="43"/>
        <v>I alt (netto)</v>
      </c>
      <c r="C322" s="9" t="str">
        <f t="shared" si="43"/>
        <v>1 Driftskonti</v>
      </c>
      <c r="D322" s="11" t="str">
        <f t="shared" si="43"/>
        <v>2021</v>
      </c>
      <c r="E322" s="2">
        <v>183</v>
      </c>
      <c r="F322" s="3" t="s">
        <v>17</v>
      </c>
      <c r="G322" s="12">
        <f>Dataark7a!G322*Dataark9!$F$60/1000</f>
        <v>59.508245172487122</v>
      </c>
      <c r="H322" s="12">
        <f>Dataark7a!H322*Dataark9!$F$60/1000</f>
        <v>85.317626869977929</v>
      </c>
      <c r="I322" s="12">
        <f>Dataark7a!I322*Dataark9!$F$60/1000</f>
        <v>15.423334214563793</v>
      </c>
      <c r="J322" s="12">
        <f>Dataark7a!J322*Dataark9!$F$60/1000</f>
        <v>27.785630649774742</v>
      </c>
      <c r="K322" s="12">
        <f>Dataark7a!K322*Dataark9!$F$60/1000</f>
        <v>7.679445656972919</v>
      </c>
      <c r="L322" s="12">
        <f>Dataark7a!L322*Dataark9!$F$60/1000</f>
        <v>0.60743400767664579</v>
      </c>
      <c r="M322" s="12">
        <f>Dataark7a!M322*Dataark9!$F$60/1000</f>
        <v>196.32171657145315</v>
      </c>
    </row>
    <row r="323" spans="1:13" x14ac:dyDescent="0.2">
      <c r="A323" s="9" t="str">
        <f t="shared" si="43"/>
        <v>2026-priser (mio. kr.)</v>
      </c>
      <c r="B323" s="9" t="str">
        <f t="shared" si="43"/>
        <v>I alt (netto)</v>
      </c>
      <c r="C323" s="9" t="str">
        <f t="shared" si="43"/>
        <v>1 Driftskonti</v>
      </c>
      <c r="D323" s="11" t="str">
        <f t="shared" si="43"/>
        <v>2021</v>
      </c>
      <c r="E323" s="2">
        <v>185</v>
      </c>
      <c r="F323" s="3" t="s">
        <v>7</v>
      </c>
      <c r="G323" s="12">
        <f>Dataark7a!G323*Dataark9!$F$60/1000</f>
        <v>118.42099020778241</v>
      </c>
      <c r="H323" s="12">
        <f>Dataark7a!H323*Dataark9!$F$60/1000</f>
        <v>268.67916009493132</v>
      </c>
      <c r="I323" s="12">
        <f>Dataark7a!I323*Dataark9!$F$60/1000</f>
        <v>51.519712269957715</v>
      </c>
      <c r="J323" s="12">
        <f>Dataark7a!J323*Dataark9!$F$60/1000</f>
        <v>18.634738762025197</v>
      </c>
      <c r="K323" s="12">
        <f>Dataark7a!K323*Dataark9!$F$60/1000</f>
        <v>12.127199186660265</v>
      </c>
      <c r="L323" s="12">
        <f>Dataark7a!L323*Dataark9!$F$60/1000</f>
        <v>1.4666726825827068</v>
      </c>
      <c r="M323" s="12">
        <f>Dataark7a!M323*Dataark9!$F$60/1000</f>
        <v>470.84847320393959</v>
      </c>
    </row>
    <row r="324" spans="1:13" x14ac:dyDescent="0.2">
      <c r="A324" s="9" t="str">
        <f t="shared" si="43"/>
        <v>2026-priser (mio. kr.)</v>
      </c>
      <c r="B324" s="9" t="str">
        <f t="shared" si="43"/>
        <v>I alt (netto)</v>
      </c>
      <c r="C324" s="9" t="str">
        <f t="shared" si="43"/>
        <v>1 Driftskonti</v>
      </c>
      <c r="D324" s="11" t="str">
        <f t="shared" si="43"/>
        <v>2021</v>
      </c>
      <c r="E324" s="2">
        <v>187</v>
      </c>
      <c r="F324" s="3" t="s">
        <v>20</v>
      </c>
      <c r="G324" s="12">
        <f>Dataark7a!G324*Dataark9!$F$60/1000</f>
        <v>41.649207991974343</v>
      </c>
      <c r="H324" s="12">
        <f>Dataark7a!H324*Dataark9!$F$60/1000</f>
        <v>54.52227408393501</v>
      </c>
      <c r="I324" s="12">
        <f>Dataark7a!I324*Dataark9!$F$60/1000</f>
        <v>20.274452566637596</v>
      </c>
      <c r="J324" s="12">
        <f>Dataark7a!J324*Dataark9!$F$60/1000</f>
        <v>4.7043317451106832</v>
      </c>
      <c r="K324" s="12">
        <f>Dataark7a!K324*Dataark9!$F$60/1000</f>
        <v>5.0814420524305657</v>
      </c>
      <c r="L324" s="12">
        <f>Dataark7a!L324*Dataark9!$F$60/1000</f>
        <v>0.26373853771422145</v>
      </c>
      <c r="M324" s="12">
        <f>Dataark7a!M324*Dataark9!$F$60/1000</f>
        <v>126.4954469778024</v>
      </c>
    </row>
    <row r="325" spans="1:13" x14ac:dyDescent="0.2">
      <c r="A325" s="9" t="str">
        <f t="shared" si="43"/>
        <v>2026-priser (mio. kr.)</v>
      </c>
      <c r="B325" s="9" t="str">
        <f t="shared" si="43"/>
        <v>I alt (netto)</v>
      </c>
      <c r="C325" s="9" t="str">
        <f t="shared" si="43"/>
        <v>1 Driftskonti</v>
      </c>
      <c r="D325" s="11" t="str">
        <f t="shared" si="43"/>
        <v>2021</v>
      </c>
      <c r="E325" s="2">
        <v>190</v>
      </c>
      <c r="F325" s="3" t="s">
        <v>25</v>
      </c>
      <c r="G325" s="12">
        <f>Dataark7a!G325*Dataark9!$F$60/1000</f>
        <v>181.56906587813546</v>
      </c>
      <c r="H325" s="12">
        <f>Dataark7a!H325*Dataark9!$F$60/1000</f>
        <v>215.85388239393578</v>
      </c>
      <c r="I325" s="12">
        <f>Dataark7a!I325*Dataark9!$F$60/1000</f>
        <v>-20.520290298624609</v>
      </c>
      <c r="J325" s="12">
        <f>Dataark7a!J325*Dataark9!$F$60/1000</f>
        <v>17.884098308530874</v>
      </c>
      <c r="K325" s="12">
        <f>Dataark7a!K325*Dataark9!$F$60/1000</f>
        <v>12.806236417245749</v>
      </c>
      <c r="L325" s="12">
        <f>Dataark7a!L325*Dataark9!$F$60/1000</f>
        <v>1.9631216947506529</v>
      </c>
      <c r="M325" s="12">
        <f>Dataark7a!M325*Dataark9!$F$60/1000</f>
        <v>409.55611439397393</v>
      </c>
    </row>
    <row r="326" spans="1:13" x14ac:dyDescent="0.2">
      <c r="A326" s="9" t="str">
        <f t="shared" si="43"/>
        <v>2026-priser (mio. kr.)</v>
      </c>
      <c r="B326" s="9" t="str">
        <f t="shared" si="43"/>
        <v>I alt (netto)</v>
      </c>
      <c r="C326" s="9" t="str">
        <f t="shared" si="43"/>
        <v>1 Driftskonti</v>
      </c>
      <c r="D326" s="11" t="str">
        <f t="shared" si="43"/>
        <v>2021</v>
      </c>
      <c r="E326" s="2">
        <v>201</v>
      </c>
      <c r="F326" s="3" t="s">
        <v>21</v>
      </c>
      <c r="G326" s="12">
        <f>Dataark7a!G326*Dataark9!$F$60/1000</f>
        <v>59.402033725172345</v>
      </c>
      <c r="H326" s="12">
        <f>Dataark7a!H326*Dataark9!$F$60/1000</f>
        <v>130.66275455109681</v>
      </c>
      <c r="I326" s="12">
        <f>Dataark7a!I326*Dataark9!$F$60/1000</f>
        <v>33.27043752459177</v>
      </c>
      <c r="J326" s="12">
        <f>Dataark7a!J326*Dataark9!$F$60/1000</f>
        <v>23.740048555425375</v>
      </c>
      <c r="K326" s="12">
        <f>Dataark7a!K326*Dataark9!$F$60/1000</f>
        <v>8.4635009478246985</v>
      </c>
      <c r="L326" s="12">
        <f>Dataark7a!L326*Dataark9!$F$60/1000</f>
        <v>0.42365240221062728</v>
      </c>
      <c r="M326" s="12">
        <f>Dataark7a!M326*Dataark9!$F$60/1000</f>
        <v>255.96242770632162</v>
      </c>
    </row>
    <row r="327" spans="1:13" x14ac:dyDescent="0.2">
      <c r="A327" s="9" t="str">
        <f t="shared" si="43"/>
        <v>2026-priser (mio. kr.)</v>
      </c>
      <c r="B327" s="9" t="str">
        <f t="shared" si="43"/>
        <v>I alt (netto)</v>
      </c>
      <c r="C327" s="9" t="str">
        <f t="shared" si="43"/>
        <v>1 Driftskonti</v>
      </c>
      <c r="D327" s="11" t="str">
        <f t="shared" si="43"/>
        <v>2021</v>
      </c>
      <c r="E327" s="2">
        <v>210</v>
      </c>
      <c r="F327" s="3" t="s">
        <v>23</v>
      </c>
      <c r="G327" s="12">
        <f>Dataark7a!G327*Dataark9!$F$60/1000</f>
        <v>145.00010655154324</v>
      </c>
      <c r="H327" s="12">
        <f>Dataark7a!H327*Dataark9!$F$60/1000</f>
        <v>239.573643369537</v>
      </c>
      <c r="I327" s="12">
        <f>Dataark7a!I327*Dataark9!$F$60/1000</f>
        <v>26.925198587820201</v>
      </c>
      <c r="J327" s="12">
        <f>Dataark7a!J327*Dataark9!$F$60/1000</f>
        <v>8.5470380412183449</v>
      </c>
      <c r="K327" s="12">
        <f>Dataark7a!K327*Dataark9!$F$60/1000</f>
        <v>16.509316428681178</v>
      </c>
      <c r="L327" s="12">
        <f>Dataark7a!L327*Dataark9!$F$60/1000</f>
        <v>1.2852778512136493</v>
      </c>
      <c r="M327" s="12">
        <f>Dataark7a!M327*Dataark9!$F$60/1000</f>
        <v>437.84058083001355</v>
      </c>
    </row>
    <row r="328" spans="1:13" x14ac:dyDescent="0.2">
      <c r="A328" s="9" t="str">
        <f t="shared" si="43"/>
        <v>2026-priser (mio. kr.)</v>
      </c>
      <c r="B328" s="9" t="str">
        <f t="shared" si="43"/>
        <v>I alt (netto)</v>
      </c>
      <c r="C328" s="9" t="str">
        <f t="shared" si="43"/>
        <v>1 Driftskonti</v>
      </c>
      <c r="D328" s="11" t="str">
        <f t="shared" si="43"/>
        <v>2021</v>
      </c>
      <c r="E328" s="2">
        <v>217</v>
      </c>
      <c r="F328" s="3" t="s">
        <v>28</v>
      </c>
      <c r="G328" s="12">
        <f>Dataark7a!G328*Dataark9!$F$60/1000</f>
        <v>252.47296397656424</v>
      </c>
      <c r="H328" s="12">
        <f>Dataark7a!H328*Dataark9!$F$60/1000</f>
        <v>355.60666609330963</v>
      </c>
      <c r="I328" s="12">
        <f>Dataark7a!I328*Dataark9!$F$60/1000</f>
        <v>123.43202242435262</v>
      </c>
      <c r="J328" s="12">
        <f>Dataark7a!J328*Dataark9!$F$60/1000</f>
        <v>22.438063285532998</v>
      </c>
      <c r="K328" s="12">
        <f>Dataark7a!K328*Dataark9!$F$60/1000</f>
        <v>33.494794289706128</v>
      </c>
      <c r="L328" s="12">
        <f>Dataark7a!L328*Dataark9!$F$60/1000</f>
        <v>1.8962920200357372</v>
      </c>
      <c r="M328" s="12">
        <f>Dataark7a!M328*Dataark9!$F$60/1000</f>
        <v>789.34080208950127</v>
      </c>
    </row>
    <row r="329" spans="1:13" x14ac:dyDescent="0.2">
      <c r="A329" s="9" t="str">
        <f t="shared" si="43"/>
        <v>2026-priser (mio. kr.)</v>
      </c>
      <c r="B329" s="9" t="str">
        <f t="shared" si="43"/>
        <v>I alt (netto)</v>
      </c>
      <c r="C329" s="9" t="str">
        <f t="shared" si="43"/>
        <v>1 Driftskonti</v>
      </c>
      <c r="D329" s="11" t="str">
        <f t="shared" si="43"/>
        <v>2021</v>
      </c>
      <c r="E329" s="2">
        <v>219</v>
      </c>
      <c r="F329" s="3" t="s">
        <v>29</v>
      </c>
      <c r="G329" s="12">
        <f>Dataark7a!G329*Dataark9!$F$60/1000</f>
        <v>81.015466560205212</v>
      </c>
      <c r="H329" s="12">
        <f>Dataark7a!H329*Dataark9!$F$60/1000</f>
        <v>266.9547158098768</v>
      </c>
      <c r="I329" s="12">
        <f>Dataark7a!I329*Dataark9!$F$60/1000</f>
        <v>72.118766113782044</v>
      </c>
      <c r="J329" s="12">
        <f>Dataark7a!J329*Dataark9!$F$60/1000</f>
        <v>54.898191004206403</v>
      </c>
      <c r="K329" s="12">
        <f>Dataark7a!K329*Dataark9!$F$60/1000</f>
        <v>17.401969940944696</v>
      </c>
      <c r="L329" s="12">
        <f>Dataark7a!L329*Dataark9!$F$60/1000</f>
        <v>1.4356446193222101</v>
      </c>
      <c r="M329" s="12">
        <f>Dataark7a!M329*Dataark9!$F$60/1000</f>
        <v>493.82475404833735</v>
      </c>
    </row>
    <row r="330" spans="1:13" x14ac:dyDescent="0.2">
      <c r="A330" s="9" t="str">
        <f t="shared" si="43"/>
        <v>2026-priser (mio. kr.)</v>
      </c>
      <c r="B330" s="9" t="str">
        <f t="shared" si="43"/>
        <v>I alt (netto)</v>
      </c>
      <c r="C330" s="9" t="str">
        <f t="shared" si="43"/>
        <v>1 Driftskonti</v>
      </c>
      <c r="D330" s="11" t="str">
        <f t="shared" si="43"/>
        <v>2021</v>
      </c>
      <c r="E330" s="2">
        <v>223</v>
      </c>
      <c r="F330" s="3" t="s">
        <v>30</v>
      </c>
      <c r="G330" s="12">
        <f>Dataark7a!G330*Dataark9!$F$60/1000</f>
        <v>94.197619897722362</v>
      </c>
      <c r="H330" s="12">
        <f>Dataark7a!H330*Dataark9!$F$60/1000</f>
        <v>198.44594551774867</v>
      </c>
      <c r="I330" s="12">
        <f>Dataark7a!I330*Dataark9!$F$60/1000</f>
        <v>17.992696529942613</v>
      </c>
      <c r="J330" s="12">
        <f>Dataark7a!J330*Dataark9!$F$60/1000</f>
        <v>19.361511474549904</v>
      </c>
      <c r="K330" s="12">
        <f>Dataark7a!K330*Dataark9!$F$60/1000</f>
        <v>20.766128030611622</v>
      </c>
      <c r="L330" s="12">
        <f>Dataark7a!L330*Dataark9!$F$60/1000</f>
        <v>0.90816754389376719</v>
      </c>
      <c r="M330" s="12">
        <f>Dataark7a!M330*Dataark9!$F$60/1000</f>
        <v>351.67206899446893</v>
      </c>
    </row>
    <row r="331" spans="1:13" x14ac:dyDescent="0.2">
      <c r="A331" s="9" t="str">
        <f t="shared" si="43"/>
        <v>2026-priser (mio. kr.)</v>
      </c>
      <c r="B331" s="9" t="str">
        <f t="shared" si="43"/>
        <v>I alt (netto)</v>
      </c>
      <c r="C331" s="9" t="str">
        <f t="shared" si="43"/>
        <v>1 Driftskonti</v>
      </c>
      <c r="D331" s="11" t="str">
        <f t="shared" si="43"/>
        <v>2021</v>
      </c>
      <c r="E331" s="2">
        <v>230</v>
      </c>
      <c r="F331" s="3" t="s">
        <v>31</v>
      </c>
      <c r="G331" s="12">
        <f>Dataark7a!G331*Dataark9!$F$60/1000</f>
        <v>188.9286838061156</v>
      </c>
      <c r="H331" s="12">
        <f>Dataark7a!H331*Dataark9!$F$60/1000</f>
        <v>379.90402640037547</v>
      </c>
      <c r="I331" s="12">
        <f>Dataark7a!I331*Dataark9!$F$60/1000</f>
        <v>70.347779733836788</v>
      </c>
      <c r="J331" s="12">
        <f>Dataark7a!J331*Dataark9!$F$60/1000</f>
        <v>108.10535256071574</v>
      </c>
      <c r="K331" s="12">
        <f>Dataark7a!K331*Dataark9!$F$60/1000</f>
        <v>19.01304245639356</v>
      </c>
      <c r="L331" s="12">
        <f>Dataark7a!L331*Dataark9!$F$60/1000</f>
        <v>2.4547971587246766</v>
      </c>
      <c r="M331" s="12">
        <f>Dataark7a!M331*Dataark9!$F$60/1000</f>
        <v>768.75368211616183</v>
      </c>
    </row>
    <row r="332" spans="1:13" x14ac:dyDescent="0.2">
      <c r="A332" s="9" t="str">
        <f t="shared" si="43"/>
        <v>2026-priser (mio. kr.)</v>
      </c>
      <c r="B332" s="9" t="str">
        <f t="shared" si="43"/>
        <v>I alt (netto)</v>
      </c>
      <c r="C332" s="9" t="str">
        <f t="shared" si="43"/>
        <v>1 Driftskonti</v>
      </c>
      <c r="D332" s="11" t="str">
        <f t="shared" si="43"/>
        <v>2021</v>
      </c>
      <c r="E332" s="2">
        <v>240</v>
      </c>
      <c r="F332" s="3" t="s">
        <v>22</v>
      </c>
      <c r="G332" s="12">
        <f>Dataark7a!G332*Dataark9!$F$60/1000</f>
        <v>65.238889779291156</v>
      </c>
      <c r="H332" s="12">
        <f>Dataark7a!H332*Dataark9!$F$60/1000</f>
        <v>159.28614290890496</v>
      </c>
      <c r="I332" s="12">
        <f>Dataark7a!I332*Dataark9!$F$60/1000</f>
        <v>70.625838916132764</v>
      </c>
      <c r="J332" s="12">
        <f>Dataark7a!J332*Dataark9!$F$60/1000</f>
        <v>40.482075458560274</v>
      </c>
      <c r="K332" s="12">
        <f>Dataark7a!K332*Dataark9!$F$60/1000</f>
        <v>20.899787380041449</v>
      </c>
      <c r="L332" s="12">
        <f>Dataark7a!L332*Dataark9!$F$60/1000</f>
        <v>2.248341199337526</v>
      </c>
      <c r="M332" s="12">
        <f>Dataark7a!M332*Dataark9!$F$60/1000</f>
        <v>358.78107564226809</v>
      </c>
    </row>
    <row r="333" spans="1:13" x14ac:dyDescent="0.2">
      <c r="A333" s="9" t="str">
        <f t="shared" si="43"/>
        <v>2026-priser (mio. kr.)</v>
      </c>
      <c r="B333" s="9" t="str">
        <f t="shared" si="43"/>
        <v>I alt (netto)</v>
      </c>
      <c r="C333" s="9" t="str">
        <f t="shared" si="43"/>
        <v>1 Driftskonti</v>
      </c>
      <c r="D333" s="11" t="str">
        <f t="shared" si="43"/>
        <v>2021</v>
      </c>
      <c r="E333" s="2">
        <v>250</v>
      </c>
      <c r="F333" s="3" t="s">
        <v>24</v>
      </c>
      <c r="G333" s="12">
        <f>Dataark7a!G333*Dataark9!$F$60/1000</f>
        <v>116.42684044977125</v>
      </c>
      <c r="H333" s="12">
        <f>Dataark7a!H333*Dataark9!$F$60/1000</f>
        <v>297.94578407187055</v>
      </c>
      <c r="I333" s="12">
        <f>Dataark7a!I333*Dataark9!$F$60/1000</f>
        <v>69.041020915750465</v>
      </c>
      <c r="J333" s="12">
        <f>Dataark7a!J333*Dataark9!$F$60/1000</f>
        <v>18.620418117443428</v>
      </c>
      <c r="K333" s="12">
        <f>Dataark7a!K333*Dataark9!$F$60/1000</f>
        <v>30.18314523017235</v>
      </c>
      <c r="L333" s="12">
        <f>Dataark7a!L333*Dataark9!$F$60/1000</f>
        <v>1.8258821841753794</v>
      </c>
      <c r="M333" s="12">
        <f>Dataark7a!M333*Dataark9!$F$60/1000</f>
        <v>534.04309096918348</v>
      </c>
    </row>
    <row r="334" spans="1:13" x14ac:dyDescent="0.2">
      <c r="A334" s="9" t="str">
        <f t="shared" si="43"/>
        <v>2026-priser (mio. kr.)</v>
      </c>
      <c r="B334" s="9" t="str">
        <f t="shared" si="43"/>
        <v>I alt (netto)</v>
      </c>
      <c r="C334" s="9" t="str">
        <f t="shared" si="43"/>
        <v>1 Driftskonti</v>
      </c>
      <c r="D334" s="11" t="str">
        <f t="shared" si="43"/>
        <v>2021</v>
      </c>
      <c r="E334" s="2">
        <v>253</v>
      </c>
      <c r="F334" s="3" t="s">
        <v>34</v>
      </c>
      <c r="G334" s="12">
        <f>Dataark7a!G334*Dataark9!$F$60/1000</f>
        <v>186.68034260677805</v>
      </c>
      <c r="H334" s="12">
        <f>Dataark7a!H334*Dataark9!$F$60/1000</f>
        <v>190.8631642117027</v>
      </c>
      <c r="I334" s="12">
        <f>Dataark7a!I334*Dataark9!$F$60/1000</f>
        <v>29.764266376155646</v>
      </c>
      <c r="J334" s="12">
        <f>Dataark7a!J334*Dataark9!$F$60/1000</f>
        <v>59.985599991879376</v>
      </c>
      <c r="K334" s="12">
        <f>Dataark7a!K334*Dataark9!$F$60/1000</f>
        <v>25.85234363123611</v>
      </c>
      <c r="L334" s="12">
        <f>Dataark7a!L334*Dataark9!$F$60/1000</f>
        <v>2.4094484508824126</v>
      </c>
      <c r="M334" s="12">
        <f>Dataark7a!M334*Dataark9!$F$60/1000</f>
        <v>495.55516526863431</v>
      </c>
    </row>
    <row r="335" spans="1:13" x14ac:dyDescent="0.2">
      <c r="A335" s="9" t="str">
        <f t="shared" si="43"/>
        <v>2026-priser (mio. kr.)</v>
      </c>
      <c r="B335" s="9" t="str">
        <f t="shared" si="43"/>
        <v>I alt (netto)</v>
      </c>
      <c r="C335" s="9" t="str">
        <f t="shared" si="43"/>
        <v>1 Driftskonti</v>
      </c>
      <c r="D335" s="11" t="str">
        <f t="shared" si="43"/>
        <v>2021</v>
      </c>
      <c r="E335" s="2">
        <v>259</v>
      </c>
      <c r="F335" s="3" t="s">
        <v>35</v>
      </c>
      <c r="G335" s="12">
        <f>Dataark7a!G335*Dataark9!$F$60/1000</f>
        <v>234.13537858961072</v>
      </c>
      <c r="H335" s="12">
        <f>Dataark7a!H335*Dataark9!$F$60/1000</f>
        <v>289.51092441320935</v>
      </c>
      <c r="I335" s="12">
        <f>Dataark7a!I335*Dataark9!$F$60/1000</f>
        <v>43.719734521088249</v>
      </c>
      <c r="J335" s="12">
        <f>Dataark7a!J335*Dataark9!$F$60/1000</f>
        <v>34.491272475187465</v>
      </c>
      <c r="K335" s="12">
        <f>Dataark7a!K335*Dataark9!$F$60/1000</f>
        <v>28.826264156049863</v>
      </c>
      <c r="L335" s="12">
        <f>Dataark7a!L335*Dataark9!$F$60/1000</f>
        <v>2.4667310292094831</v>
      </c>
      <c r="M335" s="12">
        <f>Dataark7a!M335*Dataark9!$F$60/1000</f>
        <v>633.15030518435515</v>
      </c>
    </row>
    <row r="336" spans="1:13" x14ac:dyDescent="0.2">
      <c r="A336" s="9" t="str">
        <f t="shared" si="43"/>
        <v>2026-priser (mio. kr.)</v>
      </c>
      <c r="B336" s="9" t="str">
        <f t="shared" si="43"/>
        <v>I alt (netto)</v>
      </c>
      <c r="C336" s="9" t="str">
        <f t="shared" si="43"/>
        <v>1 Driftskonti</v>
      </c>
      <c r="D336" s="11" t="str">
        <f t="shared" si="43"/>
        <v>2021</v>
      </c>
      <c r="E336" s="2">
        <v>260</v>
      </c>
      <c r="F336" s="3" t="s">
        <v>27</v>
      </c>
      <c r="G336" s="12">
        <f>Dataark7a!G336*Dataark9!$F$60/1000</f>
        <v>71.240433246100295</v>
      </c>
      <c r="H336" s="12">
        <f>Dataark7a!H336*Dataark9!$F$60/1000</f>
        <v>195.41474241460787</v>
      </c>
      <c r="I336" s="12">
        <f>Dataark7a!I336*Dataark9!$F$60/1000</f>
        <v>37.806501695866679</v>
      </c>
      <c r="J336" s="12">
        <f>Dataark7a!J336*Dataark9!$F$60/1000</f>
        <v>32.090177733644417</v>
      </c>
      <c r="K336" s="12">
        <f>Dataark7a!K336*Dataark9!$F$60/1000</f>
        <v>19.693273074027523</v>
      </c>
      <c r="L336" s="12">
        <f>Dataark7a!L336*Dataark9!$F$60/1000</f>
        <v>1.4905404235523194</v>
      </c>
      <c r="M336" s="12">
        <f>Dataark7a!M336*Dataark9!$F$60/1000</f>
        <v>357.73566858779907</v>
      </c>
    </row>
    <row r="337" spans="1:13" x14ac:dyDescent="0.2">
      <c r="A337" s="9" t="str">
        <f t="shared" si="43"/>
        <v>2026-priser (mio. kr.)</v>
      </c>
      <c r="B337" s="9" t="str">
        <f t="shared" si="43"/>
        <v>I alt (netto)</v>
      </c>
      <c r="C337" s="9" t="str">
        <f t="shared" si="43"/>
        <v>1 Driftskonti</v>
      </c>
      <c r="D337" s="11" t="str">
        <f t="shared" si="43"/>
        <v>2021</v>
      </c>
      <c r="E337" s="2">
        <v>265</v>
      </c>
      <c r="F337" s="3" t="s">
        <v>37</v>
      </c>
      <c r="G337" s="12">
        <f>Dataark7a!G337*Dataark9!$F$60/1000</f>
        <v>289.53837231532441</v>
      </c>
      <c r="H337" s="12">
        <f>Dataark7a!H337*Dataark9!$F$60/1000</f>
        <v>417.72723551492084</v>
      </c>
      <c r="I337" s="12">
        <f>Dataark7a!I337*Dataark9!$F$60/1000</f>
        <v>84.370077553484293</v>
      </c>
      <c r="J337" s="12">
        <f>Dataark7a!J337*Dataark9!$F$60/1000</f>
        <v>34.721596175544228</v>
      </c>
      <c r="K337" s="12">
        <f>Dataark7a!K337*Dataark9!$F$60/1000</f>
        <v>24.291393371823428</v>
      </c>
      <c r="L337" s="12">
        <f>Dataark7a!L337*Dataark9!$F$60/1000</f>
        <v>4.2138496681851398</v>
      </c>
      <c r="M337" s="12">
        <f>Dataark7a!M337*Dataark9!$F$60/1000</f>
        <v>854.86252459928244</v>
      </c>
    </row>
    <row r="338" spans="1:13" x14ac:dyDescent="0.2">
      <c r="A338" s="9" t="str">
        <f t="shared" si="43"/>
        <v>2026-priser (mio. kr.)</v>
      </c>
      <c r="B338" s="9" t="str">
        <f t="shared" si="43"/>
        <v>I alt (netto)</v>
      </c>
      <c r="C338" s="9" t="str">
        <f t="shared" si="43"/>
        <v>1 Driftskonti</v>
      </c>
      <c r="D338" s="11" t="str">
        <f t="shared" si="43"/>
        <v>2021</v>
      </c>
      <c r="E338" s="2">
        <v>269</v>
      </c>
      <c r="F338" s="3" t="s">
        <v>38</v>
      </c>
      <c r="G338" s="12">
        <f>Dataark7a!G338*Dataark9!$F$60/1000</f>
        <v>58.479545536696811</v>
      </c>
      <c r="H338" s="12">
        <f>Dataark7a!H338*Dataark9!$F$60/1000</f>
        <v>97.019980267379083</v>
      </c>
      <c r="I338" s="12">
        <f>Dataark7a!I338*Dataark9!$F$60/1000</f>
        <v>24.051522575078824</v>
      </c>
      <c r="J338" s="12">
        <f>Dataark7a!J338*Dataark9!$F$60/1000</f>
        <v>12.78952899856702</v>
      </c>
      <c r="K338" s="12">
        <f>Dataark7a!K338*Dataark9!$F$60/1000</f>
        <v>9.007685441931871</v>
      </c>
      <c r="L338" s="12">
        <f>Dataark7a!L338*Dataark9!$F$60/1000</f>
        <v>0.62175465225841353</v>
      </c>
      <c r="M338" s="12">
        <f>Dataark7a!M338*Dataark9!$F$60/1000</f>
        <v>201.97001747191203</v>
      </c>
    </row>
    <row r="339" spans="1:13" x14ac:dyDescent="0.2">
      <c r="A339" s="9" t="str">
        <f t="shared" si="43"/>
        <v>2026-priser (mio. kr.)</v>
      </c>
      <c r="B339" s="9" t="str">
        <f t="shared" si="43"/>
        <v>I alt (netto)</v>
      </c>
      <c r="C339" s="9" t="str">
        <f t="shared" si="43"/>
        <v>1 Driftskonti</v>
      </c>
      <c r="D339" s="11" t="str">
        <f t="shared" si="43"/>
        <v>2021</v>
      </c>
      <c r="E339" s="2">
        <v>270</v>
      </c>
      <c r="F339" s="3" t="s">
        <v>26</v>
      </c>
      <c r="G339" s="12">
        <f>Dataark7a!G339*Dataark9!$F$60/1000</f>
        <v>89.893072813852712</v>
      </c>
      <c r="H339" s="12">
        <f>Dataark7a!H339*Dataark9!$F$60/1000</f>
        <v>279.5855243309959</v>
      </c>
      <c r="I339" s="12">
        <f>Dataark7a!I339*Dataark9!$F$60/1000</f>
        <v>72.351476588235769</v>
      </c>
      <c r="J339" s="12">
        <f>Dataark7a!J339*Dataark9!$F$60/1000</f>
        <v>24.260365308562935</v>
      </c>
      <c r="K339" s="12">
        <f>Dataark7a!K339*Dataark9!$F$60/1000</f>
        <v>24.038395317545536</v>
      </c>
      <c r="L339" s="12">
        <f>Dataark7a!L339*Dataark9!$F$60/1000</f>
        <v>1.9476076631204049</v>
      </c>
      <c r="M339" s="12">
        <f>Dataark7a!M339*Dataark9!$F$60/1000</f>
        <v>492.07644202231324</v>
      </c>
    </row>
    <row r="340" spans="1:13" x14ac:dyDescent="0.2">
      <c r="A340" s="9" t="str">
        <f t="shared" si="43"/>
        <v>2026-priser (mio. kr.)</v>
      </c>
      <c r="B340" s="9" t="str">
        <f t="shared" si="43"/>
        <v>I alt (netto)</v>
      </c>
      <c r="C340" s="9" t="str">
        <f t="shared" si="43"/>
        <v>1 Driftskonti</v>
      </c>
      <c r="D340" s="11" t="str">
        <f t="shared" si="43"/>
        <v>2021</v>
      </c>
      <c r="E340" s="2">
        <v>306</v>
      </c>
      <c r="F340" s="3" t="s">
        <v>45</v>
      </c>
      <c r="G340" s="12">
        <f>Dataark7a!G340*Dataark9!$F$60/1000</f>
        <v>133.71543862111028</v>
      </c>
      <c r="H340" s="12">
        <f>Dataark7a!H340*Dataark9!$F$60/1000</f>
        <v>260.60709009900825</v>
      </c>
      <c r="I340" s="12">
        <f>Dataark7a!I340*Dataark9!$F$60/1000</f>
        <v>41.528675900077793</v>
      </c>
      <c r="J340" s="12">
        <f>Dataark7a!J340*Dataark9!$F$60/1000</f>
        <v>15.759869362235333</v>
      </c>
      <c r="K340" s="12">
        <f>Dataark7a!K340*Dataark9!$F$60/1000</f>
        <v>22.463124413551089</v>
      </c>
      <c r="L340" s="12">
        <f>Dataark7a!L340*Dataark9!$F$60/1000</f>
        <v>2.9345387522138942</v>
      </c>
      <c r="M340" s="12">
        <f>Dataark7a!M340*Dataark9!$F$60/1000</f>
        <v>477.00873714819664</v>
      </c>
    </row>
    <row r="341" spans="1:13" x14ac:dyDescent="0.2">
      <c r="A341" s="9" t="str">
        <f t="shared" si="43"/>
        <v>2026-priser (mio. kr.)</v>
      </c>
      <c r="B341" s="9" t="str">
        <f t="shared" si="43"/>
        <v>I alt (netto)</v>
      </c>
      <c r="C341" s="9" t="str">
        <f t="shared" si="43"/>
        <v>1 Driftskonti</v>
      </c>
      <c r="D341" s="11" t="str">
        <f t="shared" si="43"/>
        <v>2021</v>
      </c>
      <c r="E341" s="2">
        <v>316</v>
      </c>
      <c r="F341" s="3" t="s">
        <v>41</v>
      </c>
      <c r="G341" s="12">
        <f>Dataark7a!G341*Dataark9!$F$60/1000</f>
        <v>230.42036470769048</v>
      </c>
      <c r="H341" s="12">
        <f>Dataark7a!H341*Dataark9!$F$60/1000</f>
        <v>268.13974914901809</v>
      </c>
      <c r="I341" s="12">
        <f>Dataark7a!I341*Dataark9!$F$60/1000</f>
        <v>109.39421057307484</v>
      </c>
      <c r="J341" s="12">
        <f>Dataark7a!J341*Dataark9!$F$60/1000</f>
        <v>27.952704836562035</v>
      </c>
      <c r="K341" s="12">
        <f>Dataark7a!K341*Dataark9!$F$60/1000</f>
        <v>26.802279721826697</v>
      </c>
      <c r="L341" s="12">
        <f>Dataark7a!L341*Dataark9!$F$60/1000</f>
        <v>4.8654389966555698</v>
      </c>
      <c r="M341" s="12">
        <f>Dataark7a!M341*Dataark9!$F$60/1000</f>
        <v>667.5747479848277</v>
      </c>
    </row>
    <row r="342" spans="1:13" x14ac:dyDescent="0.2">
      <c r="A342" s="9" t="str">
        <f t="shared" si="43"/>
        <v>2026-priser (mio. kr.)</v>
      </c>
      <c r="B342" s="9" t="str">
        <f t="shared" si="43"/>
        <v>I alt (netto)</v>
      </c>
      <c r="C342" s="9" t="str">
        <f t="shared" si="43"/>
        <v>1 Driftskonti</v>
      </c>
      <c r="D342" s="11" t="str">
        <f t="shared" si="43"/>
        <v>2021</v>
      </c>
      <c r="E342" s="2">
        <v>320</v>
      </c>
      <c r="F342" s="3" t="s">
        <v>39</v>
      </c>
      <c r="G342" s="12">
        <f>Dataark7a!G342*Dataark9!$F$60/1000</f>
        <v>112.1091661083683</v>
      </c>
      <c r="H342" s="12">
        <f>Dataark7a!H342*Dataark9!$F$60/1000</f>
        <v>181.44972717328741</v>
      </c>
      <c r="I342" s="12">
        <f>Dataark7a!I342*Dataark9!$F$60/1000</f>
        <v>21.787667344111046</v>
      </c>
      <c r="J342" s="12">
        <f>Dataark7a!J342*Dataark9!$F$60/1000</f>
        <v>20.374697078709971</v>
      </c>
      <c r="K342" s="12">
        <f>Dataark7a!K342*Dataark9!$F$60/1000</f>
        <v>17.930640403421616</v>
      </c>
      <c r="L342" s="12">
        <f>Dataark7a!L342*Dataark9!$F$60/1000</f>
        <v>1.9416407278780017</v>
      </c>
      <c r="M342" s="12">
        <f>Dataark7a!M342*Dataark9!$F$60/1000</f>
        <v>355.59353883577631</v>
      </c>
    </row>
    <row r="343" spans="1:13" x14ac:dyDescent="0.2">
      <c r="A343" s="9" t="str">
        <f t="shared" si="43"/>
        <v>2026-priser (mio. kr.)</v>
      </c>
      <c r="B343" s="9" t="str">
        <f t="shared" si="43"/>
        <v>I alt (netto)</v>
      </c>
      <c r="C343" s="9" t="str">
        <f t="shared" si="43"/>
        <v>1 Driftskonti</v>
      </c>
      <c r="D343" s="11" t="str">
        <f t="shared" si="43"/>
        <v>2021</v>
      </c>
      <c r="E343" s="2">
        <v>326</v>
      </c>
      <c r="F343" s="3" t="s">
        <v>42</v>
      </c>
      <c r="G343" s="12">
        <f>Dataark7a!G343*Dataark9!$F$60/1000</f>
        <v>217.25491878885205</v>
      </c>
      <c r="H343" s="12">
        <f>Dataark7a!H343*Dataark9!$F$60/1000</f>
        <v>232.72479509830657</v>
      </c>
      <c r="I343" s="12">
        <f>Dataark7a!I343*Dataark9!$F$60/1000</f>
        <v>51.257167119291978</v>
      </c>
      <c r="J343" s="12">
        <f>Dataark7a!J343*Dataark9!$F$60/1000</f>
        <v>6.439516513601534</v>
      </c>
      <c r="K343" s="12">
        <f>Dataark7a!K343*Dataark9!$F$60/1000</f>
        <v>0</v>
      </c>
      <c r="L343" s="12">
        <f>Dataark7a!L343*Dataark9!$F$60/1000</f>
        <v>2.9011239148564365</v>
      </c>
      <c r="M343" s="12">
        <f>Dataark7a!M343*Dataark9!$F$60/1000</f>
        <v>510.57752143490859</v>
      </c>
    </row>
    <row r="344" spans="1:13" x14ac:dyDescent="0.2">
      <c r="A344" s="9" t="str">
        <f t="shared" si="43"/>
        <v>2026-priser (mio. kr.)</v>
      </c>
      <c r="B344" s="9" t="str">
        <f t="shared" si="43"/>
        <v>I alt (netto)</v>
      </c>
      <c r="C344" s="9" t="str">
        <f t="shared" si="43"/>
        <v>1 Driftskonti</v>
      </c>
      <c r="D344" s="11" t="str">
        <f t="shared" si="43"/>
        <v>2021</v>
      </c>
      <c r="E344" s="2">
        <v>329</v>
      </c>
      <c r="F344" s="3" t="s">
        <v>46</v>
      </c>
      <c r="G344" s="12">
        <f>Dataark7a!G344*Dataark9!$F$60/1000</f>
        <v>112.80968430582644</v>
      </c>
      <c r="H344" s="12">
        <f>Dataark7a!H344*Dataark9!$F$60/1000</f>
        <v>170.071975053073</v>
      </c>
      <c r="I344" s="12">
        <f>Dataark7a!I344*Dataark9!$F$60/1000</f>
        <v>24.146993538957272</v>
      </c>
      <c r="J344" s="12">
        <f>Dataark7a!J344*Dataark9!$F$60/1000</f>
        <v>5.7151305751737853</v>
      </c>
      <c r="K344" s="12">
        <f>Dataark7a!K344*Dataark9!$F$60/1000</f>
        <v>11.925516775467036</v>
      </c>
      <c r="L344" s="12">
        <f>Dataark7a!L344*Dataark9!$F$60/1000</f>
        <v>0.98812447614197008</v>
      </c>
      <c r="M344" s="12">
        <f>Dataark7a!M344*Dataark9!$F$60/1000</f>
        <v>325.6574247246395</v>
      </c>
    </row>
    <row r="345" spans="1:13" x14ac:dyDescent="0.2">
      <c r="A345" s="9" t="str">
        <f t="shared" si="43"/>
        <v>2026-priser (mio. kr.)</v>
      </c>
      <c r="B345" s="9" t="str">
        <f t="shared" si="43"/>
        <v>I alt (netto)</v>
      </c>
      <c r="C345" s="9" t="str">
        <f t="shared" si="43"/>
        <v>1 Driftskonti</v>
      </c>
      <c r="D345" s="11" t="str">
        <f t="shared" si="43"/>
        <v>2021</v>
      </c>
      <c r="E345" s="2">
        <v>330</v>
      </c>
      <c r="F345" s="3" t="s">
        <v>47</v>
      </c>
      <c r="G345" s="12">
        <f>Dataark7a!G345*Dataark9!$F$60/1000</f>
        <v>317.79777762334601</v>
      </c>
      <c r="H345" s="12">
        <f>Dataark7a!H345*Dataark9!$F$60/1000</f>
        <v>340.84924185179801</v>
      </c>
      <c r="I345" s="12">
        <f>Dataark7a!I345*Dataark9!$F$60/1000</f>
        <v>101.37822976843037</v>
      </c>
      <c r="J345" s="12">
        <f>Dataark7a!J345*Dataark9!$F$60/1000</f>
        <v>106.43103053169742</v>
      </c>
      <c r="K345" s="12">
        <f>Dataark7a!K345*Dataark9!$F$60/1000</f>
        <v>28.784495609353041</v>
      </c>
      <c r="L345" s="12">
        <f>Dataark7a!L345*Dataark9!$F$60/1000</f>
        <v>2.6159044102695632</v>
      </c>
      <c r="M345" s="12">
        <f>Dataark7a!M345*Dataark9!$F$60/1000</f>
        <v>897.85667979489438</v>
      </c>
    </row>
    <row r="346" spans="1:13" x14ac:dyDescent="0.2">
      <c r="A346" s="9" t="str">
        <f t="shared" si="43"/>
        <v>2026-priser (mio. kr.)</v>
      </c>
      <c r="B346" s="9" t="str">
        <f t="shared" si="43"/>
        <v>I alt (netto)</v>
      </c>
      <c r="C346" s="9" t="str">
        <f t="shared" si="43"/>
        <v>1 Driftskonti</v>
      </c>
      <c r="D346" s="11" t="str">
        <f t="shared" si="43"/>
        <v>2021</v>
      </c>
      <c r="E346" s="2">
        <v>336</v>
      </c>
      <c r="F346" s="3" t="s">
        <v>49</v>
      </c>
      <c r="G346" s="12">
        <f>Dataark7a!G346*Dataark9!$F$60/1000</f>
        <v>101.48086105459973</v>
      </c>
      <c r="H346" s="12">
        <f>Dataark7a!H346*Dataark9!$F$60/1000</f>
        <v>89.180620745909764</v>
      </c>
      <c r="I346" s="12">
        <f>Dataark7a!I346*Dataark9!$F$60/1000</f>
        <v>24.392831270944285</v>
      </c>
      <c r="J346" s="12">
        <f>Dataark7a!J346*Dataark9!$F$60/1000</f>
        <v>17.740891862713198</v>
      </c>
      <c r="K346" s="12">
        <f>Dataark7a!K346*Dataark9!$F$60/1000</f>
        <v>11.729801299516211</v>
      </c>
      <c r="L346" s="12">
        <f>Dataark7a!L346*Dataark9!$F$60/1000</f>
        <v>0.46422756185896902</v>
      </c>
      <c r="M346" s="12">
        <f>Dataark7a!M346*Dataark9!$F$60/1000</f>
        <v>244.98923379554213</v>
      </c>
    </row>
    <row r="347" spans="1:13" x14ac:dyDescent="0.2">
      <c r="A347" s="9" t="str">
        <f t="shared" si="43"/>
        <v>2026-priser (mio. kr.)</v>
      </c>
      <c r="B347" s="9" t="str">
        <f t="shared" si="43"/>
        <v>I alt (netto)</v>
      </c>
      <c r="C347" s="9" t="str">
        <f t="shared" si="43"/>
        <v>1 Driftskonti</v>
      </c>
      <c r="D347" s="11" t="str">
        <f t="shared" si="43"/>
        <v>2021</v>
      </c>
      <c r="E347" s="2">
        <v>340</v>
      </c>
      <c r="F347" s="3" t="s">
        <v>48</v>
      </c>
      <c r="G347" s="12">
        <f>Dataark7a!G347*Dataark9!$F$60/1000</f>
        <v>105.05624865184771</v>
      </c>
      <c r="H347" s="12">
        <f>Dataark7a!H347*Dataark9!$F$60/1000</f>
        <v>149.64715571832684</v>
      </c>
      <c r="I347" s="12">
        <f>Dataark7a!I347*Dataark9!$F$60/1000</f>
        <v>29.382382520641841</v>
      </c>
      <c r="J347" s="12">
        <f>Dataark7a!J347*Dataark9!$F$60/1000</f>
        <v>19.626443399312606</v>
      </c>
      <c r="K347" s="12">
        <f>Dataark7a!K347*Dataark9!$F$60/1000</f>
        <v>9.1902736603494102</v>
      </c>
      <c r="L347" s="12">
        <f>Dataark7a!L347*Dataark9!$F$60/1000</f>
        <v>1.5609502594126772</v>
      </c>
      <c r="M347" s="12">
        <f>Dataark7a!M347*Dataark9!$F$60/1000</f>
        <v>314.4634542098911</v>
      </c>
    </row>
    <row r="348" spans="1:13" x14ac:dyDescent="0.2">
      <c r="A348" s="9" t="str">
        <f t="shared" si="43"/>
        <v>2026-priser (mio. kr.)</v>
      </c>
      <c r="B348" s="9" t="str">
        <f t="shared" si="43"/>
        <v>I alt (netto)</v>
      </c>
      <c r="C348" s="9" t="str">
        <f t="shared" si="43"/>
        <v>1 Driftskonti</v>
      </c>
      <c r="D348" s="11" t="str">
        <f t="shared" si="43"/>
        <v>2021</v>
      </c>
      <c r="E348" s="2">
        <v>350</v>
      </c>
      <c r="F348" s="3" t="s">
        <v>36</v>
      </c>
      <c r="G348" s="12">
        <f>Dataark7a!G348*Dataark9!$F$60/1000</f>
        <v>64.177968693191858</v>
      </c>
      <c r="H348" s="12">
        <f>Dataark7a!H348*Dataark9!$F$60/1000</f>
        <v>125.99780457858598</v>
      </c>
      <c r="I348" s="12">
        <f>Dataark7a!I348*Dataark9!$F$60/1000</f>
        <v>29.779780407785893</v>
      </c>
      <c r="J348" s="12">
        <f>Dataark7a!J348*Dataark9!$F$60/1000</f>
        <v>7.9169296796205666</v>
      </c>
      <c r="K348" s="12">
        <f>Dataark7a!K348*Dataark9!$F$60/1000</f>
        <v>7.6985398497486095</v>
      </c>
      <c r="L348" s="12">
        <f>Dataark7a!L348*Dataark9!$F$60/1000</f>
        <v>1.8509433121934729</v>
      </c>
      <c r="M348" s="12">
        <f>Dataark7a!M348*Dataark9!$F$60/1000</f>
        <v>237.42196652112639</v>
      </c>
    </row>
    <row r="349" spans="1:13" x14ac:dyDescent="0.2">
      <c r="A349" s="9" t="str">
        <f t="shared" si="43"/>
        <v>2026-priser (mio. kr.)</v>
      </c>
      <c r="B349" s="9" t="str">
        <f t="shared" si="43"/>
        <v>I alt (netto)</v>
      </c>
      <c r="C349" s="9" t="str">
        <f t="shared" si="43"/>
        <v>1 Driftskonti</v>
      </c>
      <c r="D349" s="11" t="str">
        <f t="shared" si="43"/>
        <v>2021</v>
      </c>
      <c r="E349" s="2">
        <v>360</v>
      </c>
      <c r="F349" s="3" t="s">
        <v>43</v>
      </c>
      <c r="G349" s="12">
        <f>Dataark7a!G349*Dataark9!$F$60/1000</f>
        <v>160.8566402647055</v>
      </c>
      <c r="H349" s="12">
        <f>Dataark7a!H349*Dataark9!$F$60/1000</f>
        <v>321.15835555186743</v>
      </c>
      <c r="I349" s="12">
        <f>Dataark7a!I349*Dataark9!$F$60/1000</f>
        <v>118.18589295923171</v>
      </c>
      <c r="J349" s="12">
        <f>Dataark7a!J349*Dataark9!$F$60/1000</f>
        <v>10.16169071781265</v>
      </c>
      <c r="K349" s="12">
        <f>Dataark7a!K349*Dataark9!$F$60/1000</f>
        <v>19.773230006275728</v>
      </c>
      <c r="L349" s="12">
        <f>Dataark7a!L349*Dataark9!$F$60/1000</f>
        <v>1.4499652639039777</v>
      </c>
      <c r="M349" s="12">
        <f>Dataark7a!M349*Dataark9!$F$60/1000</f>
        <v>631.58577476379708</v>
      </c>
    </row>
    <row r="350" spans="1:13" x14ac:dyDescent="0.2">
      <c r="A350" s="9" t="str">
        <f t="shared" si="43"/>
        <v>2026-priser (mio. kr.)</v>
      </c>
      <c r="B350" s="9" t="str">
        <f t="shared" si="43"/>
        <v>I alt (netto)</v>
      </c>
      <c r="C350" s="9" t="str">
        <f t="shared" si="43"/>
        <v>1 Driftskonti</v>
      </c>
      <c r="D350" s="11" t="str">
        <f t="shared" si="43"/>
        <v>2021</v>
      </c>
      <c r="E350" s="2">
        <v>370</v>
      </c>
      <c r="F350" s="3" t="s">
        <v>44</v>
      </c>
      <c r="G350" s="12">
        <f>Dataark7a!G350*Dataark9!$F$60/1000</f>
        <v>321.20370425970975</v>
      </c>
      <c r="H350" s="12">
        <f>Dataark7a!H350*Dataark9!$F$60/1000</f>
        <v>408.73983765281315</v>
      </c>
      <c r="I350" s="12">
        <f>Dataark7a!I350*Dataark9!$F$60/1000</f>
        <v>89.603079761071896</v>
      </c>
      <c r="J350" s="12">
        <f>Dataark7a!J350*Dataark9!$F$60/1000</f>
        <v>1.9738621781869787</v>
      </c>
      <c r="K350" s="12">
        <f>Dataark7a!K350*Dataark9!$F$60/1000</f>
        <v>37.523668965376771</v>
      </c>
      <c r="L350" s="12">
        <f>Dataark7a!L350*Dataark9!$F$60/1000</f>
        <v>2.9393123004078165</v>
      </c>
      <c r="M350" s="12">
        <f>Dataark7a!M350*Dataark9!$F$60/1000</f>
        <v>861.98346511756642</v>
      </c>
    </row>
    <row r="351" spans="1:13" x14ac:dyDescent="0.2">
      <c r="A351" s="9" t="str">
        <f t="shared" si="43"/>
        <v>2026-priser (mio. kr.)</v>
      </c>
      <c r="B351" s="9" t="str">
        <f t="shared" si="43"/>
        <v>I alt (netto)</v>
      </c>
      <c r="C351" s="9" t="str">
        <f t="shared" si="43"/>
        <v>1 Driftskonti</v>
      </c>
      <c r="D351" s="11" t="str">
        <f t="shared" si="43"/>
        <v>2021</v>
      </c>
      <c r="E351" s="2">
        <v>376</v>
      </c>
      <c r="F351" s="3" t="s">
        <v>40</v>
      </c>
      <c r="G351" s="12">
        <f>Dataark7a!G351*Dataark9!$F$60/1000</f>
        <v>232.64841832720384</v>
      </c>
      <c r="H351" s="12">
        <f>Dataark7a!H351*Dataark9!$F$60/1000</f>
        <v>281.31116200309884</v>
      </c>
      <c r="I351" s="12">
        <f>Dataark7a!I351*Dataark9!$F$60/1000</f>
        <v>186.60277244862681</v>
      </c>
      <c r="J351" s="12">
        <f>Dataark7a!J351*Dataark9!$F$60/1000</f>
        <v>41.423657839811504</v>
      </c>
      <c r="K351" s="12">
        <f>Dataark7a!K351*Dataark9!$F$60/1000</f>
        <v>39.052397774480468</v>
      </c>
      <c r="L351" s="12">
        <f>Dataark7a!L351*Dataark9!$F$60/1000</f>
        <v>2.3211378092948451</v>
      </c>
      <c r="M351" s="12">
        <f>Dataark7a!M351*Dataark9!$F$60/1000</f>
        <v>783.35954620251641</v>
      </c>
    </row>
    <row r="352" spans="1:13" x14ac:dyDescent="0.2">
      <c r="A352" s="9" t="str">
        <f t="shared" si="43"/>
        <v>2026-priser (mio. kr.)</v>
      </c>
      <c r="B352" s="9" t="str">
        <f t="shared" si="43"/>
        <v>I alt (netto)</v>
      </c>
      <c r="C352" s="9" t="str">
        <f t="shared" si="43"/>
        <v>1 Driftskonti</v>
      </c>
      <c r="D352" s="11" t="str">
        <f t="shared" si="43"/>
        <v>2021</v>
      </c>
      <c r="E352" s="2">
        <v>390</v>
      </c>
      <c r="F352" s="3" t="s">
        <v>50</v>
      </c>
      <c r="G352" s="12">
        <f>Dataark7a!G352*Dataark9!$F$60/1000</f>
        <v>214.03158037090583</v>
      </c>
      <c r="H352" s="12">
        <f>Dataark7a!H352*Dataark9!$F$60/1000</f>
        <v>277.40401280637332</v>
      </c>
      <c r="I352" s="12">
        <f>Dataark7a!I352*Dataark9!$F$60/1000</f>
        <v>47.316603085208904</v>
      </c>
      <c r="J352" s="12">
        <f>Dataark7a!J352*Dataark9!$F$60/1000</f>
        <v>26.956226651080698</v>
      </c>
      <c r="K352" s="12">
        <f>Dataark7a!K352*Dataark9!$F$60/1000</f>
        <v>26.373853771422144</v>
      </c>
      <c r="L352" s="12">
        <f>Dataark7a!L352*Dataark9!$F$60/1000</f>
        <v>4.0742233835129058</v>
      </c>
      <c r="M352" s="12">
        <f>Dataark7a!M352*Dataark9!$F$60/1000</f>
        <v>596.15650006850376</v>
      </c>
    </row>
    <row r="353" spans="1:13" x14ac:dyDescent="0.2">
      <c r="A353" s="9" t="str">
        <f t="shared" si="43"/>
        <v>2026-priser (mio. kr.)</v>
      </c>
      <c r="B353" s="9" t="str">
        <f t="shared" si="43"/>
        <v>I alt (netto)</v>
      </c>
      <c r="C353" s="9" t="str">
        <f t="shared" si="43"/>
        <v>1 Driftskonti</v>
      </c>
      <c r="D353" s="11" t="str">
        <f t="shared" si="43"/>
        <v>2021</v>
      </c>
      <c r="E353" s="2">
        <v>400</v>
      </c>
      <c r="F353" s="3" t="s">
        <v>32</v>
      </c>
      <c r="G353" s="12">
        <f>Dataark7a!G353*Dataark9!$F$60/1000</f>
        <v>140.33634996608089</v>
      </c>
      <c r="H353" s="12">
        <f>Dataark7a!H353*Dataark9!$F$60/1000</f>
        <v>287.89507834956663</v>
      </c>
      <c r="I353" s="12">
        <f>Dataark7a!I353*Dataark9!$F$60/1000</f>
        <v>95.924450956873855</v>
      </c>
      <c r="J353" s="12">
        <f>Dataark7a!J353*Dataark9!$F$60/1000</f>
        <v>48.714059318979729</v>
      </c>
      <c r="K353" s="12">
        <f>Dataark7a!K353*Dataark9!$F$60/1000</f>
        <v>22.046632333631347</v>
      </c>
      <c r="L353" s="12">
        <f>Dataark7a!L353*Dataark9!$F$60/1000</f>
        <v>2.9190247205836459</v>
      </c>
      <c r="M353" s="12">
        <f>Dataark7a!M353*Dataark9!$F$60/1000</f>
        <v>597.83559564571601</v>
      </c>
    </row>
    <row r="354" spans="1:13" x14ac:dyDescent="0.2">
      <c r="A354" s="9" t="str">
        <f t="shared" si="43"/>
        <v>2026-priser (mio. kr.)</v>
      </c>
      <c r="B354" s="9" t="str">
        <f t="shared" si="43"/>
        <v>I alt (netto)</v>
      </c>
      <c r="C354" s="9" t="str">
        <f t="shared" si="43"/>
        <v>1 Driftskonti</v>
      </c>
      <c r="D354" s="11" t="str">
        <f t="shared" si="43"/>
        <v>2021</v>
      </c>
      <c r="E354" s="2">
        <v>410</v>
      </c>
      <c r="F354" s="3" t="s">
        <v>55</v>
      </c>
      <c r="G354" s="12">
        <f>Dataark7a!G354*Dataark9!$F$60/1000</f>
        <v>115.48525806852003</v>
      </c>
      <c r="H354" s="12">
        <f>Dataark7a!H354*Dataark9!$F$60/1000</f>
        <v>208.4560760804043</v>
      </c>
      <c r="I354" s="12">
        <f>Dataark7a!I354*Dataark9!$F$60/1000</f>
        <v>60.371064008538625</v>
      </c>
      <c r="J354" s="12">
        <f>Dataark7a!J354*Dataark9!$F$60/1000</f>
        <v>14.052132495859539</v>
      </c>
      <c r="K354" s="12">
        <f>Dataark7a!K354*Dataark9!$F$60/1000</f>
        <v>8.1365128965410047</v>
      </c>
      <c r="L354" s="12">
        <f>Dataark7a!L354*Dataark9!$F$60/1000</f>
        <v>1.7280244461999668</v>
      </c>
      <c r="M354" s="12">
        <f>Dataark7a!M354*Dataark9!$F$60/1000</f>
        <v>408.22906799606346</v>
      </c>
    </row>
    <row r="355" spans="1:13" x14ac:dyDescent="0.2">
      <c r="A355" s="9" t="str">
        <f t="shared" si="43"/>
        <v>2026-priser (mio. kr.)</v>
      </c>
      <c r="B355" s="9" t="str">
        <f t="shared" si="43"/>
        <v>I alt (netto)</v>
      </c>
      <c r="C355" s="9" t="str">
        <f t="shared" si="43"/>
        <v>1 Driftskonti</v>
      </c>
      <c r="D355" s="11" t="str">
        <f t="shared" si="43"/>
        <v>2021</v>
      </c>
      <c r="E355" s="2">
        <v>420</v>
      </c>
      <c r="F355" s="3" t="s">
        <v>51</v>
      </c>
      <c r="G355" s="12">
        <f>Dataark7a!G355*Dataark9!$F$60/1000</f>
        <v>121.82094990890374</v>
      </c>
      <c r="H355" s="12">
        <f>Dataark7a!H355*Dataark9!$F$60/1000</f>
        <v>184.53940624180379</v>
      </c>
      <c r="I355" s="12">
        <f>Dataark7a!I355*Dataark9!$F$60/1000</f>
        <v>33.805074922311093</v>
      </c>
      <c r="J355" s="12">
        <f>Dataark7a!J355*Dataark9!$F$60/1000</f>
        <v>38.028471686884075</v>
      </c>
      <c r="K355" s="12">
        <f>Dataark7a!K355*Dataark9!$F$60/1000</f>
        <v>18.501079412595367</v>
      </c>
      <c r="L355" s="12">
        <f>Dataark7a!L355*Dataark9!$F$60/1000</f>
        <v>3.571807436102556</v>
      </c>
      <c r="M355" s="12">
        <f>Dataark7a!M355*Dataark9!$F$60/1000</f>
        <v>400.26678960860062</v>
      </c>
    </row>
    <row r="356" spans="1:13" x14ac:dyDescent="0.2">
      <c r="A356" s="9" t="str">
        <f t="shared" si="43"/>
        <v>2026-priser (mio. kr.)</v>
      </c>
      <c r="B356" s="9" t="str">
        <f t="shared" si="43"/>
        <v>I alt (netto)</v>
      </c>
      <c r="C356" s="9" t="str">
        <f t="shared" si="43"/>
        <v>1 Driftskonti</v>
      </c>
      <c r="D356" s="11" t="str">
        <f t="shared" si="43"/>
        <v>2021</v>
      </c>
      <c r="E356" s="2">
        <v>430</v>
      </c>
      <c r="F356" s="3" t="s">
        <v>52</v>
      </c>
      <c r="G356" s="12">
        <f>Dataark7a!G356*Dataark9!$F$60/1000</f>
        <v>154.40996342881306</v>
      </c>
      <c r="H356" s="12">
        <f>Dataark7a!H356*Dataark9!$F$60/1000</f>
        <v>234.13657197665918</v>
      </c>
      <c r="I356" s="12">
        <f>Dataark7a!I356*Dataark9!$F$60/1000</f>
        <v>105.74841313996649</v>
      </c>
      <c r="J356" s="12">
        <f>Dataark7a!J356*Dataark9!$F$60/1000</f>
        <v>25.221041882589848</v>
      </c>
      <c r="K356" s="12">
        <f>Dataark7a!K356*Dataark9!$F$60/1000</f>
        <v>34.333745384788017</v>
      </c>
      <c r="L356" s="12">
        <f>Dataark7a!L356*Dataark9!$F$60/1000</f>
        <v>3.2281119661401316</v>
      </c>
      <c r="M356" s="12">
        <f>Dataark7a!M356*Dataark9!$F$60/1000</f>
        <v>557.07784777895677</v>
      </c>
    </row>
    <row r="357" spans="1:13" x14ac:dyDescent="0.2">
      <c r="A357" s="9" t="str">
        <f t="shared" si="43"/>
        <v>2026-priser (mio. kr.)</v>
      </c>
      <c r="B357" s="9" t="str">
        <f t="shared" si="43"/>
        <v>I alt (netto)</v>
      </c>
      <c r="C357" s="9" t="str">
        <f t="shared" si="43"/>
        <v>1 Driftskonti</v>
      </c>
      <c r="D357" s="11" t="str">
        <f t="shared" si="43"/>
        <v>2021</v>
      </c>
      <c r="E357" s="2">
        <v>440</v>
      </c>
      <c r="F357" s="3" t="s">
        <v>53</v>
      </c>
      <c r="G357" s="12">
        <f>Dataark7a!G357*Dataark9!$F$60/1000</f>
        <v>71.969592732721964</v>
      </c>
      <c r="H357" s="12">
        <f>Dataark7a!H357*Dataark9!$F$60/1000</f>
        <v>157.15117347917311</v>
      </c>
      <c r="I357" s="12">
        <f>Dataark7a!I357*Dataark9!$F$60/1000</f>
        <v>53.114077366727848</v>
      </c>
      <c r="J357" s="12">
        <f>Dataark7a!J357*Dataark9!$F$60/1000</f>
        <v>10.325184743454498</v>
      </c>
      <c r="K357" s="12">
        <f>Dataark7a!K357*Dataark9!$F$60/1000</f>
        <v>17.71225057354966</v>
      </c>
      <c r="L357" s="12">
        <f>Dataark7a!L357*Dataark9!$F$60/1000</f>
        <v>1.306758818086301</v>
      </c>
      <c r="M357" s="12">
        <f>Dataark7a!M357*Dataark9!$F$60/1000</f>
        <v>311.57903771371338</v>
      </c>
    </row>
    <row r="358" spans="1:13" x14ac:dyDescent="0.2">
      <c r="A358" s="9" t="str">
        <f t="shared" si="43"/>
        <v>2026-priser (mio. kr.)</v>
      </c>
      <c r="B358" s="9" t="str">
        <f t="shared" si="43"/>
        <v>I alt (netto)</v>
      </c>
      <c r="C358" s="9" t="str">
        <f t="shared" si="43"/>
        <v>1 Driftskonti</v>
      </c>
      <c r="D358" s="11" t="str">
        <f t="shared" si="43"/>
        <v>2021</v>
      </c>
      <c r="E358" s="2">
        <v>450</v>
      </c>
      <c r="F358" s="3" t="s">
        <v>57</v>
      </c>
      <c r="G358" s="12">
        <f>Dataark7a!G358*Dataark9!$F$60/1000</f>
        <v>96.376744648248021</v>
      </c>
      <c r="H358" s="12">
        <f>Dataark7a!H358*Dataark9!$F$60/1000</f>
        <v>121.79111523269174</v>
      </c>
      <c r="I358" s="12">
        <f>Dataark7a!I358*Dataark9!$F$60/1000</f>
        <v>69.399037030294664</v>
      </c>
      <c r="J358" s="12">
        <f>Dataark7a!J358*Dataark9!$F$60/1000</f>
        <v>41.63369396034409</v>
      </c>
      <c r="K358" s="12">
        <f>Dataark7a!K358*Dataark9!$F$60/1000</f>
        <v>21.657588155826655</v>
      </c>
      <c r="L358" s="12">
        <f>Dataark7a!L358*Dataark9!$F$60/1000</f>
        <v>1.7029633181818735</v>
      </c>
      <c r="M358" s="12">
        <f>Dataark7a!M358*Dataark9!$F$60/1000</f>
        <v>352.56114234558703</v>
      </c>
    </row>
    <row r="359" spans="1:13" x14ac:dyDescent="0.2">
      <c r="A359" s="9" t="str">
        <f t="shared" si="43"/>
        <v>2026-priser (mio. kr.)</v>
      </c>
      <c r="B359" s="9" t="str">
        <f t="shared" si="43"/>
        <v>I alt (netto)</v>
      </c>
      <c r="C359" s="9" t="str">
        <f t="shared" si="43"/>
        <v>1 Driftskonti</v>
      </c>
      <c r="D359" s="11" t="str">
        <f t="shared" si="43"/>
        <v>2021</v>
      </c>
      <c r="E359" s="2">
        <v>461</v>
      </c>
      <c r="F359" s="3" t="s">
        <v>58</v>
      </c>
      <c r="G359" s="12">
        <f>Dataark7a!G359*Dataark9!$F$60/1000</f>
        <v>528.03319379303491</v>
      </c>
      <c r="H359" s="12">
        <f>Dataark7a!H359*Dataark9!$F$60/1000</f>
        <v>737.55019095953855</v>
      </c>
      <c r="I359" s="12">
        <f>Dataark7a!I359*Dataark9!$F$60/1000</f>
        <v>256.61998397003447</v>
      </c>
      <c r="J359" s="12">
        <f>Dataark7a!J359*Dataark9!$F$60/1000</f>
        <v>70.739210685738414</v>
      </c>
      <c r="K359" s="12">
        <f>Dataark7a!K359*Dataark9!$F$60/1000</f>
        <v>98.209787154714292</v>
      </c>
      <c r="L359" s="12">
        <f>Dataark7a!L359*Dataark9!$F$60/1000</f>
        <v>9.3680883305730251</v>
      </c>
      <c r="M359" s="12">
        <f>Dataark7a!M359*Dataark9!$F$60/1000</f>
        <v>1700.5204548936338</v>
      </c>
    </row>
    <row r="360" spans="1:13" x14ac:dyDescent="0.2">
      <c r="A360" s="9" t="str">
        <f t="shared" si="43"/>
        <v>2026-priser (mio. kr.)</v>
      </c>
      <c r="B360" s="9" t="str">
        <f t="shared" si="43"/>
        <v>I alt (netto)</v>
      </c>
      <c r="C360" s="9" t="str">
        <f t="shared" si="43"/>
        <v>1 Driftskonti</v>
      </c>
      <c r="D360" s="11" t="str">
        <f t="shared" si="43"/>
        <v>2021</v>
      </c>
      <c r="E360" s="2">
        <v>479</v>
      </c>
      <c r="F360" s="3" t="s">
        <v>59</v>
      </c>
      <c r="G360" s="12">
        <f>Dataark7a!G360*Dataark9!$F$60/1000</f>
        <v>190.19844762569898</v>
      </c>
      <c r="H360" s="12">
        <f>Dataark7a!H360*Dataark9!$F$60/1000</f>
        <v>342.74314709773682</v>
      </c>
      <c r="I360" s="12">
        <f>Dataark7a!I360*Dataark9!$F$60/1000</f>
        <v>112.17599578308321</v>
      </c>
      <c r="J360" s="12">
        <f>Dataark7a!J360*Dataark9!$F$60/1000</f>
        <v>25.884565081545087</v>
      </c>
      <c r="K360" s="12">
        <f>Dataark7a!K360*Dataark9!$F$60/1000</f>
        <v>21.602692351596545</v>
      </c>
      <c r="L360" s="12">
        <f>Dataark7a!L360*Dataark9!$F$60/1000</f>
        <v>3.4035398622667858</v>
      </c>
      <c r="M360" s="12">
        <f>Dataark7a!M360*Dataark9!$F$60/1000</f>
        <v>696.00838780192737</v>
      </c>
    </row>
    <row r="361" spans="1:13" x14ac:dyDescent="0.2">
      <c r="A361" s="9" t="str">
        <f t="shared" si="43"/>
        <v>2026-priser (mio. kr.)</v>
      </c>
      <c r="B361" s="9" t="str">
        <f t="shared" si="43"/>
        <v>I alt (netto)</v>
      </c>
      <c r="C361" s="9" t="str">
        <f t="shared" si="43"/>
        <v>1 Driftskonti</v>
      </c>
      <c r="D361" s="11" t="str">
        <f t="shared" si="43"/>
        <v>2021</v>
      </c>
      <c r="E361" s="2">
        <v>480</v>
      </c>
      <c r="F361" s="3" t="s">
        <v>56</v>
      </c>
      <c r="G361" s="12">
        <f>Dataark7a!G361*Dataark9!$F$60/1000</f>
        <v>100.27673352268276</v>
      </c>
      <c r="H361" s="12">
        <f>Dataark7a!H361*Dataark9!$F$60/1000</f>
        <v>144.7673960770895</v>
      </c>
      <c r="I361" s="12">
        <f>Dataark7a!I361*Dataark9!$F$60/1000</f>
        <v>24.651796260464582</v>
      </c>
      <c r="J361" s="12">
        <f>Dataark7a!J361*Dataark9!$F$60/1000</f>
        <v>13.343260589062037</v>
      </c>
      <c r="K361" s="12">
        <f>Dataark7a!K361*Dataark9!$F$60/1000</f>
        <v>8.8167435141749699</v>
      </c>
      <c r="L361" s="12">
        <f>Dataark7a!L361*Dataark9!$F$60/1000</f>
        <v>2.4762781255973283</v>
      </c>
      <c r="M361" s="12">
        <f>Dataark7a!M361*Dataark9!$F$60/1000</f>
        <v>294.33220808907117</v>
      </c>
    </row>
    <row r="362" spans="1:13" x14ac:dyDescent="0.2">
      <c r="A362" s="9" t="str">
        <f t="shared" si="43"/>
        <v>2026-priser (mio. kr.)</v>
      </c>
      <c r="B362" s="9" t="str">
        <f t="shared" si="43"/>
        <v>I alt (netto)</v>
      </c>
      <c r="C362" s="9" t="str">
        <f t="shared" si="43"/>
        <v>1 Driftskonti</v>
      </c>
      <c r="D362" s="11" t="str">
        <f t="shared" si="43"/>
        <v>2021</v>
      </c>
      <c r="E362" s="2">
        <v>482</v>
      </c>
      <c r="F362" s="3" t="s">
        <v>54</v>
      </c>
      <c r="G362" s="12">
        <f>Dataark7a!G362*Dataark9!$F$60/1000</f>
        <v>78.942553256994344</v>
      </c>
      <c r="H362" s="12">
        <f>Dataark7a!H362*Dataark9!$F$60/1000</f>
        <v>128.45856867255307</v>
      </c>
      <c r="I362" s="12">
        <f>Dataark7a!I362*Dataark9!$F$60/1000</f>
        <v>38.930672295535445</v>
      </c>
      <c r="J362" s="12">
        <f>Dataark7a!J362*Dataark9!$F$60/1000</f>
        <v>13.525848807479575</v>
      </c>
      <c r="K362" s="12">
        <f>Dataark7a!K362*Dataark9!$F$60/1000</f>
        <v>9.5542567101360056</v>
      </c>
      <c r="L362" s="12">
        <f>Dataark7a!L362*Dataark9!$F$60/1000</f>
        <v>0.50957626970123338</v>
      </c>
      <c r="M362" s="12">
        <f>Dataark7a!M362*Dataark9!$F$60/1000</f>
        <v>269.92147601239964</v>
      </c>
    </row>
    <row r="363" spans="1:13" x14ac:dyDescent="0.2">
      <c r="A363" s="9" t="str">
        <f t="shared" si="43"/>
        <v>2026-priser (mio. kr.)</v>
      </c>
      <c r="B363" s="9" t="str">
        <f t="shared" si="43"/>
        <v>I alt (netto)</v>
      </c>
      <c r="C363" s="9" t="str">
        <f t="shared" si="43"/>
        <v>1 Driftskonti</v>
      </c>
      <c r="D363" s="11" t="str">
        <f t="shared" si="43"/>
        <v>2021</v>
      </c>
      <c r="E363" s="2">
        <v>492</v>
      </c>
      <c r="F363" s="3" t="s">
        <v>60</v>
      </c>
      <c r="G363" s="12">
        <f>Dataark7a!G363*Dataark9!$F$60/1000</f>
        <v>21.823468955565467</v>
      </c>
      <c r="H363" s="12">
        <f>Dataark7a!H363*Dataark9!$F$60/1000</f>
        <v>75.053304865995941</v>
      </c>
      <c r="I363" s="12">
        <f>Dataark7a!I363*Dataark9!$F$60/1000</f>
        <v>14.107028300089647</v>
      </c>
      <c r="J363" s="12">
        <f>Dataark7a!J363*Dataark9!$F$60/1000</f>
        <v>3.5431661469390208</v>
      </c>
      <c r="K363" s="12">
        <f>Dataark7a!K363*Dataark9!$F$60/1000</f>
        <v>5.8094081520037566</v>
      </c>
      <c r="L363" s="12">
        <f>Dataark7a!L363*Dataark9!$F$60/1000</f>
        <v>0.17184773498121217</v>
      </c>
      <c r="M363" s="12">
        <f>Dataark7a!M363*Dataark9!$F$60/1000</f>
        <v>120.50822415557504</v>
      </c>
    </row>
    <row r="364" spans="1:13" x14ac:dyDescent="0.2">
      <c r="A364" s="9" t="str">
        <f t="shared" si="43"/>
        <v>2026-priser (mio. kr.)</v>
      </c>
      <c r="B364" s="9" t="str">
        <f t="shared" si="43"/>
        <v>I alt (netto)</v>
      </c>
      <c r="C364" s="9" t="str">
        <f t="shared" si="43"/>
        <v>1 Driftskonti</v>
      </c>
      <c r="D364" s="11" t="str">
        <f t="shared" si="43"/>
        <v>2021</v>
      </c>
      <c r="E364" s="2">
        <v>510</v>
      </c>
      <c r="F364" s="3" t="s">
        <v>65</v>
      </c>
      <c r="G364" s="12">
        <f>Dataark7a!G364*Dataark9!$F$60/1000</f>
        <v>184.25060657607148</v>
      </c>
      <c r="H364" s="12">
        <f>Dataark7a!H364*Dataark9!$F$60/1000</f>
        <v>265.82815843611104</v>
      </c>
      <c r="I364" s="12">
        <f>Dataark7a!I364*Dataark9!$F$60/1000</f>
        <v>112.41347980573086</v>
      </c>
      <c r="J364" s="12">
        <f>Dataark7a!J364*Dataark9!$F$60/1000</f>
        <v>14.048552334714095</v>
      </c>
      <c r="K364" s="12">
        <f>Dataark7a!K364*Dataark9!$F$60/1000</f>
        <v>32.592593681054765</v>
      </c>
      <c r="L364" s="12">
        <f>Dataark7a!L364*Dataark9!$F$60/1000</f>
        <v>2.1170686240046557</v>
      </c>
      <c r="M364" s="12">
        <f>Dataark7a!M364*Dataark9!$F$60/1000</f>
        <v>611.25045945768682</v>
      </c>
    </row>
    <row r="365" spans="1:13" x14ac:dyDescent="0.2">
      <c r="A365" s="9" t="str">
        <f t="shared" si="43"/>
        <v>2026-priser (mio. kr.)</v>
      </c>
      <c r="B365" s="9" t="str">
        <f t="shared" si="43"/>
        <v>I alt (netto)</v>
      </c>
      <c r="C365" s="9" t="str">
        <f t="shared" si="43"/>
        <v>1 Driftskonti</v>
      </c>
      <c r="D365" s="11" t="str">
        <f t="shared" si="43"/>
        <v>2021</v>
      </c>
      <c r="E365" s="2">
        <v>530</v>
      </c>
      <c r="F365" s="3" t="s">
        <v>61</v>
      </c>
      <c r="G365" s="12">
        <f>Dataark7a!G365*Dataark9!$F$60/1000</f>
        <v>45.300972360325098</v>
      </c>
      <c r="H365" s="12">
        <f>Dataark7a!H365*Dataark9!$F$60/1000</f>
        <v>190.35716810314693</v>
      </c>
      <c r="I365" s="12">
        <f>Dataark7a!I365*Dataark9!$F$60/1000</f>
        <v>34.63447892100514</v>
      </c>
      <c r="J365" s="12">
        <f>Dataark7a!J365*Dataark9!$F$60/1000</f>
        <v>1.6301667082245543</v>
      </c>
      <c r="K365" s="12">
        <f>Dataark7a!K365*Dataark9!$F$60/1000</f>
        <v>21.815115246226103</v>
      </c>
      <c r="L365" s="12">
        <f>Dataark7a!L365*Dataark9!$F$60/1000</f>
        <v>1.0179591523539862</v>
      </c>
      <c r="M365" s="12">
        <f>Dataark7a!M365*Dataark9!$F$60/1000</f>
        <v>294.75586049128179</v>
      </c>
    </row>
    <row r="366" spans="1:13" x14ac:dyDescent="0.2">
      <c r="A366" s="9" t="str">
        <f t="shared" si="43"/>
        <v>2026-priser (mio. kr.)</v>
      </c>
      <c r="B366" s="9" t="str">
        <f t="shared" si="43"/>
        <v>I alt (netto)</v>
      </c>
      <c r="C366" s="9" t="str">
        <f t="shared" si="43"/>
        <v>1 Driftskonti</v>
      </c>
      <c r="D366" s="11" t="str">
        <f t="shared" si="43"/>
        <v>2021</v>
      </c>
      <c r="E366" s="2">
        <v>540</v>
      </c>
      <c r="F366" s="3" t="s">
        <v>67</v>
      </c>
      <c r="G366" s="12">
        <f>Dataark7a!G366*Dataark9!$F$60/1000</f>
        <v>226.76740695229122</v>
      </c>
      <c r="H366" s="12">
        <f>Dataark7a!H366*Dataark9!$F$60/1000</f>
        <v>417.38831359315236</v>
      </c>
      <c r="I366" s="12">
        <f>Dataark7a!I366*Dataark9!$F$60/1000</f>
        <v>195.64745288906158</v>
      </c>
      <c r="J366" s="12">
        <f>Dataark7a!J366*Dataark9!$F$60/1000</f>
        <v>32.256058533383225</v>
      </c>
      <c r="K366" s="12">
        <f>Dataark7a!K366*Dataark9!$F$60/1000</f>
        <v>42.728029883800836</v>
      </c>
      <c r="L366" s="12">
        <f>Dataark7a!L366*Dataark9!$F$60/1000</f>
        <v>4.1494067675671857</v>
      </c>
      <c r="M366" s="12">
        <f>Dataark7a!M366*Dataark9!$F$60/1000</f>
        <v>918.93666861925647</v>
      </c>
    </row>
    <row r="367" spans="1:13" x14ac:dyDescent="0.2">
      <c r="A367" s="9" t="str">
        <f t="shared" si="43"/>
        <v>2026-priser (mio. kr.)</v>
      </c>
      <c r="B367" s="9" t="str">
        <f t="shared" si="43"/>
        <v>I alt (netto)</v>
      </c>
      <c r="C367" s="9" t="str">
        <f t="shared" si="43"/>
        <v>1 Driftskonti</v>
      </c>
      <c r="D367" s="11" t="str">
        <f t="shared" si="43"/>
        <v>2021</v>
      </c>
      <c r="E367" s="2">
        <v>550</v>
      </c>
      <c r="F367" s="3" t="s">
        <v>68</v>
      </c>
      <c r="G367" s="12">
        <f>Dataark7a!G367*Dataark9!$F$60/1000</f>
        <v>122.39735585331989</v>
      </c>
      <c r="H367" s="12">
        <f>Dataark7a!H367*Dataark9!$F$60/1000</f>
        <v>197.81822393024788</v>
      </c>
      <c r="I367" s="12">
        <f>Dataark7a!I367*Dataark9!$F$60/1000</f>
        <v>47.18294373577907</v>
      </c>
      <c r="J367" s="12">
        <f>Dataark7a!J367*Dataark9!$F$60/1000</f>
        <v>31.889688709499666</v>
      </c>
      <c r="K367" s="12">
        <f>Dataark7a!K367*Dataark9!$F$60/1000</f>
        <v>20.830570931229573</v>
      </c>
      <c r="L367" s="12">
        <f>Dataark7a!L367*Dataark9!$F$60/1000</f>
        <v>2.7913323063962174</v>
      </c>
      <c r="M367" s="12">
        <f>Dataark7a!M367*Dataark9!$F$60/1000</f>
        <v>422.91011546647229</v>
      </c>
    </row>
    <row r="368" spans="1:13" x14ac:dyDescent="0.2">
      <c r="A368" s="9" t="str">
        <f t="shared" si="43"/>
        <v>2026-priser (mio. kr.)</v>
      </c>
      <c r="B368" s="9" t="str">
        <f t="shared" si="43"/>
        <v>I alt (netto)</v>
      </c>
      <c r="C368" s="9" t="str">
        <f t="shared" si="43"/>
        <v>1 Driftskonti</v>
      </c>
      <c r="D368" s="11" t="str">
        <f t="shared" si="43"/>
        <v>2021</v>
      </c>
      <c r="E368" s="2">
        <v>561</v>
      </c>
      <c r="F368" s="3" t="s">
        <v>62</v>
      </c>
      <c r="G368" s="12">
        <f>Dataark7a!G368*Dataark9!$F$60/1000</f>
        <v>296.23685381844626</v>
      </c>
      <c r="H368" s="12">
        <f>Dataark7a!H368*Dataark9!$F$60/1000</f>
        <v>646.86709591959163</v>
      </c>
      <c r="I368" s="12">
        <f>Dataark7a!I368*Dataark9!$F$60/1000</f>
        <v>199.45077741256938</v>
      </c>
      <c r="J368" s="12">
        <f>Dataark7a!J368*Dataark9!$F$60/1000</f>
        <v>15.456749051921252</v>
      </c>
      <c r="K368" s="12">
        <f>Dataark7a!K368*Dataark9!$F$60/1000</f>
        <v>81.157479618974406</v>
      </c>
      <c r="L368" s="12">
        <f>Dataark7a!L368*Dataark9!$F$60/1000</f>
        <v>5.5182217121744799</v>
      </c>
      <c r="M368" s="12">
        <f>Dataark7a!M368*Dataark9!$F$60/1000</f>
        <v>1244.6871775336774</v>
      </c>
    </row>
    <row r="369" spans="1:13" x14ac:dyDescent="0.2">
      <c r="A369" s="9" t="str">
        <f t="shared" si="43"/>
        <v>2026-priser (mio. kr.)</v>
      </c>
      <c r="B369" s="9" t="str">
        <f t="shared" si="43"/>
        <v>I alt (netto)</v>
      </c>
      <c r="C369" s="9" t="str">
        <f t="shared" si="43"/>
        <v>1 Driftskonti</v>
      </c>
      <c r="D369" s="11" t="str">
        <f t="shared" si="43"/>
        <v>2021</v>
      </c>
      <c r="E369" s="2">
        <v>563</v>
      </c>
      <c r="F369" s="3" t="s">
        <v>63</v>
      </c>
      <c r="G369" s="12">
        <f>Dataark7a!G369*Dataark9!$F$60/1000</f>
        <v>14.545001346882042</v>
      </c>
      <c r="H369" s="12">
        <f>Dataark7a!H369*Dataark9!$F$60/1000</f>
        <v>21.359241393706494</v>
      </c>
      <c r="I369" s="12">
        <f>Dataark7a!I369*Dataark9!$F$60/1000</f>
        <v>6.6913211808309496</v>
      </c>
      <c r="J369" s="12">
        <f>Dataark7a!J369*Dataark9!$F$60/1000</f>
        <v>4.676883842995629</v>
      </c>
      <c r="K369" s="12">
        <f>Dataark7a!K369*Dataark9!$F$60/1000</f>
        <v>2.8963503666625137</v>
      </c>
      <c r="L369" s="12">
        <f>Dataark7a!L369*Dataark9!$F$60/1000</f>
        <v>0.17065434793273154</v>
      </c>
      <c r="M369" s="12">
        <f>Dataark7a!M369*Dataark9!$F$60/1000</f>
        <v>50.339452479010362</v>
      </c>
    </row>
    <row r="370" spans="1:13" x14ac:dyDescent="0.2">
      <c r="A370" s="9" t="str">
        <f t="shared" si="43"/>
        <v>2026-priser (mio. kr.)</v>
      </c>
      <c r="B370" s="9" t="str">
        <f t="shared" si="43"/>
        <v>I alt (netto)</v>
      </c>
      <c r="C370" s="9" t="str">
        <f t="shared" si="43"/>
        <v>1 Driftskonti</v>
      </c>
      <c r="D370" s="11" t="str">
        <f t="shared" si="43"/>
        <v>2021</v>
      </c>
      <c r="E370" s="2">
        <v>573</v>
      </c>
      <c r="F370" s="3" t="s">
        <v>69</v>
      </c>
      <c r="G370" s="12">
        <f>Dataark7a!G370*Dataark9!$F$60/1000</f>
        <v>140.93185010327269</v>
      </c>
      <c r="H370" s="12">
        <f>Dataark7a!H370*Dataark9!$F$60/1000</f>
        <v>283.51296110754572</v>
      </c>
      <c r="I370" s="12">
        <f>Dataark7a!I370*Dataark9!$F$60/1000</f>
        <v>55.947178219820891</v>
      </c>
      <c r="J370" s="12">
        <f>Dataark7a!J370*Dataark9!$F$60/1000</f>
        <v>24.991911569281566</v>
      </c>
      <c r="K370" s="12">
        <f>Dataark7a!K370*Dataark9!$F$60/1000</f>
        <v>34.428022961617984</v>
      </c>
      <c r="L370" s="12">
        <f>Dataark7a!L370*Dataark9!$F$60/1000</f>
        <v>2.2829494237434647</v>
      </c>
      <c r="M370" s="12">
        <f>Dataark7a!M370*Dataark9!$F$60/1000</f>
        <v>542.09487338528231</v>
      </c>
    </row>
    <row r="371" spans="1:13" x14ac:dyDescent="0.2">
      <c r="A371" s="9" t="str">
        <f t="shared" si="43"/>
        <v>2026-priser (mio. kr.)</v>
      </c>
      <c r="B371" s="9" t="str">
        <f t="shared" si="43"/>
        <v>I alt (netto)</v>
      </c>
      <c r="C371" s="9" t="str">
        <f t="shared" si="43"/>
        <v>1 Driftskonti</v>
      </c>
      <c r="D371" s="11" t="str">
        <f t="shared" si="43"/>
        <v>2021</v>
      </c>
      <c r="E371" s="2">
        <v>575</v>
      </c>
      <c r="F371" s="3" t="s">
        <v>70</v>
      </c>
      <c r="G371" s="12">
        <f>Dataark7a!G371*Dataark9!$F$60/1000</f>
        <v>155.69882144117216</v>
      </c>
      <c r="H371" s="12">
        <f>Dataark7a!H371*Dataark9!$F$60/1000</f>
        <v>171.75823095257613</v>
      </c>
      <c r="I371" s="12">
        <f>Dataark7a!I371*Dataark9!$F$60/1000</f>
        <v>45.687629764032827</v>
      </c>
      <c r="J371" s="12">
        <f>Dataark7a!J371*Dataark9!$F$60/1000</f>
        <v>52.193975952349277</v>
      </c>
      <c r="K371" s="12">
        <f>Dataark7a!K371*Dataark9!$F$60/1000</f>
        <v>28.142453377270456</v>
      </c>
      <c r="L371" s="12">
        <f>Dataark7a!L371*Dataark9!$F$60/1000</f>
        <v>2.2340205547557583</v>
      </c>
      <c r="M371" s="12">
        <f>Dataark7a!M371*Dataark9!$F$60/1000</f>
        <v>455.7151320421566</v>
      </c>
    </row>
    <row r="372" spans="1:13" x14ac:dyDescent="0.2">
      <c r="A372" s="9" t="str">
        <f t="shared" si="43"/>
        <v>2026-priser (mio. kr.)</v>
      </c>
      <c r="B372" s="9" t="str">
        <f t="shared" si="43"/>
        <v>I alt (netto)</v>
      </c>
      <c r="C372" s="9" t="str">
        <f t="shared" si="43"/>
        <v>1 Driftskonti</v>
      </c>
      <c r="D372" s="11" t="str">
        <f t="shared" si="43"/>
        <v>2021</v>
      </c>
      <c r="E372" s="2">
        <v>580</v>
      </c>
      <c r="F372" s="3" t="s">
        <v>72</v>
      </c>
      <c r="G372" s="12">
        <f>Dataark7a!G372*Dataark9!$F$60/1000</f>
        <v>199.41616918816345</v>
      </c>
      <c r="H372" s="12">
        <f>Dataark7a!H372*Dataark9!$F$60/1000</f>
        <v>291.78790690171041</v>
      </c>
      <c r="I372" s="12">
        <f>Dataark7a!I372*Dataark9!$F$60/1000</f>
        <v>108.6507304418714</v>
      </c>
      <c r="J372" s="12">
        <f>Dataark7a!J372*Dataark9!$F$60/1000</f>
        <v>5.0945693099638527</v>
      </c>
      <c r="K372" s="12">
        <f>Dataark7a!K372*Dataark9!$F$60/1000</f>
        <v>51.783450807671933</v>
      </c>
      <c r="L372" s="12">
        <f>Dataark7a!L372*Dataark9!$F$60/1000</f>
        <v>3.3021019631459314</v>
      </c>
      <c r="M372" s="12">
        <f>Dataark7a!M372*Dataark9!$F$60/1000</f>
        <v>660.03492861252698</v>
      </c>
    </row>
    <row r="373" spans="1:13" x14ac:dyDescent="0.2">
      <c r="A373" s="9" t="str">
        <f t="shared" si="43"/>
        <v>2026-priser (mio. kr.)</v>
      </c>
      <c r="B373" s="9" t="str">
        <f t="shared" si="43"/>
        <v>I alt (netto)</v>
      </c>
      <c r="C373" s="9" t="str">
        <f t="shared" si="43"/>
        <v>1 Driftskonti</v>
      </c>
      <c r="D373" s="11" t="str">
        <f t="shared" ref="D373:D405" si="44">D372</f>
        <v>2021</v>
      </c>
      <c r="E373" s="2">
        <v>607</v>
      </c>
      <c r="F373" s="3" t="s">
        <v>64</v>
      </c>
      <c r="G373" s="12">
        <f>Dataark7a!G373*Dataark9!$F$60/1000</f>
        <v>175.2739491974001</v>
      </c>
      <c r="H373" s="12">
        <f>Dataark7a!H373*Dataark9!$F$60/1000</f>
        <v>285.12045346184908</v>
      </c>
      <c r="I373" s="12">
        <f>Dataark7a!I373*Dataark9!$F$60/1000</f>
        <v>73.61049992438285</v>
      </c>
      <c r="J373" s="12">
        <f>Dataark7a!J373*Dataark9!$F$60/1000</f>
        <v>41.792414437792019</v>
      </c>
      <c r="K373" s="12">
        <f>Dataark7a!K373*Dataark9!$F$60/1000</f>
        <v>18.93905245938776</v>
      </c>
      <c r="L373" s="12">
        <f>Dataark7a!L373*Dataark9!$F$60/1000</f>
        <v>3.6267032403326653</v>
      </c>
      <c r="M373" s="12">
        <f>Dataark7a!M373*Dataark9!$F$60/1000</f>
        <v>598.36307272114459</v>
      </c>
    </row>
    <row r="374" spans="1:13" x14ac:dyDescent="0.2">
      <c r="A374" s="9" t="str">
        <f t="shared" si="43"/>
        <v>2026-priser (mio. kr.)</v>
      </c>
      <c r="B374" s="9" t="str">
        <f t="shared" ref="A374:C406" si="45">B373</f>
        <v>I alt (netto)</v>
      </c>
      <c r="C374" s="9" t="str">
        <f t="shared" si="45"/>
        <v>1 Driftskonti</v>
      </c>
      <c r="D374" s="11" t="str">
        <f t="shared" si="44"/>
        <v>2021</v>
      </c>
      <c r="E374" s="2">
        <v>615</v>
      </c>
      <c r="F374" s="3" t="s">
        <v>75</v>
      </c>
      <c r="G374" s="12">
        <f>Dataark7a!G374*Dataark9!$F$60/1000</f>
        <v>211.05646645904361</v>
      </c>
      <c r="H374" s="12">
        <f>Dataark7a!H374*Dataark9!$F$60/1000</f>
        <v>414.35949726410848</v>
      </c>
      <c r="I374" s="12">
        <f>Dataark7a!I374*Dataark9!$F$60/1000</f>
        <v>139.55229467522909</v>
      </c>
      <c r="J374" s="12">
        <f>Dataark7a!J374*Dataark9!$F$60/1000</f>
        <v>17.233702367108922</v>
      </c>
      <c r="K374" s="12">
        <f>Dataark7a!K374*Dataark9!$F$60/1000</f>
        <v>46.729456657356423</v>
      </c>
      <c r="L374" s="12">
        <f>Dataark7a!L374*Dataark9!$F$60/1000</f>
        <v>2.4237690954641802</v>
      </c>
      <c r="M374" s="12">
        <f>Dataark7a!M374*Dataark9!$F$60/1000</f>
        <v>831.3551865183108</v>
      </c>
    </row>
    <row r="375" spans="1:13" x14ac:dyDescent="0.2">
      <c r="A375" s="9" t="str">
        <f t="shared" si="45"/>
        <v>2026-priser (mio. kr.)</v>
      </c>
      <c r="B375" s="9" t="str">
        <f t="shared" si="45"/>
        <v>I alt (netto)</v>
      </c>
      <c r="C375" s="9" t="str">
        <f t="shared" si="45"/>
        <v>1 Driftskonti</v>
      </c>
      <c r="D375" s="11" t="str">
        <f t="shared" si="44"/>
        <v>2021</v>
      </c>
      <c r="E375" s="2">
        <v>621</v>
      </c>
      <c r="F375" s="3" t="s">
        <v>66</v>
      </c>
      <c r="G375" s="12">
        <f>Dataark7a!G375*Dataark9!$F$60/1000</f>
        <v>208.10760706224795</v>
      </c>
      <c r="H375" s="12">
        <f>Dataark7a!H375*Dataark9!$F$60/1000</f>
        <v>399.56388463704553</v>
      </c>
      <c r="I375" s="12">
        <f>Dataark7a!I375*Dataark9!$F$60/1000</f>
        <v>163.68496756960459</v>
      </c>
      <c r="J375" s="12">
        <f>Dataark7a!J375*Dataark9!$F$60/1000</f>
        <v>55.318263245271595</v>
      </c>
      <c r="K375" s="12">
        <f>Dataark7a!K375*Dataark9!$F$60/1000</f>
        <v>34.151157166370481</v>
      </c>
      <c r="L375" s="12">
        <f>Dataark7a!L375*Dataark9!$F$60/1000</f>
        <v>3.6434106590113942</v>
      </c>
      <c r="M375" s="12">
        <f>Dataark7a!M375*Dataark9!$F$60/1000</f>
        <v>864.46929033955155</v>
      </c>
    </row>
    <row r="376" spans="1:13" x14ac:dyDescent="0.2">
      <c r="A376" s="9" t="str">
        <f t="shared" si="45"/>
        <v>2026-priser (mio. kr.)</v>
      </c>
      <c r="B376" s="9" t="str">
        <f t="shared" si="45"/>
        <v>I alt (netto)</v>
      </c>
      <c r="C376" s="9" t="str">
        <f t="shared" si="45"/>
        <v>1 Driftskonti</v>
      </c>
      <c r="D376" s="11" t="str">
        <f t="shared" si="44"/>
        <v>2021</v>
      </c>
      <c r="E376" s="2">
        <v>630</v>
      </c>
      <c r="F376" s="3" t="s">
        <v>71</v>
      </c>
      <c r="G376" s="12">
        <f>Dataark7a!G376*Dataark9!$F$60/1000</f>
        <v>243.36145386141453</v>
      </c>
      <c r="H376" s="12">
        <f>Dataark7a!H376*Dataark9!$F$60/1000</f>
        <v>428.18011267256281</v>
      </c>
      <c r="I376" s="12">
        <f>Dataark7a!I376*Dataark9!$F$60/1000</f>
        <v>174.18677359623425</v>
      </c>
      <c r="J376" s="12">
        <f>Dataark7a!J376*Dataark9!$F$60/1000</f>
        <v>64.203029821209952</v>
      </c>
      <c r="K376" s="12">
        <f>Dataark7a!K376*Dataark9!$F$60/1000</f>
        <v>39.559587270084741</v>
      </c>
      <c r="L376" s="12">
        <f>Dataark7a!L376*Dataark9!$F$60/1000</f>
        <v>4.2126562811366597</v>
      </c>
      <c r="M376" s="12">
        <f>Dataark7a!M376*Dataark9!$F$60/1000</f>
        <v>953.70361350264295</v>
      </c>
    </row>
    <row r="377" spans="1:13" x14ac:dyDescent="0.2">
      <c r="A377" s="9" t="str">
        <f t="shared" si="45"/>
        <v>2026-priser (mio. kr.)</v>
      </c>
      <c r="B377" s="9" t="str">
        <f t="shared" si="45"/>
        <v>I alt (netto)</v>
      </c>
      <c r="C377" s="9" t="str">
        <f t="shared" si="45"/>
        <v>1 Driftskonti</v>
      </c>
      <c r="D377" s="11" t="str">
        <f t="shared" si="44"/>
        <v>2021</v>
      </c>
      <c r="E377" s="2">
        <v>657</v>
      </c>
      <c r="F377" s="3" t="s">
        <v>84</v>
      </c>
      <c r="G377" s="12">
        <f>Dataark7a!G377*Dataark9!$F$60/1000</f>
        <v>171.39782806393498</v>
      </c>
      <c r="H377" s="12">
        <f>Dataark7a!H377*Dataark9!$F$60/1000</f>
        <v>350.78657580449629</v>
      </c>
      <c r="I377" s="12">
        <f>Dataark7a!I377*Dataark9!$F$60/1000</f>
        <v>92.130673529753892</v>
      </c>
      <c r="J377" s="12">
        <f>Dataark7a!J377*Dataark9!$F$60/1000</f>
        <v>109.99090409731515</v>
      </c>
      <c r="K377" s="12">
        <f>Dataark7a!K377*Dataark9!$F$60/1000</f>
        <v>29.665215251131755</v>
      </c>
      <c r="L377" s="12">
        <f>Dataark7a!L377*Dataark9!$F$60/1000</f>
        <v>2.3187510351978839</v>
      </c>
      <c r="M377" s="12">
        <f>Dataark7a!M377*Dataark9!$F$60/1000</f>
        <v>756.28994778182994</v>
      </c>
    </row>
    <row r="378" spans="1:13" x14ac:dyDescent="0.2">
      <c r="A378" s="9" t="str">
        <f t="shared" si="45"/>
        <v>2026-priser (mio. kr.)</v>
      </c>
      <c r="B378" s="9" t="str">
        <f t="shared" si="45"/>
        <v>I alt (netto)</v>
      </c>
      <c r="C378" s="9" t="str">
        <f t="shared" si="45"/>
        <v>1 Driftskonti</v>
      </c>
      <c r="D378" s="11" t="str">
        <f t="shared" si="44"/>
        <v>2021</v>
      </c>
      <c r="E378" s="2">
        <v>661</v>
      </c>
      <c r="F378" s="3" t="s">
        <v>85</v>
      </c>
      <c r="G378" s="12">
        <f>Dataark7a!G378*Dataark9!$F$60/1000</f>
        <v>141.13711267561141</v>
      </c>
      <c r="H378" s="12">
        <f>Dataark7a!H378*Dataark9!$F$60/1000</f>
        <v>292.0790933415397</v>
      </c>
      <c r="I378" s="12">
        <f>Dataark7a!I378*Dataark9!$F$60/1000</f>
        <v>65.561104282380924</v>
      </c>
      <c r="J378" s="12">
        <f>Dataark7a!J378*Dataark9!$F$60/1000</f>
        <v>15.88278822822884</v>
      </c>
      <c r="K378" s="12">
        <f>Dataark7a!K378*Dataark9!$F$60/1000</f>
        <v>36.10711853883025</v>
      </c>
      <c r="L378" s="12">
        <f>Dataark7a!L378*Dataark9!$F$60/1000</f>
        <v>3.0789385850800519</v>
      </c>
      <c r="M378" s="12">
        <f>Dataark7a!M378*Dataark9!$F$60/1000</f>
        <v>553.8461556516711</v>
      </c>
    </row>
    <row r="379" spans="1:13" x14ac:dyDescent="0.2">
      <c r="A379" s="9" t="str">
        <f t="shared" si="45"/>
        <v>2026-priser (mio. kr.)</v>
      </c>
      <c r="B379" s="9" t="str">
        <f t="shared" si="45"/>
        <v>I alt (netto)</v>
      </c>
      <c r="C379" s="9" t="str">
        <f t="shared" si="45"/>
        <v>1 Driftskonti</v>
      </c>
      <c r="D379" s="11" t="str">
        <f t="shared" si="44"/>
        <v>2021</v>
      </c>
      <c r="E379" s="2">
        <v>665</v>
      </c>
      <c r="F379" s="3" t="s">
        <v>87</v>
      </c>
      <c r="G379" s="12">
        <f>Dataark7a!G379*Dataark9!$F$60/1000</f>
        <v>54.410095701377827</v>
      </c>
      <c r="H379" s="12">
        <f>Dataark7a!H379*Dataark9!$F$60/1000</f>
        <v>107.02295050774381</v>
      </c>
      <c r="I379" s="12">
        <f>Dataark7a!I379*Dataark9!$F$60/1000</f>
        <v>34.74307714241688</v>
      </c>
      <c r="J379" s="12">
        <f>Dataark7a!J379*Dataark9!$F$60/1000</f>
        <v>13.117710436899197</v>
      </c>
      <c r="K379" s="12">
        <f>Dataark7a!K379*Dataark9!$F$60/1000</f>
        <v>7.5243053406704359</v>
      </c>
      <c r="L379" s="12">
        <f>Dataark7a!L379*Dataark9!$F$60/1000</f>
        <v>1.1134301162324374</v>
      </c>
      <c r="M379" s="12">
        <f>Dataark7a!M379*Dataark9!$F$60/1000</f>
        <v>217.9315692453406</v>
      </c>
    </row>
    <row r="380" spans="1:13" x14ac:dyDescent="0.2">
      <c r="A380" s="9" t="str">
        <f t="shared" si="45"/>
        <v>2026-priser (mio. kr.)</v>
      </c>
      <c r="B380" s="9" t="str">
        <f t="shared" si="45"/>
        <v>I alt (netto)</v>
      </c>
      <c r="C380" s="9" t="str">
        <f t="shared" si="45"/>
        <v>1 Driftskonti</v>
      </c>
      <c r="D380" s="11" t="str">
        <f t="shared" si="44"/>
        <v>2021</v>
      </c>
      <c r="E380" s="2">
        <v>671</v>
      </c>
      <c r="F380" s="3" t="s">
        <v>90</v>
      </c>
      <c r="G380" s="12">
        <f>Dataark7a!G380*Dataark9!$F$60/1000</f>
        <v>62.773352137130153</v>
      </c>
      <c r="H380" s="12">
        <f>Dataark7a!H380*Dataark9!$F$60/1000</f>
        <v>125.85698490686526</v>
      </c>
      <c r="I380" s="12">
        <f>Dataark7a!I380*Dataark9!$F$60/1000</f>
        <v>35.545033238995863</v>
      </c>
      <c r="J380" s="12">
        <f>Dataark7a!J380*Dataark9!$F$60/1000</f>
        <v>12.067529834236232</v>
      </c>
      <c r="K380" s="12">
        <f>Dataark7a!K380*Dataark9!$F$60/1000</f>
        <v>9.2356223681916738</v>
      </c>
      <c r="L380" s="12">
        <f>Dataark7a!L380*Dataark9!$F$60/1000</f>
        <v>0.60027368538576198</v>
      </c>
      <c r="M380" s="12">
        <f>Dataark7a!M380*Dataark9!$F$60/1000</f>
        <v>246.07879617080496</v>
      </c>
    </row>
    <row r="381" spans="1:13" x14ac:dyDescent="0.2">
      <c r="A381" s="9" t="str">
        <f t="shared" si="45"/>
        <v>2026-priser (mio. kr.)</v>
      </c>
      <c r="B381" s="9" t="str">
        <f t="shared" si="45"/>
        <v>I alt (netto)</v>
      </c>
      <c r="C381" s="9" t="str">
        <f t="shared" si="45"/>
        <v>1 Driftskonti</v>
      </c>
      <c r="D381" s="11" t="str">
        <f t="shared" si="44"/>
        <v>2021</v>
      </c>
      <c r="E381" s="2">
        <v>706</v>
      </c>
      <c r="F381" s="3" t="s">
        <v>82</v>
      </c>
      <c r="G381" s="12">
        <f>Dataark7a!G381*Dataark9!$F$60/1000</f>
        <v>156.60579559801747</v>
      </c>
      <c r="H381" s="12">
        <f>Dataark7a!H381*Dataark9!$F$60/1000</f>
        <v>193.81918393078925</v>
      </c>
      <c r="I381" s="12">
        <f>Dataark7a!I381*Dataark9!$F$60/1000</f>
        <v>71.554294039850703</v>
      </c>
      <c r="J381" s="12">
        <f>Dataark7a!J381*Dataark9!$F$60/1000</f>
        <v>14.537841024591158</v>
      </c>
      <c r="K381" s="12">
        <f>Dataark7a!K381*Dataark9!$F$60/1000</f>
        <v>14.608250860451514</v>
      </c>
      <c r="L381" s="12">
        <f>Dataark7a!L381*Dataark9!$F$60/1000</f>
        <v>4.0157474181373543</v>
      </c>
      <c r="M381" s="12">
        <f>Dataark7a!M381*Dataark9!$F$60/1000</f>
        <v>455.14111287183738</v>
      </c>
    </row>
    <row r="382" spans="1:13" x14ac:dyDescent="0.2">
      <c r="A382" s="9" t="str">
        <f t="shared" si="45"/>
        <v>2026-priser (mio. kr.)</v>
      </c>
      <c r="B382" s="9" t="str">
        <f t="shared" si="45"/>
        <v>I alt (netto)</v>
      </c>
      <c r="C382" s="9" t="str">
        <f t="shared" si="45"/>
        <v>1 Driftskonti</v>
      </c>
      <c r="D382" s="11" t="str">
        <f t="shared" si="44"/>
        <v>2021</v>
      </c>
      <c r="E382" s="2">
        <v>707</v>
      </c>
      <c r="F382" s="3" t="s">
        <v>76</v>
      </c>
      <c r="G382" s="12">
        <f>Dataark7a!G382*Dataark9!$F$60/1000</f>
        <v>119.04513163413779</v>
      </c>
      <c r="H382" s="12">
        <f>Dataark7a!H382*Dataark9!$F$60/1000</f>
        <v>246.52034937874279</v>
      </c>
      <c r="I382" s="12">
        <f>Dataark7a!I382*Dataark9!$F$60/1000</f>
        <v>50.46595150614931</v>
      </c>
      <c r="J382" s="12">
        <f>Dataark7a!J382*Dataark9!$F$60/1000</f>
        <v>11.026896327961115</v>
      </c>
      <c r="K382" s="12">
        <f>Dataark7a!K382*Dataark9!$F$60/1000</f>
        <v>18.456924091801582</v>
      </c>
      <c r="L382" s="12">
        <f>Dataark7a!L382*Dataark9!$F$60/1000</f>
        <v>2.4058682897369703</v>
      </c>
      <c r="M382" s="12">
        <f>Dataark7a!M382*Dataark9!$F$60/1000</f>
        <v>447.92112122852956</v>
      </c>
    </row>
    <row r="383" spans="1:13" x14ac:dyDescent="0.2">
      <c r="A383" s="9" t="str">
        <f t="shared" si="45"/>
        <v>2026-priser (mio. kr.)</v>
      </c>
      <c r="B383" s="9" t="str">
        <f t="shared" si="45"/>
        <v>I alt (netto)</v>
      </c>
      <c r="C383" s="9" t="str">
        <f t="shared" si="45"/>
        <v>1 Driftskonti</v>
      </c>
      <c r="D383" s="11" t="str">
        <f t="shared" si="44"/>
        <v>2021</v>
      </c>
      <c r="E383" s="2">
        <v>710</v>
      </c>
      <c r="F383" s="3" t="s">
        <v>73</v>
      </c>
      <c r="G383" s="12">
        <f>Dataark7a!G383*Dataark9!$F$60/1000</f>
        <v>85.489474604959128</v>
      </c>
      <c r="H383" s="12">
        <f>Dataark7a!H383*Dataark9!$F$60/1000</f>
        <v>191.05529952650809</v>
      </c>
      <c r="I383" s="12">
        <f>Dataark7a!I383*Dataark9!$F$60/1000</f>
        <v>62.903431325414545</v>
      </c>
      <c r="J383" s="12">
        <f>Dataark7a!J383*Dataark9!$F$60/1000</f>
        <v>33.303852361949225</v>
      </c>
      <c r="K383" s="12">
        <f>Dataark7a!K383*Dataark9!$F$60/1000</f>
        <v>16.394751272027037</v>
      </c>
      <c r="L383" s="12">
        <f>Dataark7a!L383*Dataark9!$F$60/1000</f>
        <v>3.6851792057082164</v>
      </c>
      <c r="M383" s="12">
        <f>Dataark7a!M383*Dataark9!$F$60/1000</f>
        <v>392.83198829656624</v>
      </c>
    </row>
    <row r="384" spans="1:13" x14ac:dyDescent="0.2">
      <c r="A384" s="9" t="str">
        <f t="shared" si="45"/>
        <v>2026-priser (mio. kr.)</v>
      </c>
      <c r="B384" s="9" t="str">
        <f t="shared" si="45"/>
        <v>I alt (netto)</v>
      </c>
      <c r="C384" s="9" t="str">
        <f t="shared" si="45"/>
        <v>1 Driftskonti</v>
      </c>
      <c r="D384" s="11" t="str">
        <f t="shared" si="44"/>
        <v>2021</v>
      </c>
      <c r="E384" s="2">
        <v>727</v>
      </c>
      <c r="F384" s="3" t="s">
        <v>77</v>
      </c>
      <c r="G384" s="12">
        <f>Dataark7a!G384*Dataark9!$F$60/1000</f>
        <v>77.706204274768396</v>
      </c>
      <c r="H384" s="12">
        <f>Dataark7a!H384*Dataark9!$F$60/1000</f>
        <v>139.72294902316185</v>
      </c>
      <c r="I384" s="12">
        <f>Dataark7a!I384*Dataark9!$F$60/1000</f>
        <v>29.656861541792388</v>
      </c>
      <c r="J384" s="12">
        <f>Dataark7a!J384*Dataark9!$F$60/1000</f>
        <v>14.818286980984109</v>
      </c>
      <c r="K384" s="12">
        <f>Dataark7a!K384*Dataark9!$F$60/1000</f>
        <v>12.09736451044825</v>
      </c>
      <c r="L384" s="12">
        <f>Dataark7a!L384*Dataark9!$F$60/1000</f>
        <v>1.0621144731477699</v>
      </c>
      <c r="M384" s="12">
        <f>Dataark7a!M384*Dataark9!$F$60/1000</f>
        <v>275.06378080430272</v>
      </c>
    </row>
    <row r="385" spans="1:13" x14ac:dyDescent="0.2">
      <c r="A385" s="9" t="str">
        <f t="shared" si="45"/>
        <v>2026-priser (mio. kr.)</v>
      </c>
      <c r="B385" s="9" t="str">
        <f t="shared" si="45"/>
        <v>I alt (netto)</v>
      </c>
      <c r="C385" s="9" t="str">
        <f t="shared" si="45"/>
        <v>1 Driftskonti</v>
      </c>
      <c r="D385" s="11" t="str">
        <f t="shared" si="44"/>
        <v>2021</v>
      </c>
      <c r="E385" s="2">
        <v>730</v>
      </c>
      <c r="F385" s="3" t="s">
        <v>78</v>
      </c>
      <c r="G385" s="12">
        <f>Dataark7a!G385*Dataark9!$F$60/1000</f>
        <v>186.87009114748648</v>
      </c>
      <c r="H385" s="12">
        <f>Dataark7a!H385*Dataark9!$F$60/1000</f>
        <v>718.92380590685275</v>
      </c>
      <c r="I385" s="12">
        <f>Dataark7a!I385*Dataark9!$F$60/1000</f>
        <v>150.50520100618442</v>
      </c>
      <c r="J385" s="12">
        <f>Dataark7a!J385*Dataark9!$F$60/1000</f>
        <v>6.1173020105117608</v>
      </c>
      <c r="K385" s="12">
        <f>Dataark7a!K385*Dataark9!$F$60/1000</f>
        <v>55.99252692766315</v>
      </c>
      <c r="L385" s="12">
        <f>Dataark7a!L385*Dataark9!$F$60/1000</f>
        <v>3.9668185491496479</v>
      </c>
      <c r="M385" s="12">
        <f>Dataark7a!M385*Dataark9!$F$60/1000</f>
        <v>1122.3757455478481</v>
      </c>
    </row>
    <row r="386" spans="1:13" x14ac:dyDescent="0.2">
      <c r="A386" s="9" t="str">
        <f t="shared" si="45"/>
        <v>2026-priser (mio. kr.)</v>
      </c>
      <c r="B386" s="9" t="str">
        <f t="shared" si="45"/>
        <v>I alt (netto)</v>
      </c>
      <c r="C386" s="9" t="str">
        <f t="shared" si="45"/>
        <v>1 Driftskonti</v>
      </c>
      <c r="D386" s="11" t="str">
        <f t="shared" si="44"/>
        <v>2021</v>
      </c>
      <c r="E386" s="2">
        <v>740</v>
      </c>
      <c r="F386" s="3" t="s">
        <v>80</v>
      </c>
      <c r="G386" s="12">
        <f>Dataark7a!G386*Dataark9!$F$60/1000</f>
        <v>268.65409896691324</v>
      </c>
      <c r="H386" s="12">
        <f>Dataark7a!H386*Dataark9!$F$60/1000</f>
        <v>394.62087548223872</v>
      </c>
      <c r="I386" s="12">
        <f>Dataark7a!I386*Dataark9!$F$60/1000</f>
        <v>86.521754401894896</v>
      </c>
      <c r="J386" s="12">
        <f>Dataark7a!J386*Dataark9!$F$60/1000</f>
        <v>93.018553493823489</v>
      </c>
      <c r="K386" s="12">
        <f>Dataark7a!K386*Dataark9!$F$60/1000</f>
        <v>36.813603671530785</v>
      </c>
      <c r="L386" s="12">
        <f>Dataark7a!L386*Dataark9!$F$60/1000</f>
        <v>5.5683439682106677</v>
      </c>
      <c r="M386" s="12">
        <f>Dataark7a!M386*Dataark9!$F$60/1000</f>
        <v>885.19722998461179</v>
      </c>
    </row>
    <row r="387" spans="1:13" x14ac:dyDescent="0.2">
      <c r="A387" s="9" t="str">
        <f t="shared" si="45"/>
        <v>2026-priser (mio. kr.)</v>
      </c>
      <c r="B387" s="9" t="str">
        <f t="shared" si="45"/>
        <v>I alt (netto)</v>
      </c>
      <c r="C387" s="9" t="str">
        <f t="shared" si="45"/>
        <v>1 Driftskonti</v>
      </c>
      <c r="D387" s="11" t="str">
        <f t="shared" si="44"/>
        <v>2021</v>
      </c>
      <c r="E387" s="2">
        <v>741</v>
      </c>
      <c r="F387" s="3" t="s">
        <v>79</v>
      </c>
      <c r="G387" s="12">
        <f>Dataark7a!G387*Dataark9!$F$60/1000</f>
        <v>19.206371158247421</v>
      </c>
      <c r="H387" s="12">
        <f>Dataark7a!H387*Dataark9!$F$60/1000</f>
        <v>38.177645067944162</v>
      </c>
      <c r="I387" s="12">
        <f>Dataark7a!I387*Dataark9!$F$60/1000</f>
        <v>8.7439469042176494</v>
      </c>
      <c r="J387" s="12">
        <f>Dataark7a!J387*Dataark9!$F$60/1000</f>
        <v>1.19338704848064E-3</v>
      </c>
      <c r="K387" s="12">
        <f>Dataark7a!K387*Dataark9!$F$60/1000</f>
        <v>3.6123825957508977</v>
      </c>
      <c r="L387" s="12">
        <f>Dataark7a!L387*Dataark9!$F$60/1000</f>
        <v>0.35682272749571137</v>
      </c>
      <c r="M387" s="12">
        <f>Dataark7a!M387*Dataark9!$F$60/1000</f>
        <v>70.098361840704328</v>
      </c>
    </row>
    <row r="388" spans="1:13" x14ac:dyDescent="0.2">
      <c r="A388" s="9" t="str">
        <f t="shared" si="45"/>
        <v>2026-priser (mio. kr.)</v>
      </c>
      <c r="B388" s="9" t="str">
        <f t="shared" si="45"/>
        <v>I alt (netto)</v>
      </c>
      <c r="C388" s="9" t="str">
        <f t="shared" si="45"/>
        <v>1 Driftskonti</v>
      </c>
      <c r="D388" s="11" t="str">
        <f t="shared" si="44"/>
        <v>2021</v>
      </c>
      <c r="E388" s="2">
        <v>746</v>
      </c>
      <c r="F388" s="3" t="s">
        <v>81</v>
      </c>
      <c r="G388" s="12">
        <f>Dataark7a!G388*Dataark9!$F$60/1000</f>
        <v>135.44823661550416</v>
      </c>
      <c r="H388" s="12">
        <f>Dataark7a!H388*Dataark9!$F$60/1000</f>
        <v>309.43452118759365</v>
      </c>
      <c r="I388" s="12">
        <f>Dataark7a!I388*Dataark9!$F$60/1000</f>
        <v>50.494592795312847</v>
      </c>
      <c r="J388" s="12">
        <f>Dataark7a!J388*Dataark9!$F$60/1000</f>
        <v>9.3645081694275838</v>
      </c>
      <c r="K388" s="12">
        <f>Dataark7a!K388*Dataark9!$F$60/1000</f>
        <v>15.425720988660755</v>
      </c>
      <c r="L388" s="12">
        <f>Dataark7a!L388*Dataark9!$F$60/1000</f>
        <v>3.7830369436836291</v>
      </c>
      <c r="M388" s="12">
        <f>Dataark7a!M388*Dataark9!$F$60/1000</f>
        <v>523.95061670018265</v>
      </c>
    </row>
    <row r="389" spans="1:13" x14ac:dyDescent="0.2">
      <c r="A389" s="9" t="str">
        <f t="shared" si="45"/>
        <v>2026-priser (mio. kr.)</v>
      </c>
      <c r="B389" s="9" t="str">
        <f t="shared" si="45"/>
        <v>I alt (netto)</v>
      </c>
      <c r="C389" s="9" t="str">
        <f t="shared" si="45"/>
        <v>1 Driftskonti</v>
      </c>
      <c r="D389" s="11" t="str">
        <f t="shared" si="44"/>
        <v>2021</v>
      </c>
      <c r="E389" s="2">
        <v>751</v>
      </c>
      <c r="F389" s="3" t="s">
        <v>83</v>
      </c>
      <c r="G389" s="12">
        <f>Dataark7a!G389*Dataark9!$F$60/1000</f>
        <v>676.90345454280089</v>
      </c>
      <c r="H389" s="12">
        <f>Dataark7a!H389*Dataark9!$F$60/1000</f>
        <v>1385.3982510329813</v>
      </c>
      <c r="I389" s="12">
        <f>Dataark7a!I389*Dataark9!$F$60/1000</f>
        <v>272.27125511085808</v>
      </c>
      <c r="J389" s="12">
        <f>Dataark7a!J389*Dataark9!$F$60/1000</f>
        <v>123.1372558233779</v>
      </c>
      <c r="K389" s="12">
        <f>Dataark7a!K389*Dataark9!$F$60/1000</f>
        <v>79.481964202907591</v>
      </c>
      <c r="L389" s="12">
        <f>Dataark7a!L389*Dataark9!$F$60/1000</f>
        <v>7.8262322639360384</v>
      </c>
      <c r="M389" s="12">
        <f>Dataark7a!M389*Dataark9!$F$60/1000</f>
        <v>2545.0184129768613</v>
      </c>
    </row>
    <row r="390" spans="1:13" x14ac:dyDescent="0.2">
      <c r="A390" s="9" t="str">
        <f t="shared" si="45"/>
        <v>2026-priser (mio. kr.)</v>
      </c>
      <c r="B390" s="9" t="str">
        <f t="shared" si="45"/>
        <v>I alt (netto)</v>
      </c>
      <c r="C390" s="9" t="str">
        <f t="shared" si="45"/>
        <v>1 Driftskonti</v>
      </c>
      <c r="D390" s="11" t="str">
        <f t="shared" si="44"/>
        <v>2021</v>
      </c>
      <c r="E390" s="2">
        <v>756</v>
      </c>
      <c r="F390" s="3" t="s">
        <v>86</v>
      </c>
      <c r="G390" s="12">
        <f>Dataark7a!G390*Dataark9!$F$60/1000</f>
        <v>107.05278518395583</v>
      </c>
      <c r="H390" s="12">
        <f>Dataark7a!H390*Dataark9!$F$60/1000</f>
        <v>187.50139289613276</v>
      </c>
      <c r="I390" s="12">
        <f>Dataark7a!I390*Dataark9!$F$60/1000</f>
        <v>39.547653399599938</v>
      </c>
      <c r="J390" s="12">
        <f>Dataark7a!J390*Dataark9!$F$60/1000</f>
        <v>34.673860693605</v>
      </c>
      <c r="K390" s="12">
        <f>Dataark7a!K390*Dataark9!$F$60/1000</f>
        <v>22.550241668090177</v>
      </c>
      <c r="L390" s="12">
        <f>Dataark7a!L390*Dataark9!$F$60/1000</f>
        <v>1.8879383106963727</v>
      </c>
      <c r="M390" s="12">
        <f>Dataark7a!M390*Dataark9!$F$60/1000</f>
        <v>393.21387215208006</v>
      </c>
    </row>
    <row r="391" spans="1:13" x14ac:dyDescent="0.2">
      <c r="A391" s="9" t="str">
        <f t="shared" si="45"/>
        <v>2026-priser (mio. kr.)</v>
      </c>
      <c r="B391" s="9" t="str">
        <f t="shared" si="45"/>
        <v>I alt (netto)</v>
      </c>
      <c r="C391" s="9" t="str">
        <f t="shared" si="45"/>
        <v>1 Driftskonti</v>
      </c>
      <c r="D391" s="11" t="str">
        <f t="shared" si="44"/>
        <v>2021</v>
      </c>
      <c r="E391" s="2">
        <v>760</v>
      </c>
      <c r="F391" s="3" t="s">
        <v>88</v>
      </c>
      <c r="G391" s="12">
        <f>Dataark7a!G391*Dataark9!$F$60/1000</f>
        <v>217.56758619555399</v>
      </c>
      <c r="H391" s="12">
        <f>Dataark7a!H391*Dataark9!$F$60/1000</f>
        <v>294.50405582405239</v>
      </c>
      <c r="I391" s="12">
        <f>Dataark7a!I391*Dataark9!$F$60/1000</f>
        <v>56.869666408296425</v>
      </c>
      <c r="J391" s="12">
        <f>Dataark7a!J391*Dataark9!$F$60/1000</f>
        <v>26.379820706664553</v>
      </c>
      <c r="K391" s="12">
        <f>Dataark7a!K391*Dataark9!$F$60/1000</f>
        <v>22.732829886507716</v>
      </c>
      <c r="L391" s="12">
        <f>Dataark7a!L391*Dataark9!$F$60/1000</f>
        <v>2.0538191104351817</v>
      </c>
      <c r="M391" s="12">
        <f>Dataark7a!M391*Dataark9!$F$60/1000</f>
        <v>620.10777813151026</v>
      </c>
    </row>
    <row r="392" spans="1:13" x14ac:dyDescent="0.2">
      <c r="A392" s="9" t="str">
        <f t="shared" si="45"/>
        <v>2026-priser (mio. kr.)</v>
      </c>
      <c r="B392" s="9" t="str">
        <f t="shared" si="45"/>
        <v>I alt (netto)</v>
      </c>
      <c r="C392" s="9" t="str">
        <f t="shared" si="45"/>
        <v>1 Driftskonti</v>
      </c>
      <c r="D392" s="11" t="str">
        <f t="shared" si="44"/>
        <v>2021</v>
      </c>
      <c r="E392" s="2">
        <v>766</v>
      </c>
      <c r="F392" s="3" t="s">
        <v>74</v>
      </c>
      <c r="G392" s="12">
        <f>Dataark7a!G392*Dataark9!$F$60/1000</f>
        <v>106.59213778324231</v>
      </c>
      <c r="H392" s="12">
        <f>Dataark7a!H392*Dataark9!$F$60/1000</f>
        <v>180.11432706603756</v>
      </c>
      <c r="I392" s="12">
        <f>Dataark7a!I392*Dataark9!$F$60/1000</f>
        <v>68.555312387018859</v>
      </c>
      <c r="J392" s="12">
        <f>Dataark7a!J392*Dataark9!$F$60/1000</f>
        <v>14.746683758075271</v>
      </c>
      <c r="K392" s="12">
        <f>Dataark7a!K392*Dataark9!$F$60/1000</f>
        <v>18.186025231796478</v>
      </c>
      <c r="L392" s="12">
        <f>Dataark7a!L392*Dataark9!$F$60/1000</f>
        <v>1.916579599859908</v>
      </c>
      <c r="M392" s="12">
        <f>Dataark7a!M392*Dataark9!$F$60/1000</f>
        <v>390.11106582603037</v>
      </c>
    </row>
    <row r="393" spans="1:13" x14ac:dyDescent="0.2">
      <c r="A393" s="9" t="str">
        <f t="shared" si="45"/>
        <v>2026-priser (mio. kr.)</v>
      </c>
      <c r="B393" s="9" t="str">
        <f t="shared" si="45"/>
        <v>I alt (netto)</v>
      </c>
      <c r="C393" s="9" t="str">
        <f t="shared" si="45"/>
        <v>1 Driftskonti</v>
      </c>
      <c r="D393" s="11" t="str">
        <f t="shared" si="44"/>
        <v>2021</v>
      </c>
      <c r="E393" s="2">
        <v>773</v>
      </c>
      <c r="F393" s="3" t="s">
        <v>98</v>
      </c>
      <c r="G393" s="12">
        <f>Dataark7a!G393*Dataark9!$F$60/1000</f>
        <v>68.117339340226465</v>
      </c>
      <c r="H393" s="12">
        <f>Dataark7a!H393*Dataark9!$F$60/1000</f>
        <v>179.17990500707722</v>
      </c>
      <c r="I393" s="12">
        <f>Dataark7a!I393*Dataark9!$F$60/1000</f>
        <v>26.953839876983736</v>
      </c>
      <c r="J393" s="12">
        <f>Dataark7a!J393*Dataark9!$F$60/1000</f>
        <v>20.32218804857682</v>
      </c>
      <c r="K393" s="12">
        <f>Dataark7a!K393*Dataark9!$F$60/1000</f>
        <v>12.432706271071309</v>
      </c>
      <c r="L393" s="12">
        <f>Dataark7a!L393*Dataark9!$F$60/1000</f>
        <v>1.0907557623113051</v>
      </c>
      <c r="M393" s="12">
        <f>Dataark7a!M393*Dataark9!$F$60/1000</f>
        <v>308.09673430624684</v>
      </c>
    </row>
    <row r="394" spans="1:13" x14ac:dyDescent="0.2">
      <c r="A394" s="9" t="str">
        <f t="shared" si="45"/>
        <v>2026-priser (mio. kr.)</v>
      </c>
      <c r="B394" s="9" t="str">
        <f t="shared" si="45"/>
        <v>I alt (netto)</v>
      </c>
      <c r="C394" s="9" t="str">
        <f t="shared" si="45"/>
        <v>1 Driftskonti</v>
      </c>
      <c r="D394" s="11" t="str">
        <f t="shared" si="44"/>
        <v>2021</v>
      </c>
      <c r="E394" s="2">
        <v>779</v>
      </c>
      <c r="F394" s="3" t="s">
        <v>89</v>
      </c>
      <c r="G394" s="12">
        <f>Dataark7a!G394*Dataark9!$F$60/1000</f>
        <v>102.28759069937263</v>
      </c>
      <c r="H394" s="12">
        <f>Dataark7a!H394*Dataark9!$F$60/1000</f>
        <v>252.41687478528564</v>
      </c>
      <c r="I394" s="12">
        <f>Dataark7a!I394*Dataark9!$F$60/1000</f>
        <v>119.67046644754164</v>
      </c>
      <c r="J394" s="12">
        <f>Dataark7a!J394*Dataark9!$F$60/1000</f>
        <v>6.7116087606551202</v>
      </c>
      <c r="K394" s="12">
        <f>Dataark7a!K394*Dataark9!$F$60/1000</f>
        <v>22.152843780946124</v>
      </c>
      <c r="L394" s="12">
        <f>Dataark7a!L394*Dataark9!$F$60/1000</f>
        <v>2.0824603995987174</v>
      </c>
      <c r="M394" s="12">
        <f>Dataark7a!M394*Dataark9!$F$60/1000</f>
        <v>505.32184487339987</v>
      </c>
    </row>
    <row r="395" spans="1:13" x14ac:dyDescent="0.2">
      <c r="A395" s="9" t="str">
        <f t="shared" si="45"/>
        <v>2026-priser (mio. kr.)</v>
      </c>
      <c r="B395" s="9" t="str">
        <f t="shared" si="45"/>
        <v>I alt (netto)</v>
      </c>
      <c r="C395" s="9" t="str">
        <f t="shared" si="45"/>
        <v>1 Driftskonti</v>
      </c>
      <c r="D395" s="11" t="str">
        <f t="shared" si="44"/>
        <v>2021</v>
      </c>
      <c r="E395" s="2">
        <v>787</v>
      </c>
      <c r="F395" s="3" t="s">
        <v>100</v>
      </c>
      <c r="G395" s="12">
        <f>Dataark7a!G395*Dataark9!$F$60/1000</f>
        <v>146.8140548652338</v>
      </c>
      <c r="H395" s="12">
        <f>Dataark7a!H395*Dataark9!$F$60/1000</f>
        <v>248.21734576168225</v>
      </c>
      <c r="I395" s="12">
        <f>Dataark7a!I395*Dataark9!$F$60/1000</f>
        <v>59.13829518745812</v>
      </c>
      <c r="J395" s="12">
        <f>Dataark7a!J395*Dataark9!$F$60/1000</f>
        <v>49.532722834237454</v>
      </c>
      <c r="K395" s="12">
        <f>Dataark7a!K395*Dataark9!$F$60/1000</f>
        <v>22.444030220775399</v>
      </c>
      <c r="L395" s="12">
        <f>Dataark7a!L395*Dataark9!$F$60/1000</f>
        <v>1.7387649296362926</v>
      </c>
      <c r="M395" s="12">
        <f>Dataark7a!M395*Dataark9!$F$60/1000</f>
        <v>527.88521379902329</v>
      </c>
    </row>
    <row r="396" spans="1:13" x14ac:dyDescent="0.2">
      <c r="A396" s="9" t="str">
        <f t="shared" si="45"/>
        <v>2026-priser (mio. kr.)</v>
      </c>
      <c r="B396" s="9" t="str">
        <f t="shared" si="45"/>
        <v>I alt (netto)</v>
      </c>
      <c r="C396" s="9" t="str">
        <f t="shared" si="45"/>
        <v>1 Driftskonti</v>
      </c>
      <c r="D396" s="11" t="str">
        <f t="shared" si="44"/>
        <v>2021</v>
      </c>
      <c r="E396" s="2">
        <v>791</v>
      </c>
      <c r="F396" s="3" t="s">
        <v>91</v>
      </c>
      <c r="G396" s="12">
        <f>Dataark7a!G396*Dataark9!$F$60/1000</f>
        <v>229.08377121339217</v>
      </c>
      <c r="H396" s="12">
        <f>Dataark7a!H396*Dataark9!$F$60/1000</f>
        <v>480.64498748491718</v>
      </c>
      <c r="I396" s="12">
        <f>Dataark7a!I396*Dataark9!$F$60/1000</f>
        <v>160.41031350857372</v>
      </c>
      <c r="J396" s="12">
        <f>Dataark7a!J396*Dataark9!$F$60/1000</f>
        <v>43.726894843379135</v>
      </c>
      <c r="K396" s="12">
        <f>Dataark7a!K396*Dataark9!$F$60/1000</f>
        <v>33.542529771645349</v>
      </c>
      <c r="L396" s="12">
        <f>Dataark7a!L396*Dataark9!$F$60/1000</f>
        <v>4.6482425538320928</v>
      </c>
      <c r="M396" s="12">
        <f>Dataark7a!M396*Dataark9!$F$60/1000</f>
        <v>952.05673937573965</v>
      </c>
    </row>
    <row r="397" spans="1:13" x14ac:dyDescent="0.2">
      <c r="A397" s="9" t="str">
        <f t="shared" si="45"/>
        <v>2026-priser (mio. kr.)</v>
      </c>
      <c r="B397" s="9" t="str">
        <f t="shared" si="45"/>
        <v>I alt (netto)</v>
      </c>
      <c r="C397" s="9" t="str">
        <f t="shared" si="45"/>
        <v>1 Driftskonti</v>
      </c>
      <c r="D397" s="11" t="str">
        <f t="shared" si="44"/>
        <v>2021</v>
      </c>
      <c r="E397" s="2">
        <v>810</v>
      </c>
      <c r="F397" s="3" t="s">
        <v>92</v>
      </c>
      <c r="G397" s="12">
        <f>Dataark7a!G397*Dataark9!$F$60/1000</f>
        <v>97.913827166691092</v>
      </c>
      <c r="H397" s="12">
        <f>Dataark7a!H397*Dataark9!$F$60/1000</f>
        <v>219.24548838571775</v>
      </c>
      <c r="I397" s="12">
        <f>Dataark7a!I397*Dataark9!$F$60/1000</f>
        <v>47.392979856311662</v>
      </c>
      <c r="J397" s="12">
        <f>Dataark7a!J397*Dataark9!$F$60/1000</f>
        <v>14.161924104319755</v>
      </c>
      <c r="K397" s="12">
        <f>Dataark7a!K397*Dataark9!$F$60/1000</f>
        <v>14.559321991463809</v>
      </c>
      <c r="L397" s="12">
        <f>Dataark7a!L397*Dataark9!$F$60/1000</f>
        <v>1.5120213904249711</v>
      </c>
      <c r="M397" s="12">
        <f>Dataark7a!M397*Dataark9!$F$60/1000</f>
        <v>394.785562894929</v>
      </c>
    </row>
    <row r="398" spans="1:13" x14ac:dyDescent="0.2">
      <c r="A398" s="9" t="str">
        <f t="shared" si="45"/>
        <v>2026-priser (mio. kr.)</v>
      </c>
      <c r="B398" s="9" t="str">
        <f t="shared" si="45"/>
        <v>I alt (netto)</v>
      </c>
      <c r="C398" s="9" t="str">
        <f t="shared" si="45"/>
        <v>1 Driftskonti</v>
      </c>
      <c r="D398" s="11" t="str">
        <f t="shared" si="44"/>
        <v>2021</v>
      </c>
      <c r="E398" s="2">
        <v>813</v>
      </c>
      <c r="F398" s="3" t="s">
        <v>93</v>
      </c>
      <c r="G398" s="12">
        <f>Dataark7a!G398*Dataark9!$F$60/1000</f>
        <v>165.2566583124536</v>
      </c>
      <c r="H398" s="12">
        <f>Dataark7a!H398*Dataark9!$F$60/1000</f>
        <v>387.70639092334193</v>
      </c>
      <c r="I398" s="12">
        <f>Dataark7a!I398*Dataark9!$F$60/1000</f>
        <v>95.849267572819571</v>
      </c>
      <c r="J398" s="12">
        <f>Dataark7a!J398*Dataark9!$F$60/1000</f>
        <v>51.807318548641554</v>
      </c>
      <c r="K398" s="12">
        <f>Dataark7a!K398*Dataark9!$F$60/1000</f>
        <v>41.723197988980147</v>
      </c>
      <c r="L398" s="12">
        <f>Dataark7a!L398*Dataark9!$F$60/1000</f>
        <v>4.4071783700390039</v>
      </c>
      <c r="M398" s="12">
        <f>Dataark7a!M398*Dataark9!$F$60/1000</f>
        <v>746.75001171627571</v>
      </c>
    </row>
    <row r="399" spans="1:13" x14ac:dyDescent="0.2">
      <c r="A399" s="9" t="str">
        <f t="shared" si="45"/>
        <v>2026-priser (mio. kr.)</v>
      </c>
      <c r="B399" s="9" t="str">
        <f t="shared" si="45"/>
        <v>I alt (netto)</v>
      </c>
      <c r="C399" s="9" t="str">
        <f t="shared" si="45"/>
        <v>1 Driftskonti</v>
      </c>
      <c r="D399" s="11" t="str">
        <f t="shared" si="44"/>
        <v>2021</v>
      </c>
      <c r="E399" s="2">
        <v>820</v>
      </c>
      <c r="F399" s="3" t="s">
        <v>101</v>
      </c>
      <c r="G399" s="12">
        <f>Dataark7a!G399*Dataark9!$F$60/1000</f>
        <v>94.714356489714476</v>
      </c>
      <c r="H399" s="12">
        <f>Dataark7a!H399*Dataark9!$F$60/1000</f>
        <v>240.99735411837437</v>
      </c>
      <c r="I399" s="12">
        <f>Dataark7a!I399*Dataark9!$F$60/1000</f>
        <v>75.758596611648002</v>
      </c>
      <c r="J399" s="12">
        <f>Dataark7a!J399*Dataark9!$F$60/1000</f>
        <v>7.9264767760084114</v>
      </c>
      <c r="K399" s="12">
        <f>Dataark7a!K399*Dataark9!$F$60/1000</f>
        <v>16.483061913614602</v>
      </c>
      <c r="L399" s="12">
        <f>Dataark7a!L399*Dataark9!$F$60/1000</f>
        <v>2.6099374750271598</v>
      </c>
      <c r="M399" s="12">
        <f>Dataark7a!M399*Dataark9!$F$60/1000</f>
        <v>438.48978338438701</v>
      </c>
    </row>
    <row r="400" spans="1:13" x14ac:dyDescent="0.2">
      <c r="A400" s="9" t="str">
        <f t="shared" si="45"/>
        <v>2026-priser (mio. kr.)</v>
      </c>
      <c r="B400" s="9" t="str">
        <f t="shared" si="45"/>
        <v>I alt (netto)</v>
      </c>
      <c r="C400" s="9" t="str">
        <f t="shared" si="45"/>
        <v>1 Driftskonti</v>
      </c>
      <c r="D400" s="11" t="str">
        <f t="shared" si="44"/>
        <v>2021</v>
      </c>
      <c r="E400" s="2">
        <v>825</v>
      </c>
      <c r="F400" s="3" t="s">
        <v>96</v>
      </c>
      <c r="G400" s="12">
        <f>Dataark7a!G400*Dataark9!$F$60/1000</f>
        <v>6.1017879788815135</v>
      </c>
      <c r="H400" s="12">
        <f>Dataark7a!H400*Dataark9!$F$60/1000</f>
        <v>28.220023535421696</v>
      </c>
      <c r="I400" s="12">
        <f>Dataark7a!I400*Dataark9!$F$60/1000</f>
        <v>9.0375201181438882</v>
      </c>
      <c r="J400" s="12">
        <f>Dataark7a!J400*Dataark9!$F$60/1000</f>
        <v>5.0122256036186884E-2</v>
      </c>
      <c r="K400" s="12">
        <f>Dataark7a!K400*Dataark9!$F$60/1000</f>
        <v>1.2053209189654466</v>
      </c>
      <c r="L400" s="12">
        <f>Dataark7a!L400*Dataark9!$F$60/1000</f>
        <v>0.13604612352679296</v>
      </c>
      <c r="M400" s="12">
        <f>Dataark7a!M400*Dataark9!$F$60/1000</f>
        <v>44.750820930975529</v>
      </c>
    </row>
    <row r="401" spans="1:13" x14ac:dyDescent="0.2">
      <c r="A401" s="9" t="str">
        <f t="shared" si="45"/>
        <v>2026-priser (mio. kr.)</v>
      </c>
      <c r="B401" s="9" t="str">
        <f t="shared" si="45"/>
        <v>I alt (netto)</v>
      </c>
      <c r="C401" s="9" t="str">
        <f t="shared" si="45"/>
        <v>1 Driftskonti</v>
      </c>
      <c r="D401" s="11" t="str">
        <f t="shared" si="44"/>
        <v>2021</v>
      </c>
      <c r="E401" s="2">
        <v>840</v>
      </c>
      <c r="F401" s="3" t="s">
        <v>99</v>
      </c>
      <c r="G401" s="12">
        <f>Dataark7a!G401*Dataark9!$F$60/1000</f>
        <v>98.825574871730296</v>
      </c>
      <c r="H401" s="12">
        <f>Dataark7a!H401*Dataark9!$F$60/1000</f>
        <v>138.81716825336503</v>
      </c>
      <c r="I401" s="12">
        <f>Dataark7a!I401*Dataark9!$F$60/1000</f>
        <v>30.594863761898171</v>
      </c>
      <c r="J401" s="12">
        <f>Dataark7a!J401*Dataark9!$F$60/1000</f>
        <v>34.330165223642574</v>
      </c>
      <c r="K401" s="12">
        <f>Dataark7a!K401*Dataark9!$F$60/1000</f>
        <v>12.038888545072698</v>
      </c>
      <c r="L401" s="12">
        <f>Dataark7a!L401*Dataark9!$F$60/1000</f>
        <v>1.2077076930624078</v>
      </c>
      <c r="M401" s="12">
        <f>Dataark7a!M401*Dataark9!$F$60/1000</f>
        <v>315.81436834877115</v>
      </c>
    </row>
    <row r="402" spans="1:13" x14ac:dyDescent="0.2">
      <c r="A402" s="9" t="str">
        <f t="shared" si="45"/>
        <v>2026-priser (mio. kr.)</v>
      </c>
      <c r="B402" s="9" t="str">
        <f t="shared" si="45"/>
        <v>I alt (netto)</v>
      </c>
      <c r="C402" s="9" t="str">
        <f t="shared" si="45"/>
        <v>1 Driftskonti</v>
      </c>
      <c r="D402" s="11" t="str">
        <f t="shared" si="44"/>
        <v>2021</v>
      </c>
      <c r="E402" s="2">
        <v>846</v>
      </c>
      <c r="F402" s="3" t="s">
        <v>97</v>
      </c>
      <c r="G402" s="12">
        <f>Dataark7a!G402*Dataark9!$F$60/1000</f>
        <v>135.21791291514739</v>
      </c>
      <c r="H402" s="12">
        <f>Dataark7a!H402*Dataark9!$F$60/1000</f>
        <v>247.98582867427703</v>
      </c>
      <c r="I402" s="12">
        <f>Dataark7a!I402*Dataark9!$F$60/1000</f>
        <v>40.246978210009594</v>
      </c>
      <c r="J402" s="12">
        <f>Dataark7a!J402*Dataark9!$F$60/1000</f>
        <v>6.2342539412628639</v>
      </c>
      <c r="K402" s="12">
        <f>Dataark7a!K402*Dataark9!$F$60/1000</f>
        <v>16.342242241893885</v>
      </c>
      <c r="L402" s="12">
        <f>Dataark7a!L402*Dataark9!$F$60/1000</f>
        <v>1.5824312262853288</v>
      </c>
      <c r="M402" s="12">
        <f>Dataark7a!M402*Dataark9!$F$60/1000</f>
        <v>447.60964720887608</v>
      </c>
    </row>
    <row r="403" spans="1:13" x14ac:dyDescent="0.2">
      <c r="A403" s="9" t="str">
        <f t="shared" si="45"/>
        <v>2026-priser (mio. kr.)</v>
      </c>
      <c r="B403" s="9" t="str">
        <f t="shared" si="45"/>
        <v>I alt (netto)</v>
      </c>
      <c r="C403" s="9" t="str">
        <f t="shared" si="45"/>
        <v>1 Driftskonti</v>
      </c>
      <c r="D403" s="11" t="str">
        <f t="shared" si="44"/>
        <v>2021</v>
      </c>
      <c r="E403" s="2">
        <v>849</v>
      </c>
      <c r="F403" s="3" t="s">
        <v>95</v>
      </c>
      <c r="G403" s="12">
        <f>Dataark7a!G403*Dataark9!$F$60/1000</f>
        <v>165.72327264840953</v>
      </c>
      <c r="H403" s="12">
        <f>Dataark7a!H403*Dataark9!$F$60/1000</f>
        <v>155.8635088538625</v>
      </c>
      <c r="I403" s="12">
        <f>Dataark7a!I403*Dataark9!$F$60/1000</f>
        <v>36.457974331083555</v>
      </c>
      <c r="J403" s="12">
        <f>Dataark7a!J403*Dataark9!$F$60/1000</f>
        <v>29.067328339842952</v>
      </c>
      <c r="K403" s="12">
        <f>Dataark7a!K403*Dataark9!$F$60/1000</f>
        <v>16.261091922597203</v>
      </c>
      <c r="L403" s="12">
        <f>Dataark7a!L403*Dataark9!$F$60/1000</f>
        <v>2.0406918529018947</v>
      </c>
      <c r="M403" s="12">
        <f>Dataark7a!M403*Dataark9!$F$60/1000</f>
        <v>405.41386794869766</v>
      </c>
    </row>
    <row r="404" spans="1:13" x14ac:dyDescent="0.2">
      <c r="A404" s="9" t="str">
        <f t="shared" si="45"/>
        <v>2026-priser (mio. kr.)</v>
      </c>
      <c r="B404" s="9" t="str">
        <f t="shared" si="45"/>
        <v>I alt (netto)</v>
      </c>
      <c r="C404" s="9" t="str">
        <f t="shared" si="45"/>
        <v>1 Driftskonti</v>
      </c>
      <c r="D404" s="11" t="str">
        <f t="shared" si="44"/>
        <v>2021</v>
      </c>
      <c r="E404" s="2">
        <v>851</v>
      </c>
      <c r="F404" s="3" t="s">
        <v>102</v>
      </c>
      <c r="G404" s="12">
        <f>Dataark7a!G404*Dataark9!$F$60/1000</f>
        <v>492.06331476477993</v>
      </c>
      <c r="H404" s="12">
        <f>Dataark7a!H404*Dataark9!$F$60/1000</f>
        <v>1182.6071832717146</v>
      </c>
      <c r="I404" s="12">
        <f>Dataark7a!I404*Dataark9!$F$60/1000</f>
        <v>215.13546339075043</v>
      </c>
      <c r="J404" s="12">
        <f>Dataark7a!J404*Dataark9!$F$60/1000</f>
        <v>120.36859787090282</v>
      </c>
      <c r="K404" s="12">
        <f>Dataark7a!K404*Dataark9!$F$60/1000</f>
        <v>91.417028074762484</v>
      </c>
      <c r="L404" s="12">
        <f>Dataark7a!L404*Dataark9!$F$60/1000</f>
        <v>10.100827978340138</v>
      </c>
      <c r="M404" s="12">
        <f>Dataark7a!M404*Dataark9!$F$60/1000</f>
        <v>2111.69241535125</v>
      </c>
    </row>
    <row r="405" spans="1:13" x14ac:dyDescent="0.2">
      <c r="A405" s="9" t="str">
        <f t="shared" si="45"/>
        <v>2026-priser (mio. kr.)</v>
      </c>
      <c r="B405" s="9" t="str">
        <f t="shared" si="45"/>
        <v>I alt (netto)</v>
      </c>
      <c r="C405" s="9" t="str">
        <f t="shared" si="45"/>
        <v>1 Driftskonti</v>
      </c>
      <c r="D405" s="11" t="str">
        <f t="shared" si="44"/>
        <v>2021</v>
      </c>
      <c r="E405" s="2">
        <v>860</v>
      </c>
      <c r="F405" s="3" t="s">
        <v>94</v>
      </c>
      <c r="G405" s="12">
        <f>Dataark7a!G405*Dataark9!$F$60/1000</f>
        <v>170.54813648541676</v>
      </c>
      <c r="H405" s="12">
        <f>Dataark7a!H405*Dataark9!$F$60/1000</f>
        <v>387.7326454384085</v>
      </c>
      <c r="I405" s="12">
        <f>Dataark7a!I405*Dataark9!$F$60/1000</f>
        <v>102.47614585303258</v>
      </c>
      <c r="J405" s="12">
        <f>Dataark7a!J405*Dataark9!$F$60/1000</f>
        <v>22.979861005543206</v>
      </c>
      <c r="K405" s="12">
        <f>Dataark7a!K405*Dataark9!$F$60/1000</f>
        <v>24.51216997579235</v>
      </c>
      <c r="L405" s="12">
        <f>Dataark7a!L405*Dataark9!$F$60/1000</f>
        <v>3.897602100337771</v>
      </c>
      <c r="M405" s="12">
        <f>Dataark7a!M405*Dataark9!$F$60/1000</f>
        <v>712.14656085853119</v>
      </c>
    </row>
    <row r="406" spans="1:13" x14ac:dyDescent="0.2">
      <c r="A406" s="9" t="str">
        <f t="shared" si="45"/>
        <v>2026-priser (mio. kr.)</v>
      </c>
      <c r="D406" s="11"/>
      <c r="E406" s="2"/>
      <c r="F406" s="3" t="s">
        <v>119</v>
      </c>
      <c r="G406" s="12">
        <f>Dataark7a!G406*Dataark9!$F$60/1000</f>
        <v>16120.574177799752</v>
      </c>
      <c r="H406" s="12">
        <f>Dataark7a!H406*Dataark9!$F$60/1000</f>
        <v>29413.25305681194</v>
      </c>
      <c r="I406" s="12">
        <f>Dataark7a!I406*Dataark9!$F$60/1000</f>
        <v>7269.7690104870489</v>
      </c>
      <c r="J406" s="12">
        <f>Dataark7a!J406*Dataark9!$F$60/1000</f>
        <v>3311.1812518107718</v>
      </c>
      <c r="K406" s="12">
        <f>Dataark7a!K406*Dataark9!$F$60/1000</f>
        <v>2518.782992103063</v>
      </c>
      <c r="L406" s="12">
        <f>Dataark7a!L406*Dataark9!$F$60/1000</f>
        <v>245.84966585749666</v>
      </c>
      <c r="M406" s="12">
        <f>Dataark7a!M406*Dataark9!$F$60/1000</f>
        <v>58879.410154870071</v>
      </c>
    </row>
    <row r="408" spans="1:13" x14ac:dyDescent="0.2">
      <c r="D408" s="11"/>
      <c r="G408" s="11" t="s">
        <v>180</v>
      </c>
      <c r="H408" s="11" t="s">
        <v>181</v>
      </c>
      <c r="I408" s="11" t="s">
        <v>182</v>
      </c>
      <c r="J408" s="11" t="s">
        <v>183</v>
      </c>
      <c r="K408" s="11" t="s">
        <v>184</v>
      </c>
      <c r="L408" s="11" t="s">
        <v>185</v>
      </c>
      <c r="M408" s="11" t="s">
        <v>1</v>
      </c>
    </row>
    <row r="409" spans="1:13" x14ac:dyDescent="0.2">
      <c r="A409" s="3" t="s">
        <v>333</v>
      </c>
      <c r="B409" s="3" t="s">
        <v>187</v>
      </c>
      <c r="C409" s="3" t="s">
        <v>188</v>
      </c>
      <c r="D409" s="11" t="s">
        <v>189</v>
      </c>
      <c r="E409" s="2">
        <v>101</v>
      </c>
      <c r="F409" s="3" t="s">
        <v>4</v>
      </c>
      <c r="G409" s="12">
        <f>Dataark7a!G409*Dataark9!$F$59/1000</f>
        <v>1056.3189521110728</v>
      </c>
      <c r="H409" s="12">
        <f>Dataark7a!H409*Dataark9!$F$59/1000</f>
        <v>2447.4280953558423</v>
      </c>
      <c r="I409" s="12">
        <f>Dataark7a!I409*Dataark9!$F$59/1000</f>
        <v>402.24552977220577</v>
      </c>
      <c r="J409" s="12">
        <f>Dataark7a!J409*Dataark9!$F$59/1000</f>
        <v>257.57769251742684</v>
      </c>
      <c r="K409" s="12">
        <f>Dataark7a!K409*Dataark9!$F$59/1000</f>
        <v>191.90004547744655</v>
      </c>
      <c r="L409" s="12">
        <f>Dataark7a!L409*Dataark9!$F$59/1000</f>
        <v>14.829624177812173</v>
      </c>
      <c r="M409" s="12">
        <f>Dataark7a!M409*Dataark9!$F$59/1000</f>
        <v>4370.299939411806</v>
      </c>
    </row>
    <row r="410" spans="1:13" x14ac:dyDescent="0.2">
      <c r="A410" s="3" t="s">
        <v>333</v>
      </c>
      <c r="B410" s="9" t="str">
        <f>B409</f>
        <v>I alt (netto)</v>
      </c>
      <c r="C410" s="9" t="str">
        <f>C409</f>
        <v>1 Driftskonti</v>
      </c>
      <c r="D410" s="11" t="str">
        <f>D409</f>
        <v>2018</v>
      </c>
      <c r="E410" s="2">
        <v>147</v>
      </c>
      <c r="F410" s="3" t="s">
        <v>5</v>
      </c>
      <c r="G410" s="12">
        <f>Dataark7a!G410*Dataark9!$F$59/1000</f>
        <v>237.43513735817587</v>
      </c>
      <c r="H410" s="12">
        <f>Dataark7a!H410*Dataark9!$F$59/1000</f>
        <v>524.2956407043431</v>
      </c>
      <c r="I410" s="12">
        <f>Dataark7a!I410*Dataark9!$F$59/1000</f>
        <v>69.222958329964072</v>
      </c>
      <c r="J410" s="12">
        <f>Dataark7a!J410*Dataark9!$F$59/1000</f>
        <v>78.330480301463624</v>
      </c>
      <c r="K410" s="12">
        <f>Dataark7a!K410*Dataark9!$F$59/1000</f>
        <v>45.142287504850437</v>
      </c>
      <c r="L410" s="12">
        <f>Dataark7a!L410*Dataark9!$F$59/1000</f>
        <v>3.4861388359251131</v>
      </c>
      <c r="M410" s="12">
        <f>Dataark7a!M410*Dataark9!$F$59/1000</f>
        <v>957.91264303472224</v>
      </c>
    </row>
    <row r="411" spans="1:13" x14ac:dyDescent="0.2">
      <c r="A411" s="9" t="str">
        <f>A410</f>
        <v>2026-priser (mio. kr.)</v>
      </c>
      <c r="B411" s="9" t="str">
        <f t="shared" ref="A411:D475" si="46">B410</f>
        <v>I alt (netto)</v>
      </c>
      <c r="C411" s="9" t="str">
        <f t="shared" si="46"/>
        <v>1 Driftskonti</v>
      </c>
      <c r="D411" s="11" t="str">
        <f t="shared" si="46"/>
        <v>2018</v>
      </c>
      <c r="E411" s="2">
        <v>151</v>
      </c>
      <c r="F411" s="3" t="s">
        <v>9</v>
      </c>
      <c r="G411" s="12">
        <f>Dataark7a!G411*Dataark9!$F$59/1000</f>
        <v>137.1025760539577</v>
      </c>
      <c r="H411" s="12">
        <f>Dataark7a!H411*Dataark9!$F$59/1000</f>
        <v>235.38046831511707</v>
      </c>
      <c r="I411" s="12">
        <f>Dataark7a!I411*Dataark9!$F$59/1000</f>
        <v>82.087301639997591</v>
      </c>
      <c r="J411" s="12">
        <f>Dataark7a!J411*Dataark9!$F$59/1000</f>
        <v>34.235671132290214</v>
      </c>
      <c r="K411" s="12">
        <f>Dataark7a!K411*Dataark9!$F$59/1000</f>
        <v>21.70370075569268</v>
      </c>
      <c r="L411" s="12">
        <f>Dataark7a!L411*Dataark9!$F$59/1000</f>
        <v>2.1163594738859208</v>
      </c>
      <c r="M411" s="12">
        <f>Dataark7a!M411*Dataark9!$F$59/1000</f>
        <v>512.62607737094118</v>
      </c>
    </row>
    <row r="412" spans="1:13" x14ac:dyDescent="0.2">
      <c r="A412" s="9" t="str">
        <f t="shared" si="46"/>
        <v>2026-priser (mio. kr.)</v>
      </c>
      <c r="B412" s="9" t="str">
        <f t="shared" si="46"/>
        <v>I alt (netto)</v>
      </c>
      <c r="C412" s="9" t="str">
        <f t="shared" si="46"/>
        <v>1 Driftskonti</v>
      </c>
      <c r="D412" s="11" t="str">
        <f t="shared" si="46"/>
        <v>2018</v>
      </c>
      <c r="E412" s="2">
        <v>153</v>
      </c>
      <c r="F412" s="3" t="s">
        <v>10</v>
      </c>
      <c r="G412" s="12">
        <f>Dataark7a!G412*Dataark9!$F$59/1000</f>
        <v>138.89537551309724</v>
      </c>
      <c r="H412" s="12">
        <f>Dataark7a!H412*Dataark9!$F$59/1000</f>
        <v>184.5097836620329</v>
      </c>
      <c r="I412" s="12">
        <f>Dataark7a!I412*Dataark9!$F$59/1000</f>
        <v>64.324234526936038</v>
      </c>
      <c r="J412" s="12">
        <f>Dataark7a!J412*Dataark9!$F$59/1000</f>
        <v>53.678228749910843</v>
      </c>
      <c r="K412" s="12">
        <f>Dataark7a!K412*Dataark9!$F$59/1000</f>
        <v>15.121709482952884</v>
      </c>
      <c r="L412" s="12">
        <f>Dataark7a!L412*Dataark9!$F$59/1000</f>
        <v>1.2665423145325618</v>
      </c>
      <c r="M412" s="12">
        <f>Dataark7a!M412*Dataark9!$F$59/1000</f>
        <v>457.79587424946243</v>
      </c>
    </row>
    <row r="413" spans="1:13" x14ac:dyDescent="0.2">
      <c r="A413" s="9" t="str">
        <f t="shared" si="46"/>
        <v>2026-priser (mio. kr.)</v>
      </c>
      <c r="B413" s="9" t="str">
        <f t="shared" si="46"/>
        <v>I alt (netto)</v>
      </c>
      <c r="C413" s="9" t="str">
        <f t="shared" si="46"/>
        <v>1 Driftskonti</v>
      </c>
      <c r="D413" s="11" t="str">
        <f t="shared" si="46"/>
        <v>2018</v>
      </c>
      <c r="E413" s="2">
        <v>155</v>
      </c>
      <c r="F413" s="3" t="s">
        <v>6</v>
      </c>
      <c r="G413" s="12">
        <f>Dataark7a!G413*Dataark9!$F$59/1000</f>
        <v>67.033577529792964</v>
      </c>
      <c r="H413" s="12">
        <f>Dataark7a!H413*Dataark9!$F$59/1000</f>
        <v>64.334306434009861</v>
      </c>
      <c r="I413" s="12">
        <f>Dataark7a!I413*Dataark9!$F$59/1000</f>
        <v>5.588649437584535</v>
      </c>
      <c r="J413" s="12">
        <f>Dataark7a!J413*Dataark9!$F$59/1000</f>
        <v>17.489866633684244</v>
      </c>
      <c r="K413" s="12">
        <f>Dataark7a!K413*Dataark9!$F$59/1000</f>
        <v>10.141151434950086</v>
      </c>
      <c r="L413" s="12">
        <f>Dataark7a!L413*Dataark9!$F$59/1000</f>
        <v>0.78812672852622645</v>
      </c>
      <c r="M413" s="12">
        <f>Dataark7a!M413*Dataark9!$F$59/1000</f>
        <v>165.37567819854792</v>
      </c>
    </row>
    <row r="414" spans="1:13" x14ac:dyDescent="0.2">
      <c r="A414" s="9" t="str">
        <f t="shared" si="46"/>
        <v>2026-priser (mio. kr.)</v>
      </c>
      <c r="B414" s="9" t="str">
        <f t="shared" si="46"/>
        <v>I alt (netto)</v>
      </c>
      <c r="C414" s="9" t="str">
        <f t="shared" si="46"/>
        <v>1 Driftskonti</v>
      </c>
      <c r="D414" s="11" t="str">
        <f t="shared" si="46"/>
        <v>2018</v>
      </c>
      <c r="E414" s="2">
        <v>157</v>
      </c>
      <c r="F414" s="3" t="s">
        <v>11</v>
      </c>
      <c r="G414" s="12">
        <f>Dataark7a!G414*Dataark9!$F$59/1000</f>
        <v>204.59316636722514</v>
      </c>
      <c r="H414" s="12">
        <f>Dataark7a!H414*Dataark9!$F$59/1000</f>
        <v>439.25097534979585</v>
      </c>
      <c r="I414" s="12">
        <f>Dataark7a!I414*Dataark9!$F$59/1000</f>
        <v>60.058781881174291</v>
      </c>
      <c r="J414" s="12">
        <f>Dataark7a!J414*Dataark9!$F$59/1000</f>
        <v>125.06035215882456</v>
      </c>
      <c r="K414" s="12">
        <f>Dataark7a!K414*Dataark9!$F$59/1000</f>
        <v>39.634213323856443</v>
      </c>
      <c r="L414" s="12">
        <f>Dataark7a!L414*Dataark9!$F$59/1000</f>
        <v>1.6643826439483567</v>
      </c>
      <c r="M414" s="12">
        <f>Dataark7a!M414*Dataark9!$F$59/1000</f>
        <v>870.26187172482469</v>
      </c>
    </row>
    <row r="415" spans="1:13" x14ac:dyDescent="0.2">
      <c r="A415" s="9" t="str">
        <f t="shared" si="46"/>
        <v>2026-priser (mio. kr.)</v>
      </c>
      <c r="B415" s="9" t="str">
        <f t="shared" si="46"/>
        <v>I alt (netto)</v>
      </c>
      <c r="C415" s="9" t="str">
        <f t="shared" si="46"/>
        <v>1 Driftskonti</v>
      </c>
      <c r="D415" s="11" t="str">
        <f t="shared" si="46"/>
        <v>2018</v>
      </c>
      <c r="E415" s="2">
        <v>159</v>
      </c>
      <c r="F415" s="3" t="s">
        <v>12</v>
      </c>
      <c r="G415" s="12">
        <f>Dataark7a!G415*Dataark9!$F$59/1000</f>
        <v>200.25972834871516</v>
      </c>
      <c r="H415" s="12">
        <f>Dataark7a!H415*Dataark9!$F$59/1000</f>
        <v>330.09794142568194</v>
      </c>
      <c r="I415" s="12">
        <f>Dataark7a!I415*Dataark9!$F$59/1000</f>
        <v>38.366412020939656</v>
      </c>
      <c r="J415" s="12">
        <f>Dataark7a!J415*Dataark9!$F$59/1000</f>
        <v>32.418950893850365</v>
      </c>
      <c r="K415" s="12">
        <f>Dataark7a!K415*Dataark9!$F$59/1000</f>
        <v>28.142167352630572</v>
      </c>
      <c r="L415" s="12">
        <f>Dataark7a!L415*Dataark9!$F$59/1000</f>
        <v>3.314916415670214</v>
      </c>
      <c r="M415" s="12">
        <f>Dataark7a!M415*Dataark9!$F$59/1000</f>
        <v>632.60011645748784</v>
      </c>
    </row>
    <row r="416" spans="1:13" x14ac:dyDescent="0.2">
      <c r="A416" s="9" t="str">
        <f t="shared" si="46"/>
        <v>2026-priser (mio. kr.)</v>
      </c>
      <c r="B416" s="9" t="str">
        <f t="shared" si="46"/>
        <v>I alt (netto)</v>
      </c>
      <c r="C416" s="9" t="str">
        <f t="shared" si="46"/>
        <v>1 Driftskonti</v>
      </c>
      <c r="D416" s="11" t="str">
        <f t="shared" si="46"/>
        <v>2018</v>
      </c>
      <c r="E416" s="2">
        <v>161</v>
      </c>
      <c r="F416" s="3" t="s">
        <v>13</v>
      </c>
      <c r="G416" s="12">
        <f>Dataark7a!G416*Dataark9!$F$59/1000</f>
        <v>64.37081709715244</v>
      </c>
      <c r="H416" s="12">
        <f>Dataark7a!H416*Dataark9!$F$59/1000</f>
        <v>129.93137821739958</v>
      </c>
      <c r="I416" s="12">
        <f>Dataark7a!I416*Dataark9!$F$59/1000</f>
        <v>19.803887283893836</v>
      </c>
      <c r="J416" s="12">
        <f>Dataark7a!J416*Dataark9!$F$59/1000</f>
        <v>17.511269436216107</v>
      </c>
      <c r="K416" s="12">
        <f>Dataark7a!K416*Dataark9!$F$59/1000</f>
        <v>12.129094093644833</v>
      </c>
      <c r="L416" s="12">
        <f>Dataark7a!L416*Dataark9!$F$59/1000</f>
        <v>0.45071784155333716</v>
      </c>
      <c r="M416" s="12">
        <f>Dataark7a!M416*Dataark9!$F$59/1000</f>
        <v>244.19716396986016</v>
      </c>
    </row>
    <row r="417" spans="1:13" x14ac:dyDescent="0.2">
      <c r="A417" s="9" t="str">
        <f t="shared" si="46"/>
        <v>2026-priser (mio. kr.)</v>
      </c>
      <c r="B417" s="9" t="str">
        <f t="shared" si="46"/>
        <v>I alt (netto)</v>
      </c>
      <c r="C417" s="9" t="str">
        <f t="shared" si="46"/>
        <v>1 Driftskonti</v>
      </c>
      <c r="D417" s="11" t="str">
        <f t="shared" si="46"/>
        <v>2018</v>
      </c>
      <c r="E417" s="2">
        <v>163</v>
      </c>
      <c r="F417" s="3" t="s">
        <v>14</v>
      </c>
      <c r="G417" s="12">
        <f>Dataark7a!G417*Dataark9!$F$59/1000</f>
        <v>59.497273061808954</v>
      </c>
      <c r="H417" s="12">
        <f>Dataark7a!H417*Dataark9!$F$59/1000</f>
        <v>112.47928123524215</v>
      </c>
      <c r="I417" s="12">
        <f>Dataark7a!I417*Dataark9!$F$59/1000</f>
        <v>30.413382397776441</v>
      </c>
      <c r="J417" s="12">
        <f>Dataark7a!J417*Dataark9!$F$59/1000</f>
        <v>11.247802224685792</v>
      </c>
      <c r="K417" s="12">
        <f>Dataark7a!K417*Dataark9!$F$59/1000</f>
        <v>14.92153032986076</v>
      </c>
      <c r="L417" s="12">
        <f>Dataark7a!L417*Dataark9!$F$59/1000</f>
        <v>1.2300316513899732</v>
      </c>
      <c r="M417" s="12">
        <f>Dataark7a!M417*Dataark9!$F$59/1000</f>
        <v>229.78930090076409</v>
      </c>
    </row>
    <row r="418" spans="1:13" x14ac:dyDescent="0.2">
      <c r="A418" s="9" t="str">
        <f t="shared" si="46"/>
        <v>2026-priser (mio. kr.)</v>
      </c>
      <c r="B418" s="9" t="str">
        <f t="shared" si="46"/>
        <v>I alt (netto)</v>
      </c>
      <c r="C418" s="9" t="str">
        <f t="shared" si="46"/>
        <v>1 Driftskonti</v>
      </c>
      <c r="D418" s="11" t="str">
        <f t="shared" si="46"/>
        <v>2018</v>
      </c>
      <c r="E418" s="2">
        <v>165</v>
      </c>
      <c r="F418" s="3" t="s">
        <v>8</v>
      </c>
      <c r="G418" s="12">
        <f>Dataark7a!G418*Dataark9!$F$59/1000</f>
        <v>90.264431195553243</v>
      </c>
      <c r="H418" s="12">
        <f>Dataark7a!H418*Dataark9!$F$59/1000</f>
        <v>114.22675711254952</v>
      </c>
      <c r="I418" s="12">
        <f>Dataark7a!I418*Dataark9!$F$59/1000</f>
        <v>40.905791591925912</v>
      </c>
      <c r="J418" s="12">
        <f>Dataark7a!J418*Dataark9!$F$59/1000</f>
        <v>19.10137176549506</v>
      </c>
      <c r="K418" s="12">
        <f>Dataark7a!K418*Dataark9!$F$59/1000</f>
        <v>17.502456517526515</v>
      </c>
      <c r="L418" s="12">
        <f>Dataark7a!L418*Dataark9!$F$59/1000</f>
        <v>0.90395365987512866</v>
      </c>
      <c r="M418" s="12">
        <f>Dataark7a!M418*Dataark9!$F$59/1000</f>
        <v>282.90476184292538</v>
      </c>
    </row>
    <row r="419" spans="1:13" x14ac:dyDescent="0.2">
      <c r="A419" s="9" t="str">
        <f t="shared" si="46"/>
        <v>2026-priser (mio. kr.)</v>
      </c>
      <c r="B419" s="9" t="str">
        <f t="shared" si="46"/>
        <v>I alt (netto)</v>
      </c>
      <c r="C419" s="9" t="str">
        <f t="shared" si="46"/>
        <v>1 Driftskonti</v>
      </c>
      <c r="D419" s="11" t="str">
        <f t="shared" si="46"/>
        <v>2018</v>
      </c>
      <c r="E419" s="2">
        <v>167</v>
      </c>
      <c r="F419" s="3" t="s">
        <v>15</v>
      </c>
      <c r="G419" s="12">
        <f>Dataark7a!G419*Dataark9!$F$59/1000</f>
        <v>215.44816421603207</v>
      </c>
      <c r="H419" s="12">
        <f>Dataark7a!H419*Dataark9!$F$59/1000</f>
        <v>276.6085609334051</v>
      </c>
      <c r="I419" s="12">
        <f>Dataark7a!I419*Dataark9!$F$59/1000</f>
        <v>32.985495666752605</v>
      </c>
      <c r="J419" s="12">
        <f>Dataark7a!J419*Dataark9!$F$59/1000</f>
        <v>11.021184315524897</v>
      </c>
      <c r="K419" s="12">
        <f>Dataark7a!K419*Dataark9!$F$59/1000</f>
        <v>22.606395427183578</v>
      </c>
      <c r="L419" s="12">
        <f>Dataark7a!L419*Dataark9!$F$59/1000</f>
        <v>0</v>
      </c>
      <c r="M419" s="12">
        <f>Dataark7a!M419*Dataark9!$F$59/1000</f>
        <v>558.66980055889826</v>
      </c>
    </row>
    <row r="420" spans="1:13" x14ac:dyDescent="0.2">
      <c r="A420" s="9" t="str">
        <f t="shared" si="46"/>
        <v>2026-priser (mio. kr.)</v>
      </c>
      <c r="B420" s="9" t="str">
        <f t="shared" si="46"/>
        <v>I alt (netto)</v>
      </c>
      <c r="C420" s="9" t="str">
        <f t="shared" si="46"/>
        <v>1 Driftskonti</v>
      </c>
      <c r="D420" s="11" t="str">
        <f t="shared" si="46"/>
        <v>2018</v>
      </c>
      <c r="E420" s="2">
        <v>169</v>
      </c>
      <c r="F420" s="3" t="s">
        <v>16</v>
      </c>
      <c r="G420" s="12">
        <f>Dataark7a!G420*Dataark9!$F$59/1000</f>
        <v>101.01241503170083</v>
      </c>
      <c r="H420" s="12">
        <f>Dataark7a!H420*Dataark9!$F$59/1000</f>
        <v>183.91554114467763</v>
      </c>
      <c r="I420" s="12">
        <f>Dataark7a!I420*Dataark9!$F$59/1000</f>
        <v>40.446260831682984</v>
      </c>
      <c r="J420" s="12">
        <f>Dataark7a!J420*Dataark9!$F$59/1000</f>
        <v>14.803185421743404</v>
      </c>
      <c r="K420" s="12">
        <f>Dataark7a!K420*Dataark9!$F$59/1000</f>
        <v>27.248285599829263</v>
      </c>
      <c r="L420" s="12">
        <f>Dataark7a!L420*Dataark9!$F$59/1000</f>
        <v>1.6316489459584496</v>
      </c>
      <c r="M420" s="12">
        <f>Dataark7a!M420*Dataark9!$F$59/1000</f>
        <v>369.05733697559259</v>
      </c>
    </row>
    <row r="421" spans="1:13" x14ac:dyDescent="0.2">
      <c r="A421" s="9" t="str">
        <f t="shared" si="46"/>
        <v>2026-priser (mio. kr.)</v>
      </c>
      <c r="B421" s="9" t="str">
        <f t="shared" si="46"/>
        <v>I alt (netto)</v>
      </c>
      <c r="C421" s="9" t="str">
        <f t="shared" si="46"/>
        <v>1 Driftskonti</v>
      </c>
      <c r="D421" s="11" t="str">
        <f t="shared" si="46"/>
        <v>2018</v>
      </c>
      <c r="E421" s="2">
        <v>173</v>
      </c>
      <c r="F421" s="3" t="s">
        <v>18</v>
      </c>
      <c r="G421" s="12">
        <f>Dataark7a!G421*Dataark9!$F$59/1000</f>
        <v>188.84573965731136</v>
      </c>
      <c r="H421" s="12">
        <f>Dataark7a!H421*Dataark9!$F$59/1000</f>
        <v>371.64078114002683</v>
      </c>
      <c r="I421" s="12">
        <f>Dataark7a!I421*Dataark9!$F$59/1000</f>
        <v>42.742655644513398</v>
      </c>
      <c r="J421" s="12">
        <f>Dataark7a!J421*Dataark9!$F$59/1000</f>
        <v>83.104564254453152</v>
      </c>
      <c r="K421" s="12">
        <f>Dataark7a!K421*Dataark9!$F$59/1000</f>
        <v>5.2210248293901929</v>
      </c>
      <c r="L421" s="12">
        <f>Dataark7a!L421*Dataark9!$F$59/1000</f>
        <v>1.8003533894448942</v>
      </c>
      <c r="M421" s="12">
        <f>Dataark7a!M421*Dataark9!$F$59/1000</f>
        <v>693.35511891513977</v>
      </c>
    </row>
    <row r="422" spans="1:13" x14ac:dyDescent="0.2">
      <c r="A422" s="9" t="str">
        <f t="shared" si="46"/>
        <v>2026-priser (mio. kr.)</v>
      </c>
      <c r="B422" s="9" t="str">
        <f t="shared" si="46"/>
        <v>I alt (netto)</v>
      </c>
      <c r="C422" s="9" t="str">
        <f t="shared" si="46"/>
        <v>1 Driftskonti</v>
      </c>
      <c r="D422" s="11" t="str">
        <f t="shared" si="46"/>
        <v>2018</v>
      </c>
      <c r="E422" s="2">
        <v>175</v>
      </c>
      <c r="F422" s="3" t="s">
        <v>19</v>
      </c>
      <c r="G422" s="12">
        <f>Dataark7a!G422*Dataark9!$F$59/1000</f>
        <v>182.52561796849082</v>
      </c>
      <c r="H422" s="12">
        <f>Dataark7a!H422*Dataark9!$F$59/1000</f>
        <v>201.85486663153102</v>
      </c>
      <c r="I422" s="12">
        <f>Dataark7a!I422*Dataark9!$F$59/1000</f>
        <v>35.20886915329784</v>
      </c>
      <c r="J422" s="12">
        <f>Dataark7a!J422*Dataark9!$F$59/1000</f>
        <v>40.480253518057118</v>
      </c>
      <c r="K422" s="12">
        <f>Dataark7a!K422*Dataark9!$F$59/1000</f>
        <v>16.559474217740345</v>
      </c>
      <c r="L422" s="12">
        <f>Dataark7a!L422*Dataark9!$F$59/1000</f>
        <v>3.129845123188816</v>
      </c>
      <c r="M422" s="12">
        <f>Dataark7a!M422*Dataark9!$F$59/1000</f>
        <v>479.75892661230591</v>
      </c>
    </row>
    <row r="423" spans="1:13" x14ac:dyDescent="0.2">
      <c r="A423" s="9" t="str">
        <f t="shared" si="46"/>
        <v>2026-priser (mio. kr.)</v>
      </c>
      <c r="B423" s="9" t="str">
        <f t="shared" si="46"/>
        <v>I alt (netto)</v>
      </c>
      <c r="C423" s="9" t="str">
        <f t="shared" si="46"/>
        <v>1 Driftskonti</v>
      </c>
      <c r="D423" s="11" t="str">
        <f t="shared" si="46"/>
        <v>2018</v>
      </c>
      <c r="E423" s="2">
        <v>183</v>
      </c>
      <c r="F423" s="3" t="s">
        <v>17</v>
      </c>
      <c r="G423" s="12">
        <f>Dataark7a!G423*Dataark9!$F$59/1000</f>
        <v>54.660239689608062</v>
      </c>
      <c r="H423" s="12">
        <f>Dataark7a!H423*Dataark9!$F$59/1000</f>
        <v>71.971329972732036</v>
      </c>
      <c r="I423" s="12">
        <f>Dataark7a!I423*Dataark9!$F$59/1000</f>
        <v>18.2792523505947</v>
      </c>
      <c r="J423" s="12">
        <f>Dataark7a!J423*Dataark9!$F$59/1000</f>
        <v>18.954070124540479</v>
      </c>
      <c r="K423" s="12">
        <f>Dataark7a!K423*Dataark9!$F$59/1000</f>
        <v>6.0431442442905534E-2</v>
      </c>
      <c r="L423" s="12">
        <f>Dataark7a!L423*Dataark9!$F$59/1000</f>
        <v>0.97319802100762454</v>
      </c>
      <c r="M423" s="12">
        <f>Dataark7a!M423*Dataark9!$F$59/1000</f>
        <v>164.89852160092579</v>
      </c>
    </row>
    <row r="424" spans="1:13" x14ac:dyDescent="0.2">
      <c r="A424" s="9" t="str">
        <f t="shared" si="46"/>
        <v>2026-priser (mio. kr.)</v>
      </c>
      <c r="B424" s="9" t="str">
        <f t="shared" si="46"/>
        <v>I alt (netto)</v>
      </c>
      <c r="C424" s="9" t="str">
        <f t="shared" si="46"/>
        <v>1 Driftskonti</v>
      </c>
      <c r="D424" s="11" t="str">
        <f t="shared" si="46"/>
        <v>2018</v>
      </c>
      <c r="E424" s="2">
        <v>185</v>
      </c>
      <c r="F424" s="3" t="s">
        <v>7</v>
      </c>
      <c r="G424" s="12">
        <f>Dataark7a!G424*Dataark9!$F$59/1000</f>
        <v>100.33759725775505</v>
      </c>
      <c r="H424" s="12">
        <f>Dataark7a!H424*Dataark9!$F$59/1000</f>
        <v>230.87203091119949</v>
      </c>
      <c r="I424" s="12">
        <f>Dataark7a!I424*Dataark9!$F$59/1000</f>
        <v>48.83615942417304</v>
      </c>
      <c r="J424" s="12">
        <f>Dataark7a!J424*Dataark9!$F$59/1000</f>
        <v>18.023677708596576</v>
      </c>
      <c r="K424" s="12">
        <f>Dataark7a!K424*Dataark9!$F$59/1000</f>
        <v>14.441855755470197</v>
      </c>
      <c r="L424" s="12">
        <f>Dataark7a!L424*Dataark9!$F$59/1000</f>
        <v>2.1579060905654188</v>
      </c>
      <c r="M424" s="12">
        <f>Dataark7a!M424*Dataark9!$F$59/1000</f>
        <v>414.66922714775973</v>
      </c>
    </row>
    <row r="425" spans="1:13" x14ac:dyDescent="0.2">
      <c r="A425" s="9" t="str">
        <f t="shared" si="46"/>
        <v>2026-priser (mio. kr.)</v>
      </c>
      <c r="B425" s="9" t="str">
        <f t="shared" si="46"/>
        <v>I alt (netto)</v>
      </c>
      <c r="C425" s="9" t="str">
        <f t="shared" si="46"/>
        <v>1 Driftskonti</v>
      </c>
      <c r="D425" s="11" t="str">
        <f t="shared" si="46"/>
        <v>2018</v>
      </c>
      <c r="E425" s="2">
        <v>187</v>
      </c>
      <c r="F425" s="3" t="s">
        <v>20</v>
      </c>
      <c r="G425" s="12">
        <f>Dataark7a!G425*Dataark9!$F$59/1000</f>
        <v>31.260681580361343</v>
      </c>
      <c r="H425" s="12">
        <f>Dataark7a!H425*Dataark9!$F$59/1000</f>
        <v>50.032198389188871</v>
      </c>
      <c r="I425" s="12">
        <f>Dataark7a!I425*Dataark9!$F$59/1000</f>
        <v>18.983026857377702</v>
      </c>
      <c r="J425" s="12">
        <f>Dataark7a!J425*Dataark9!$F$59/1000</f>
        <v>4.3523228442734263</v>
      </c>
      <c r="K425" s="12">
        <f>Dataark7a!K425*Dataark9!$F$59/1000</f>
        <v>6.2181436296981349</v>
      </c>
      <c r="L425" s="12">
        <f>Dataark7a!L425*Dataark9!$F$59/1000</f>
        <v>0.34244484050979807</v>
      </c>
      <c r="M425" s="12">
        <f>Dataark7a!M425*Dataark9!$F$59/1000</f>
        <v>111.18881814140929</v>
      </c>
    </row>
    <row r="426" spans="1:13" x14ac:dyDescent="0.2">
      <c r="A426" s="9" t="str">
        <f t="shared" si="46"/>
        <v>2026-priser (mio. kr.)</v>
      </c>
      <c r="B426" s="9" t="str">
        <f t="shared" si="46"/>
        <v>I alt (netto)</v>
      </c>
      <c r="C426" s="9" t="str">
        <f t="shared" si="46"/>
        <v>1 Driftskonti</v>
      </c>
      <c r="D426" s="11" t="str">
        <f t="shared" si="46"/>
        <v>2018</v>
      </c>
      <c r="E426" s="2">
        <v>190</v>
      </c>
      <c r="F426" s="3" t="s">
        <v>25</v>
      </c>
      <c r="G426" s="12">
        <f>Dataark7a!G426*Dataark9!$F$59/1000</f>
        <v>104.23542529532246</v>
      </c>
      <c r="H426" s="12">
        <f>Dataark7a!H426*Dataark9!$F$59/1000</f>
        <v>199.90343463597884</v>
      </c>
      <c r="I426" s="12">
        <f>Dataark7a!I426*Dataark9!$F$59/1000</f>
        <v>20.906761108476861</v>
      </c>
      <c r="J426" s="12">
        <f>Dataark7a!J426*Dataark9!$F$59/1000</f>
        <v>19.353169442340498</v>
      </c>
      <c r="K426" s="12">
        <f>Dataark7a!K426*Dataark9!$F$59/1000</f>
        <v>15.744908733145346</v>
      </c>
      <c r="L426" s="12">
        <f>Dataark7a!L426*Dataark9!$F$59/1000</f>
        <v>1.6895624116329007</v>
      </c>
      <c r="M426" s="12">
        <f>Dataark7a!M426*Dataark9!$F$59/1000</f>
        <v>361.8332616268969</v>
      </c>
    </row>
    <row r="427" spans="1:13" x14ac:dyDescent="0.2">
      <c r="A427" s="9" t="str">
        <f t="shared" si="46"/>
        <v>2026-priser (mio. kr.)</v>
      </c>
      <c r="B427" s="9" t="str">
        <f t="shared" si="46"/>
        <v>I alt (netto)</v>
      </c>
      <c r="C427" s="9" t="str">
        <f t="shared" si="46"/>
        <v>1 Driftskonti</v>
      </c>
      <c r="D427" s="11" t="str">
        <f t="shared" si="46"/>
        <v>2018</v>
      </c>
      <c r="E427" s="2">
        <v>201</v>
      </c>
      <c r="F427" s="3" t="s">
        <v>21</v>
      </c>
      <c r="G427" s="12">
        <f>Dataark7a!G427*Dataark9!$F$59/1000</f>
        <v>53.835602297939246</v>
      </c>
      <c r="H427" s="12">
        <f>Dataark7a!H427*Dataark9!$F$59/1000</f>
        <v>96.180417613036838</v>
      </c>
      <c r="I427" s="12">
        <f>Dataark7a!I427*Dataark9!$F$59/1000</f>
        <v>33.513011799743801</v>
      </c>
      <c r="J427" s="12">
        <f>Dataark7a!J427*Dataark9!$F$59/1000</f>
        <v>19.127810521563831</v>
      </c>
      <c r="K427" s="12">
        <f>Dataark7a!K427*Dataark9!$F$59/1000</f>
        <v>3.7618572920708697</v>
      </c>
      <c r="L427" s="12">
        <f>Dataark7a!L427*Dataark9!$F$59/1000</f>
        <v>0.61438633150287292</v>
      </c>
      <c r="M427" s="12">
        <f>Dataark7a!M427*Dataark9!$F$59/1000</f>
        <v>207.03308585585748</v>
      </c>
    </row>
    <row r="428" spans="1:13" x14ac:dyDescent="0.2">
      <c r="A428" s="9" t="str">
        <f t="shared" si="46"/>
        <v>2026-priser (mio. kr.)</v>
      </c>
      <c r="B428" s="9" t="str">
        <f t="shared" si="46"/>
        <v>I alt (netto)</v>
      </c>
      <c r="C428" s="9" t="str">
        <f t="shared" si="46"/>
        <v>1 Driftskonti</v>
      </c>
      <c r="D428" s="11" t="str">
        <f t="shared" si="46"/>
        <v>2018</v>
      </c>
      <c r="E428" s="2">
        <v>210</v>
      </c>
      <c r="F428" s="3" t="s">
        <v>23</v>
      </c>
      <c r="G428" s="12">
        <f>Dataark7a!G428*Dataark9!$F$59/1000</f>
        <v>117.44095445748155</v>
      </c>
      <c r="H428" s="12">
        <f>Dataark7a!H428*Dataark9!$F$59/1000</f>
        <v>190.6951935937411</v>
      </c>
      <c r="I428" s="12">
        <f>Dataark7a!I428*Dataark9!$F$59/1000</f>
        <v>31.941794296228259</v>
      </c>
      <c r="J428" s="12">
        <f>Dataark7a!J428*Dataark9!$F$59/1000</f>
        <v>9.0433135639039683</v>
      </c>
      <c r="K428" s="12">
        <f>Dataark7a!K428*Dataark9!$F$59/1000</f>
        <v>15.022249400598936</v>
      </c>
      <c r="L428" s="12">
        <f>Dataark7a!L428*Dataark9!$F$59/1000</f>
        <v>1.2489164771533809</v>
      </c>
      <c r="M428" s="12">
        <f>Dataark7a!M428*Dataark9!$F$59/1000</f>
        <v>365.39242178910723</v>
      </c>
    </row>
    <row r="429" spans="1:13" x14ac:dyDescent="0.2">
      <c r="A429" s="9" t="str">
        <f t="shared" si="46"/>
        <v>2026-priser (mio. kr.)</v>
      </c>
      <c r="B429" s="9" t="str">
        <f t="shared" si="46"/>
        <v>I alt (netto)</v>
      </c>
      <c r="C429" s="9" t="str">
        <f t="shared" si="46"/>
        <v>1 Driftskonti</v>
      </c>
      <c r="D429" s="11" t="str">
        <f t="shared" si="46"/>
        <v>2018</v>
      </c>
      <c r="E429" s="2">
        <v>217</v>
      </c>
      <c r="F429" s="3" t="s">
        <v>28</v>
      </c>
      <c r="G429" s="12">
        <f>Dataark7a!G429*Dataark9!$F$59/1000</f>
        <v>261.47300257822576</v>
      </c>
      <c r="H429" s="12">
        <f>Dataark7a!H429*Dataark9!$F$59/1000</f>
        <v>334.12922223197739</v>
      </c>
      <c r="I429" s="12">
        <f>Dataark7a!I429*Dataark9!$F$59/1000</f>
        <v>62.459672729895559</v>
      </c>
      <c r="J429" s="12">
        <f>Dataark7a!J429*Dataark9!$F$59/1000</f>
        <v>28.723819986143539</v>
      </c>
      <c r="K429" s="12">
        <f>Dataark7a!K429*Dataark9!$F$59/1000</f>
        <v>14.83591911973331</v>
      </c>
      <c r="L429" s="12">
        <f>Dataark7a!L429*Dataark9!$F$59/1000</f>
        <v>1.7185191444701262</v>
      </c>
      <c r="M429" s="12">
        <f>Dataark7a!M429*Dataark9!$F$59/1000</f>
        <v>703.34015579044569</v>
      </c>
    </row>
    <row r="430" spans="1:13" x14ac:dyDescent="0.2">
      <c r="A430" s="9" t="str">
        <f t="shared" si="46"/>
        <v>2026-priser (mio. kr.)</v>
      </c>
      <c r="B430" s="9" t="str">
        <f t="shared" si="46"/>
        <v>I alt (netto)</v>
      </c>
      <c r="C430" s="9" t="str">
        <f t="shared" si="46"/>
        <v>1 Driftskonti</v>
      </c>
      <c r="D430" s="11" t="str">
        <f t="shared" si="46"/>
        <v>2018</v>
      </c>
      <c r="E430" s="2">
        <v>219</v>
      </c>
      <c r="F430" s="3" t="s">
        <v>29</v>
      </c>
      <c r="G430" s="12">
        <f>Dataark7a!G430*Dataark9!$F$59/1000</f>
        <v>67.163253333368374</v>
      </c>
      <c r="H430" s="12">
        <f>Dataark7a!H430*Dataark9!$F$59/1000</f>
        <v>244.52575993814347</v>
      </c>
      <c r="I430" s="12">
        <f>Dataark7a!I430*Dataark9!$F$59/1000</f>
        <v>71.929783356052553</v>
      </c>
      <c r="J430" s="12">
        <f>Dataark7a!J430*Dataark9!$F$59/1000</f>
        <v>45.070525166949487</v>
      </c>
      <c r="K430" s="12">
        <f>Dataark7a!K430*Dataark9!$F$59/1000</f>
        <v>17.177637514395897</v>
      </c>
      <c r="L430" s="12">
        <f>Dataark7a!L430*Dataark9!$F$59/1000</f>
        <v>1.1091687665041621</v>
      </c>
      <c r="M430" s="12">
        <f>Dataark7a!M430*Dataark9!$F$59/1000</f>
        <v>446.97612807541395</v>
      </c>
    </row>
    <row r="431" spans="1:13" x14ac:dyDescent="0.2">
      <c r="A431" s="9" t="str">
        <f t="shared" si="46"/>
        <v>2026-priser (mio. kr.)</v>
      </c>
      <c r="B431" s="9" t="str">
        <f t="shared" si="46"/>
        <v>I alt (netto)</v>
      </c>
      <c r="C431" s="9" t="str">
        <f t="shared" si="46"/>
        <v>1 Driftskonti</v>
      </c>
      <c r="D431" s="11" t="str">
        <f t="shared" si="46"/>
        <v>2018</v>
      </c>
      <c r="E431" s="2">
        <v>223</v>
      </c>
      <c r="F431" s="3" t="s">
        <v>30</v>
      </c>
      <c r="G431" s="12">
        <f>Dataark7a!G431*Dataark9!$F$59/1000</f>
        <v>84.039992623933969</v>
      </c>
      <c r="H431" s="12">
        <f>Dataark7a!H431*Dataark9!$F$59/1000</f>
        <v>148.01548736843907</v>
      </c>
      <c r="I431" s="12">
        <f>Dataark7a!I431*Dataark9!$F$59/1000</f>
        <v>19.331766639808638</v>
      </c>
      <c r="J431" s="12">
        <f>Dataark7a!J431*Dataark9!$F$59/1000</f>
        <v>24.585525167188738</v>
      </c>
      <c r="K431" s="12">
        <f>Dataark7a!K431*Dataark9!$F$59/1000</f>
        <v>20.517733697750657</v>
      </c>
      <c r="L431" s="12">
        <f>Dataark7a!L431*Dataark9!$F$59/1000</f>
        <v>0.90773062502781032</v>
      </c>
      <c r="M431" s="12">
        <f>Dataark7a!M431*Dataark9!$F$59/1000</f>
        <v>297.39823612214889</v>
      </c>
    </row>
    <row r="432" spans="1:13" x14ac:dyDescent="0.2">
      <c r="A432" s="9" t="str">
        <f t="shared" si="46"/>
        <v>2026-priser (mio. kr.)</v>
      </c>
      <c r="B432" s="9" t="str">
        <f t="shared" si="46"/>
        <v>I alt (netto)</v>
      </c>
      <c r="C432" s="9" t="str">
        <f t="shared" si="46"/>
        <v>1 Driftskonti</v>
      </c>
      <c r="D432" s="11" t="str">
        <f t="shared" si="46"/>
        <v>2018</v>
      </c>
      <c r="E432" s="2">
        <v>230</v>
      </c>
      <c r="F432" s="3" t="s">
        <v>31</v>
      </c>
      <c r="G432" s="12">
        <f>Dataark7a!G432*Dataark9!$F$59/1000</f>
        <v>161.41364175338492</v>
      </c>
      <c r="H432" s="12">
        <f>Dataark7a!H432*Dataark9!$F$59/1000</f>
        <v>374.52638251667554</v>
      </c>
      <c r="I432" s="12">
        <f>Dataark7a!I432*Dataark9!$F$59/1000</f>
        <v>89.759576853478137</v>
      </c>
      <c r="J432" s="12">
        <f>Dataark7a!J432*Dataark9!$F$59/1000</f>
        <v>56.794225000873162</v>
      </c>
      <c r="K432" s="12">
        <f>Dataark7a!K432*Dataark9!$F$59/1000</f>
        <v>36.151851453084014</v>
      </c>
      <c r="L432" s="12">
        <f>Dataark7a!L432*Dataark9!$F$59/1000</f>
        <v>2.1062875668121031</v>
      </c>
      <c r="M432" s="12">
        <f>Dataark7a!M432*Dataark9!$F$59/1000</f>
        <v>720.75196514430786</v>
      </c>
    </row>
    <row r="433" spans="1:13" x14ac:dyDescent="0.2">
      <c r="A433" s="9" t="str">
        <f t="shared" si="46"/>
        <v>2026-priser (mio. kr.)</v>
      </c>
      <c r="B433" s="9" t="str">
        <f t="shared" si="46"/>
        <v>I alt (netto)</v>
      </c>
      <c r="C433" s="9" t="str">
        <f t="shared" si="46"/>
        <v>1 Driftskonti</v>
      </c>
      <c r="D433" s="11" t="str">
        <f t="shared" si="46"/>
        <v>2018</v>
      </c>
      <c r="E433" s="2">
        <v>240</v>
      </c>
      <c r="F433" s="3" t="s">
        <v>22</v>
      </c>
      <c r="G433" s="12">
        <f>Dataark7a!G433*Dataark9!$F$59/1000</f>
        <v>58.471197528663787</v>
      </c>
      <c r="H433" s="12">
        <f>Dataark7a!H433*Dataark9!$F$59/1000</f>
        <v>128.05926249005375</v>
      </c>
      <c r="I433" s="12">
        <f>Dataark7a!I433*Dataark9!$F$59/1000</f>
        <v>46.383650051698453</v>
      </c>
      <c r="J433" s="12">
        <f>Dataark7a!J433*Dataark9!$F$59/1000</f>
        <v>34.231894167137533</v>
      </c>
      <c r="K433" s="12">
        <f>Dataark7a!K433*Dataark9!$F$59/1000</f>
        <v>17.846160346420543</v>
      </c>
      <c r="L433" s="12">
        <f>Dataark7a!L433*Dataark9!$F$59/1000</f>
        <v>0.96186712554957976</v>
      </c>
      <c r="M433" s="12">
        <f>Dataark7a!M433*Dataark9!$F$59/1000</f>
        <v>285.95403170952363</v>
      </c>
    </row>
    <row r="434" spans="1:13" x14ac:dyDescent="0.2">
      <c r="A434" s="9" t="str">
        <f t="shared" si="46"/>
        <v>2026-priser (mio. kr.)</v>
      </c>
      <c r="B434" s="9" t="str">
        <f t="shared" si="46"/>
        <v>I alt (netto)</v>
      </c>
      <c r="C434" s="9" t="str">
        <f t="shared" si="46"/>
        <v>1 Driftskonti</v>
      </c>
      <c r="D434" s="11" t="str">
        <f t="shared" si="46"/>
        <v>2018</v>
      </c>
      <c r="E434" s="2">
        <v>250</v>
      </c>
      <c r="F434" s="3" t="s">
        <v>24</v>
      </c>
      <c r="G434" s="12">
        <f>Dataark7a!G434*Dataark9!$F$59/1000</f>
        <v>92.251114865863755</v>
      </c>
      <c r="H434" s="12">
        <f>Dataark7a!H434*Dataark9!$F$59/1000</f>
        <v>254.04497111128529</v>
      </c>
      <c r="I434" s="12">
        <f>Dataark7a!I434*Dataark9!$F$59/1000</f>
        <v>55.395488905996743</v>
      </c>
      <c r="J434" s="12">
        <f>Dataark7a!J434*Dataark9!$F$59/1000</f>
        <v>18.918818449782115</v>
      </c>
      <c r="K434" s="12">
        <f>Dataark7a!K434*Dataark9!$F$59/1000</f>
        <v>28.731373916448902</v>
      </c>
      <c r="L434" s="12">
        <f>Dataark7a!L434*Dataark9!$F$59/1000</f>
        <v>1.501973142383048</v>
      </c>
      <c r="M434" s="12">
        <f>Dataark7a!M434*Dataark9!$F$59/1000</f>
        <v>450.84374039175987</v>
      </c>
    </row>
    <row r="435" spans="1:13" x14ac:dyDescent="0.2">
      <c r="A435" s="9" t="str">
        <f t="shared" si="46"/>
        <v>2026-priser (mio. kr.)</v>
      </c>
      <c r="B435" s="9" t="str">
        <f t="shared" si="46"/>
        <v>I alt (netto)</v>
      </c>
      <c r="C435" s="9" t="str">
        <f t="shared" si="46"/>
        <v>1 Driftskonti</v>
      </c>
      <c r="D435" s="11" t="str">
        <f t="shared" si="46"/>
        <v>2018</v>
      </c>
      <c r="E435" s="2">
        <v>253</v>
      </c>
      <c r="F435" s="3" t="s">
        <v>34</v>
      </c>
      <c r="G435" s="12">
        <f>Dataark7a!G435*Dataark9!$F$59/1000</f>
        <v>138.97091481615087</v>
      </c>
      <c r="H435" s="12">
        <f>Dataark7a!H435*Dataark9!$F$59/1000</f>
        <v>148.57573719942016</v>
      </c>
      <c r="I435" s="12">
        <f>Dataark7a!I435*Dataark9!$F$59/1000</f>
        <v>24.540201585356556</v>
      </c>
      <c r="J435" s="12">
        <f>Dataark7a!J435*Dataark9!$F$59/1000</f>
        <v>49.290654230879056</v>
      </c>
      <c r="K435" s="12">
        <f>Dataark7a!K435*Dataark9!$F$59/1000</f>
        <v>23.808729334120557</v>
      </c>
      <c r="L435" s="12">
        <f>Dataark7a!L435*Dataark9!$F$59/1000</f>
        <v>2.5141998033017159</v>
      </c>
      <c r="M435" s="12">
        <f>Dataark7a!M435*Dataark9!$F$59/1000</f>
        <v>387.70043696922897</v>
      </c>
    </row>
    <row r="436" spans="1:13" x14ac:dyDescent="0.2">
      <c r="A436" s="9" t="str">
        <f t="shared" si="46"/>
        <v>2026-priser (mio. kr.)</v>
      </c>
      <c r="B436" s="9" t="str">
        <f t="shared" si="46"/>
        <v>I alt (netto)</v>
      </c>
      <c r="C436" s="9" t="str">
        <f t="shared" si="46"/>
        <v>1 Driftskonti</v>
      </c>
      <c r="D436" s="11" t="str">
        <f t="shared" si="46"/>
        <v>2018</v>
      </c>
      <c r="E436" s="2">
        <v>259</v>
      </c>
      <c r="F436" s="3" t="s">
        <v>35</v>
      </c>
      <c r="G436" s="12">
        <f>Dataark7a!G436*Dataark9!$F$59/1000</f>
        <v>158.52174543481505</v>
      </c>
      <c r="H436" s="12">
        <f>Dataark7a!H436*Dataark9!$F$59/1000</f>
        <v>255.9800362578425</v>
      </c>
      <c r="I436" s="12">
        <f>Dataark7a!I436*Dataark9!$F$59/1000</f>
        <v>84.964090097956742</v>
      </c>
      <c r="J436" s="12">
        <f>Dataark7a!J436*Dataark9!$F$59/1000</f>
        <v>21.070429598426401</v>
      </c>
      <c r="K436" s="12">
        <f>Dataark7a!K436*Dataark9!$F$59/1000</f>
        <v>26.756021141596428</v>
      </c>
      <c r="L436" s="12">
        <f>Dataark7a!L436*Dataark9!$F$59/1000</f>
        <v>1.5183399913780018</v>
      </c>
      <c r="M436" s="12">
        <f>Dataark7a!M436*Dataark9!$F$59/1000</f>
        <v>548.81066252201504</v>
      </c>
    </row>
    <row r="437" spans="1:13" x14ac:dyDescent="0.2">
      <c r="A437" s="9" t="str">
        <f t="shared" si="46"/>
        <v>2026-priser (mio. kr.)</v>
      </c>
      <c r="B437" s="9" t="str">
        <f t="shared" si="46"/>
        <v>I alt (netto)</v>
      </c>
      <c r="C437" s="9" t="str">
        <f t="shared" si="46"/>
        <v>1 Driftskonti</v>
      </c>
      <c r="D437" s="11" t="str">
        <f t="shared" si="46"/>
        <v>2018</v>
      </c>
      <c r="E437" s="2">
        <v>260</v>
      </c>
      <c r="F437" s="3" t="s">
        <v>27</v>
      </c>
      <c r="G437" s="12">
        <f>Dataark7a!G437*Dataark9!$F$59/1000</f>
        <v>69.537705426020864</v>
      </c>
      <c r="H437" s="12">
        <f>Dataark7a!H437*Dataark9!$F$59/1000</f>
        <v>169.42206686545413</v>
      </c>
      <c r="I437" s="12">
        <f>Dataark7a!I437*Dataark9!$F$59/1000</f>
        <v>33.518047753280712</v>
      </c>
      <c r="J437" s="12">
        <f>Dataark7a!J437*Dataark9!$F$59/1000</f>
        <v>33.682975231614471</v>
      </c>
      <c r="K437" s="12">
        <f>Dataark7a!K437*Dataark9!$F$59/1000</f>
        <v>20.141296170866724</v>
      </c>
      <c r="L437" s="12">
        <f>Dataark7a!L437*Dataark9!$F$59/1000</f>
        <v>0.36007067788897884</v>
      </c>
      <c r="M437" s="12">
        <f>Dataark7a!M437*Dataark9!$F$59/1000</f>
        <v>326.66216212512586</v>
      </c>
    </row>
    <row r="438" spans="1:13" x14ac:dyDescent="0.2">
      <c r="A438" s="9" t="str">
        <f t="shared" si="46"/>
        <v>2026-priser (mio. kr.)</v>
      </c>
      <c r="B438" s="9" t="str">
        <f t="shared" si="46"/>
        <v>I alt (netto)</v>
      </c>
      <c r="C438" s="9" t="str">
        <f t="shared" si="46"/>
        <v>1 Driftskonti</v>
      </c>
      <c r="D438" s="11" t="str">
        <f t="shared" si="46"/>
        <v>2018</v>
      </c>
      <c r="E438" s="2">
        <v>265</v>
      </c>
      <c r="F438" s="3" t="s">
        <v>37</v>
      </c>
      <c r="G438" s="12">
        <f>Dataark7a!G438*Dataark9!$F$59/1000</f>
        <v>225.64848810504083</v>
      </c>
      <c r="H438" s="12">
        <f>Dataark7a!H438*Dataark9!$F$59/1000</f>
        <v>384.43210312377511</v>
      </c>
      <c r="I438" s="12">
        <f>Dataark7a!I438*Dataark9!$F$59/1000</f>
        <v>99.808822136379632</v>
      </c>
      <c r="J438" s="12">
        <f>Dataark7a!J438*Dataark9!$F$59/1000</f>
        <v>33.220926494603098</v>
      </c>
      <c r="K438" s="12">
        <f>Dataark7a!K438*Dataark9!$F$59/1000</f>
        <v>28.558892507809773</v>
      </c>
      <c r="L438" s="12">
        <f>Dataark7a!L438*Dataark9!$F$59/1000</f>
        <v>3.4559231147036602</v>
      </c>
      <c r="M438" s="12">
        <f>Dataark7a!M438*Dataark9!$F$59/1000</f>
        <v>775.12515548231204</v>
      </c>
    </row>
    <row r="439" spans="1:13" x14ac:dyDescent="0.2">
      <c r="A439" s="9" t="str">
        <f t="shared" si="46"/>
        <v>2026-priser (mio. kr.)</v>
      </c>
      <c r="B439" s="9" t="str">
        <f t="shared" si="46"/>
        <v>I alt (netto)</v>
      </c>
      <c r="C439" s="9" t="str">
        <f t="shared" si="46"/>
        <v>1 Driftskonti</v>
      </c>
      <c r="D439" s="11" t="str">
        <f t="shared" si="46"/>
        <v>2018</v>
      </c>
      <c r="E439" s="2">
        <v>269</v>
      </c>
      <c r="F439" s="3" t="s">
        <v>38</v>
      </c>
      <c r="G439" s="12">
        <f>Dataark7a!G439*Dataark9!$F$59/1000</f>
        <v>55.892789317766486</v>
      </c>
      <c r="H439" s="12">
        <f>Dataark7a!H439*Dataark9!$F$59/1000</f>
        <v>73.950459712737199</v>
      </c>
      <c r="I439" s="12">
        <f>Dataark7a!I439*Dataark9!$F$59/1000</f>
        <v>21.188774506543755</v>
      </c>
      <c r="J439" s="12">
        <f>Dataark7a!J439*Dataark9!$F$59/1000</f>
        <v>12.635207424104166</v>
      </c>
      <c r="K439" s="12">
        <f>Dataark7a!K439*Dataark9!$F$59/1000</f>
        <v>11.659491426328088</v>
      </c>
      <c r="L439" s="12">
        <f>Dataark7a!L439*Dataark9!$F$59/1000</f>
        <v>0.36762460819434206</v>
      </c>
      <c r="M439" s="12">
        <f>Dataark7a!M439*Dataark9!$F$59/1000</f>
        <v>175.69434699567404</v>
      </c>
    </row>
    <row r="440" spans="1:13" x14ac:dyDescent="0.2">
      <c r="A440" s="9" t="str">
        <f t="shared" si="46"/>
        <v>2026-priser (mio. kr.)</v>
      </c>
      <c r="B440" s="9" t="str">
        <f t="shared" si="46"/>
        <v>I alt (netto)</v>
      </c>
      <c r="C440" s="9" t="str">
        <f t="shared" si="46"/>
        <v>1 Driftskonti</v>
      </c>
      <c r="D440" s="11" t="str">
        <f t="shared" si="46"/>
        <v>2018</v>
      </c>
      <c r="E440" s="2">
        <v>270</v>
      </c>
      <c r="F440" s="3" t="s">
        <v>26</v>
      </c>
      <c r="G440" s="12">
        <f>Dataark7a!G440*Dataark9!$F$59/1000</f>
        <v>92.398416506818336</v>
      </c>
      <c r="H440" s="12">
        <f>Dataark7a!H440*Dataark9!$F$59/1000</f>
        <v>247.51459836229884</v>
      </c>
      <c r="I440" s="12">
        <f>Dataark7a!I440*Dataark9!$F$59/1000</f>
        <v>52.993339068891245</v>
      </c>
      <c r="J440" s="12">
        <f>Dataark7a!J440*Dataark9!$F$59/1000</f>
        <v>32.767690676281305</v>
      </c>
      <c r="K440" s="12">
        <f>Dataark7a!K440*Dataark9!$F$59/1000</f>
        <v>27.789650605046958</v>
      </c>
      <c r="L440" s="12">
        <f>Dataark7a!L440*Dataark9!$F$59/1000</f>
        <v>2.1100645319647851</v>
      </c>
      <c r="M440" s="12">
        <f>Dataark7a!M440*Dataark9!$F$59/1000</f>
        <v>455.57375975130145</v>
      </c>
    </row>
    <row r="441" spans="1:13" x14ac:dyDescent="0.2">
      <c r="A441" s="9" t="str">
        <f t="shared" si="46"/>
        <v>2026-priser (mio. kr.)</v>
      </c>
      <c r="B441" s="9" t="str">
        <f t="shared" si="46"/>
        <v>I alt (netto)</v>
      </c>
      <c r="C441" s="9" t="str">
        <f t="shared" si="46"/>
        <v>1 Driftskonti</v>
      </c>
      <c r="D441" s="11" t="str">
        <f t="shared" si="46"/>
        <v>2018</v>
      </c>
      <c r="E441" s="2">
        <v>306</v>
      </c>
      <c r="F441" s="3" t="s">
        <v>45</v>
      </c>
      <c r="G441" s="12">
        <f>Dataark7a!G441*Dataark9!$F$59/1000</f>
        <v>100.01151926624021</v>
      </c>
      <c r="H441" s="12">
        <f>Dataark7a!H441*Dataark9!$F$59/1000</f>
        <v>232.26195408738633</v>
      </c>
      <c r="I441" s="12">
        <f>Dataark7a!I441*Dataark9!$F$59/1000</f>
        <v>45.191388051835297</v>
      </c>
      <c r="J441" s="12">
        <f>Dataark7a!J441*Dataark9!$F$59/1000</f>
        <v>15.911095199863338</v>
      </c>
      <c r="K441" s="12">
        <f>Dataark7a!K441*Dataark9!$F$59/1000</f>
        <v>21.473305881379105</v>
      </c>
      <c r="L441" s="12">
        <f>Dataark7a!L441*Dataark9!$F$59/1000</f>
        <v>1.9917196238474284</v>
      </c>
      <c r="M441" s="12">
        <f>Dataark7a!M441*Dataark9!$F$59/1000</f>
        <v>416.84098211055169</v>
      </c>
    </row>
    <row r="442" spans="1:13" x14ac:dyDescent="0.2">
      <c r="A442" s="9" t="str">
        <f t="shared" si="46"/>
        <v>2026-priser (mio. kr.)</v>
      </c>
      <c r="B442" s="9" t="str">
        <f t="shared" si="46"/>
        <v>I alt (netto)</v>
      </c>
      <c r="C442" s="9" t="str">
        <f t="shared" si="46"/>
        <v>1 Driftskonti</v>
      </c>
      <c r="D442" s="11" t="str">
        <f t="shared" si="46"/>
        <v>2018</v>
      </c>
      <c r="E442" s="2">
        <v>316</v>
      </c>
      <c r="F442" s="3" t="s">
        <v>41</v>
      </c>
      <c r="G442" s="12">
        <f>Dataark7a!G442*Dataark9!$F$59/1000</f>
        <v>177.08930612539777</v>
      </c>
      <c r="H442" s="12">
        <f>Dataark7a!H442*Dataark9!$F$59/1000</f>
        <v>227.03337532769075</v>
      </c>
      <c r="I442" s="12">
        <f>Dataark7a!I442*Dataark9!$F$59/1000</f>
        <v>110.4258711805676</v>
      </c>
      <c r="J442" s="12">
        <f>Dataark7a!J442*Dataark9!$F$59/1000</f>
        <v>28.643244729552997</v>
      </c>
      <c r="K442" s="12">
        <f>Dataark7a!K442*Dataark9!$F$59/1000</f>
        <v>28.422921762313241</v>
      </c>
      <c r="L442" s="12">
        <f>Dataark7a!L442*Dataark9!$F$59/1000</f>
        <v>3.4861388359251131</v>
      </c>
      <c r="M442" s="12">
        <f>Dataark7a!M442*Dataark9!$F$59/1000</f>
        <v>575.10085796144745</v>
      </c>
    </row>
    <row r="443" spans="1:13" x14ac:dyDescent="0.2">
      <c r="A443" s="9" t="str">
        <f t="shared" si="46"/>
        <v>2026-priser (mio. kr.)</v>
      </c>
      <c r="B443" s="9" t="str">
        <f t="shared" si="46"/>
        <v>I alt (netto)</v>
      </c>
      <c r="C443" s="9" t="str">
        <f t="shared" si="46"/>
        <v>1 Driftskonti</v>
      </c>
      <c r="D443" s="11" t="str">
        <f t="shared" si="46"/>
        <v>2018</v>
      </c>
      <c r="E443" s="2">
        <v>320</v>
      </c>
      <c r="F443" s="3" t="s">
        <v>39</v>
      </c>
      <c r="G443" s="12">
        <f>Dataark7a!G443*Dataark9!$F$59/1000</f>
        <v>87.6054477280654</v>
      </c>
      <c r="H443" s="12">
        <f>Dataark7a!H443*Dataark9!$F$59/1000</f>
        <v>173.47349148589726</v>
      </c>
      <c r="I443" s="12">
        <f>Dataark7a!I443*Dataark9!$F$59/1000</f>
        <v>18.0803321858868</v>
      </c>
      <c r="J443" s="12">
        <f>Dataark7a!J443*Dataark9!$F$59/1000</f>
        <v>22.363410669027729</v>
      </c>
      <c r="K443" s="12">
        <f>Dataark7a!K443*Dataark9!$F$59/1000</f>
        <v>17.560369983200967</v>
      </c>
      <c r="L443" s="12">
        <f>Dataark7a!L443*Dataark9!$F$59/1000</f>
        <v>1.3483765595073298</v>
      </c>
      <c r="M443" s="12">
        <f>Dataark7a!M443*Dataark9!$F$59/1000</f>
        <v>320.43142861158549</v>
      </c>
    </row>
    <row r="444" spans="1:13" x14ac:dyDescent="0.2">
      <c r="A444" s="9" t="str">
        <f t="shared" si="46"/>
        <v>2026-priser (mio. kr.)</v>
      </c>
      <c r="B444" s="9" t="str">
        <f t="shared" si="46"/>
        <v>I alt (netto)</v>
      </c>
      <c r="C444" s="9" t="str">
        <f t="shared" si="46"/>
        <v>1 Driftskonti</v>
      </c>
      <c r="D444" s="11" t="str">
        <f t="shared" si="46"/>
        <v>2018</v>
      </c>
      <c r="E444" s="2">
        <v>326</v>
      </c>
      <c r="F444" s="3" t="s">
        <v>42</v>
      </c>
      <c r="G444" s="12">
        <f>Dataark7a!G444*Dataark9!$F$59/1000</f>
        <v>195.23132874211171</v>
      </c>
      <c r="H444" s="12">
        <f>Dataark7a!H444*Dataark9!$F$59/1000</f>
        <v>194.54769804947634</v>
      </c>
      <c r="I444" s="12">
        <f>Dataark7a!I444*Dataark9!$F$59/1000</f>
        <v>45.363869460474426</v>
      </c>
      <c r="J444" s="12">
        <f>Dataark7a!J444*Dataark9!$F$59/1000</f>
        <v>9.2837803452913636</v>
      </c>
      <c r="K444" s="12">
        <f>Dataark7a!K444*Dataark9!$F$59/1000</f>
        <v>0</v>
      </c>
      <c r="L444" s="12">
        <f>Dataark7a!L444*Dataark9!$F$59/1000</f>
        <v>1.9325471697887502</v>
      </c>
      <c r="M444" s="12">
        <f>Dataark7a!M444*Dataark9!$F$59/1000</f>
        <v>446.35922376714257</v>
      </c>
    </row>
    <row r="445" spans="1:13" x14ac:dyDescent="0.2">
      <c r="A445" s="9" t="str">
        <f t="shared" si="46"/>
        <v>2026-priser (mio. kr.)</v>
      </c>
      <c r="B445" s="9" t="str">
        <f t="shared" si="46"/>
        <v>I alt (netto)</v>
      </c>
      <c r="C445" s="9" t="str">
        <f t="shared" si="46"/>
        <v>1 Driftskonti</v>
      </c>
      <c r="D445" s="11" t="str">
        <f t="shared" si="46"/>
        <v>2018</v>
      </c>
      <c r="E445" s="2">
        <v>329</v>
      </c>
      <c r="F445" s="3" t="s">
        <v>46</v>
      </c>
      <c r="G445" s="12">
        <f>Dataark7a!G445*Dataark9!$F$59/1000</f>
        <v>95.085097718759172</v>
      </c>
      <c r="H445" s="12">
        <f>Dataark7a!H445*Dataark9!$F$59/1000</f>
        <v>148.0079334381337</v>
      </c>
      <c r="I445" s="12">
        <f>Dataark7a!I445*Dataark9!$F$59/1000</f>
        <v>19.397234035788451</v>
      </c>
      <c r="J445" s="12">
        <f>Dataark7a!J445*Dataark9!$F$59/1000</f>
        <v>3.9519645380891766</v>
      </c>
      <c r="K445" s="12">
        <f>Dataark7a!K445*Dataark9!$F$59/1000</f>
        <v>7.9895402863058038</v>
      </c>
      <c r="L445" s="12">
        <f>Dataark7a!L445*Dataark9!$F$59/1000</f>
        <v>2.2007116956291433</v>
      </c>
      <c r="M445" s="12">
        <f>Dataark7a!M445*Dataark9!$F$59/1000</f>
        <v>276.63248171270544</v>
      </c>
    </row>
    <row r="446" spans="1:13" x14ac:dyDescent="0.2">
      <c r="A446" s="9" t="str">
        <f t="shared" si="46"/>
        <v>2026-priser (mio. kr.)</v>
      </c>
      <c r="B446" s="9" t="str">
        <f t="shared" si="46"/>
        <v>I alt (netto)</v>
      </c>
      <c r="C446" s="9" t="str">
        <f t="shared" si="46"/>
        <v>1 Driftskonti</v>
      </c>
      <c r="D446" s="11" t="str">
        <f t="shared" si="46"/>
        <v>2018</v>
      </c>
      <c r="E446" s="2">
        <v>330</v>
      </c>
      <c r="F446" s="3" t="s">
        <v>47</v>
      </c>
      <c r="G446" s="12">
        <f>Dataark7a!G446*Dataark9!$F$59/1000</f>
        <v>302.64569970760783</v>
      </c>
      <c r="H446" s="12">
        <f>Dataark7a!H446*Dataark9!$F$59/1000</f>
        <v>296.80399360479362</v>
      </c>
      <c r="I446" s="12">
        <f>Dataark7a!I446*Dataark9!$F$59/1000</f>
        <v>83.164995696896057</v>
      </c>
      <c r="J446" s="12">
        <f>Dataark7a!J446*Dataark9!$F$59/1000</f>
        <v>55.8562786546239</v>
      </c>
      <c r="K446" s="12">
        <f>Dataark7a!K446*Dataark9!$F$59/1000</f>
        <v>25.829405690805206</v>
      </c>
      <c r="L446" s="12">
        <f>Dataark7a!L446*Dataark9!$F$59/1000</f>
        <v>2.3329054759729995</v>
      </c>
      <c r="M446" s="12">
        <f>Dataark7a!M446*Dataark9!$F$59/1000</f>
        <v>766.63327883069962</v>
      </c>
    </row>
    <row r="447" spans="1:13" x14ac:dyDescent="0.2">
      <c r="A447" s="9" t="str">
        <f t="shared" si="46"/>
        <v>2026-priser (mio. kr.)</v>
      </c>
      <c r="B447" s="9" t="str">
        <f t="shared" si="46"/>
        <v>I alt (netto)</v>
      </c>
      <c r="C447" s="9" t="str">
        <f t="shared" si="46"/>
        <v>1 Driftskonti</v>
      </c>
      <c r="D447" s="11" t="str">
        <f t="shared" si="46"/>
        <v>2018</v>
      </c>
      <c r="E447" s="2">
        <v>336</v>
      </c>
      <c r="F447" s="3" t="s">
        <v>49</v>
      </c>
      <c r="G447" s="12">
        <f>Dataark7a!G447*Dataark9!$F$59/1000</f>
        <v>65.564338085399825</v>
      </c>
      <c r="H447" s="12">
        <f>Dataark7a!H447*Dataark9!$F$59/1000</f>
        <v>86.627213753520863</v>
      </c>
      <c r="I447" s="12">
        <f>Dataark7a!I447*Dataark9!$F$59/1000</f>
        <v>27.904218548011631</v>
      </c>
      <c r="J447" s="12">
        <f>Dataark7a!J447*Dataark9!$F$59/1000</f>
        <v>15.522067789137132</v>
      </c>
      <c r="K447" s="12">
        <f>Dataark7a!K447*Dataark9!$F$59/1000</f>
        <v>11.936468870858072</v>
      </c>
      <c r="L447" s="12">
        <f>Dataark7a!L447*Dataark9!$F$59/1000</f>
        <v>1.0902839407407541</v>
      </c>
      <c r="M447" s="12">
        <f>Dataark7a!M447*Dataark9!$F$59/1000</f>
        <v>208.64459098766829</v>
      </c>
    </row>
    <row r="448" spans="1:13" x14ac:dyDescent="0.2">
      <c r="A448" s="9" t="str">
        <f t="shared" si="46"/>
        <v>2026-priser (mio. kr.)</v>
      </c>
      <c r="B448" s="9" t="str">
        <f t="shared" si="46"/>
        <v>I alt (netto)</v>
      </c>
      <c r="C448" s="9" t="str">
        <f t="shared" si="46"/>
        <v>1 Driftskonti</v>
      </c>
      <c r="D448" s="11" t="str">
        <f t="shared" si="46"/>
        <v>2018</v>
      </c>
      <c r="E448" s="2">
        <v>340</v>
      </c>
      <c r="F448" s="3" t="s">
        <v>48</v>
      </c>
      <c r="G448" s="12">
        <f>Dataark7a!G448*Dataark9!$F$59/1000</f>
        <v>3.579303976357926</v>
      </c>
      <c r="H448" s="12">
        <f>Dataark7a!H448*Dataark9!$F$59/1000</f>
        <v>231.04954827337551</v>
      </c>
      <c r="I448" s="12">
        <f>Dataark7a!I448*Dataark9!$F$59/1000</f>
        <v>23.088587978342598</v>
      </c>
      <c r="J448" s="12">
        <f>Dataark7a!J448*Dataark9!$F$59/1000</f>
        <v>13.001573043914281</v>
      </c>
      <c r="K448" s="12">
        <f>Dataark7a!K448*Dataark9!$F$59/1000</f>
        <v>9.2875573104440452</v>
      </c>
      <c r="L448" s="12">
        <f>Dataark7a!L448*Dataark9!$F$59/1000</f>
        <v>1.3496355478915572</v>
      </c>
      <c r="M448" s="12">
        <f>Dataark7a!M448*Dataark9!$F$59/1000</f>
        <v>281.35620613032592</v>
      </c>
    </row>
    <row r="449" spans="1:13" x14ac:dyDescent="0.2">
      <c r="A449" s="9" t="str">
        <f t="shared" si="46"/>
        <v>2026-priser (mio. kr.)</v>
      </c>
      <c r="B449" s="9" t="str">
        <f t="shared" si="46"/>
        <v>I alt (netto)</v>
      </c>
      <c r="C449" s="9" t="str">
        <f t="shared" si="46"/>
        <v>1 Driftskonti</v>
      </c>
      <c r="D449" s="11" t="str">
        <f t="shared" si="46"/>
        <v>2018</v>
      </c>
      <c r="E449" s="2">
        <v>350</v>
      </c>
      <c r="F449" s="3" t="s">
        <v>36</v>
      </c>
      <c r="G449" s="12">
        <f>Dataark7a!G449*Dataark9!$F$59/1000</f>
        <v>83.395390571209646</v>
      </c>
      <c r="H449" s="12">
        <f>Dataark7a!H449*Dataark9!$F$59/1000</f>
        <v>123.58733574927874</v>
      </c>
      <c r="I449" s="12">
        <f>Dataark7a!I449*Dataark9!$F$59/1000</f>
        <v>23.04200540812619</v>
      </c>
      <c r="J449" s="12">
        <f>Dataark7a!J449*Dataark9!$F$59/1000</f>
        <v>9.2825213569071359</v>
      </c>
      <c r="K449" s="12">
        <f>Dataark7a!K449*Dataark9!$F$59/1000</f>
        <v>10.30481992489962</v>
      </c>
      <c r="L449" s="12">
        <f>Dataark7a!L449*Dataark9!$F$59/1000</f>
        <v>1.9980145657685644</v>
      </c>
      <c r="M449" s="12">
        <f>Dataark7a!M449*Dataark9!$F$59/1000</f>
        <v>251.6100875761899</v>
      </c>
    </row>
    <row r="450" spans="1:13" x14ac:dyDescent="0.2">
      <c r="A450" s="9" t="str">
        <f t="shared" si="46"/>
        <v>2026-priser (mio. kr.)</v>
      </c>
      <c r="B450" s="9" t="str">
        <f t="shared" si="46"/>
        <v>I alt (netto)</v>
      </c>
      <c r="C450" s="9" t="str">
        <f t="shared" si="46"/>
        <v>1 Driftskonti</v>
      </c>
      <c r="D450" s="11" t="str">
        <f t="shared" si="46"/>
        <v>2018</v>
      </c>
      <c r="E450" s="2">
        <v>360</v>
      </c>
      <c r="F450" s="3" t="s">
        <v>43</v>
      </c>
      <c r="G450" s="12">
        <f>Dataark7a!G450*Dataark9!$F$59/1000</f>
        <v>157.7411726365942</v>
      </c>
      <c r="H450" s="12">
        <f>Dataark7a!H450*Dataark9!$F$59/1000</f>
        <v>284.51249000958347</v>
      </c>
      <c r="I450" s="12">
        <f>Dataark7a!I450*Dataark9!$F$59/1000</f>
        <v>98.756307847165687</v>
      </c>
      <c r="J450" s="12">
        <f>Dataark7a!J450*Dataark9!$F$59/1000</f>
        <v>19.111443672568875</v>
      </c>
      <c r="K450" s="12">
        <f>Dataark7a!K450*Dataark9!$F$59/1000</f>
        <v>14.88501966671817</v>
      </c>
      <c r="L450" s="12">
        <f>Dataark7a!L450*Dataark9!$F$59/1000</f>
        <v>3.4949517546147035</v>
      </c>
      <c r="M450" s="12">
        <f>Dataark7a!M450*Dataark9!$F$59/1000</f>
        <v>578.50138558724507</v>
      </c>
    </row>
    <row r="451" spans="1:13" x14ac:dyDescent="0.2">
      <c r="A451" s="9" t="str">
        <f t="shared" si="46"/>
        <v>2026-priser (mio. kr.)</v>
      </c>
      <c r="B451" s="9" t="str">
        <f t="shared" si="46"/>
        <v>I alt (netto)</v>
      </c>
      <c r="C451" s="9" t="str">
        <f t="shared" si="46"/>
        <v>1 Driftskonti</v>
      </c>
      <c r="D451" s="11" t="str">
        <f t="shared" si="46"/>
        <v>2018</v>
      </c>
      <c r="E451" s="2">
        <v>370</v>
      </c>
      <c r="F451" s="3" t="s">
        <v>44</v>
      </c>
      <c r="G451" s="12">
        <f>Dataark7a!G451*Dataark9!$F$59/1000</f>
        <v>317.83539456330897</v>
      </c>
      <c r="H451" s="12">
        <f>Dataark7a!H451*Dataark9!$F$59/1000</f>
        <v>401.85020741955844</v>
      </c>
      <c r="I451" s="12">
        <f>Dataark7a!I451*Dataark9!$F$59/1000</f>
        <v>0.29838024706184607</v>
      </c>
      <c r="J451" s="12">
        <f>Dataark7a!J451*Dataark9!$F$59/1000</f>
        <v>3.5402753364468826</v>
      </c>
      <c r="K451" s="12">
        <f>Dataark7a!K451*Dataark9!$F$59/1000</f>
        <v>29.712125867761891</v>
      </c>
      <c r="L451" s="12">
        <f>Dataark7a!L451*Dataark9!$F$59/1000</f>
        <v>2.5872211295868932</v>
      </c>
      <c r="M451" s="12">
        <f>Dataark7a!M451*Dataark9!$F$59/1000</f>
        <v>755.82360456372498</v>
      </c>
    </row>
    <row r="452" spans="1:13" x14ac:dyDescent="0.2">
      <c r="A452" s="9" t="str">
        <f t="shared" si="46"/>
        <v>2026-priser (mio. kr.)</v>
      </c>
      <c r="B452" s="9" t="str">
        <f t="shared" si="46"/>
        <v>I alt (netto)</v>
      </c>
      <c r="C452" s="9" t="str">
        <f t="shared" si="46"/>
        <v>1 Driftskonti</v>
      </c>
      <c r="D452" s="11" t="str">
        <f t="shared" si="46"/>
        <v>2018</v>
      </c>
      <c r="E452" s="2">
        <v>376</v>
      </c>
      <c r="F452" s="3" t="s">
        <v>40</v>
      </c>
      <c r="G452" s="12">
        <f>Dataark7a!G452*Dataark9!$F$59/1000</f>
        <v>258.35826531564766</v>
      </c>
      <c r="H452" s="12">
        <f>Dataark7a!H452*Dataark9!$F$59/1000</f>
        <v>175.7522604613485</v>
      </c>
      <c r="I452" s="12">
        <f>Dataark7a!I452*Dataark9!$F$59/1000</f>
        <v>126.92869092101772</v>
      </c>
      <c r="J452" s="12">
        <f>Dataark7a!J452*Dataark9!$F$59/1000</f>
        <v>68.617384917150787</v>
      </c>
      <c r="K452" s="12">
        <f>Dataark7a!K452*Dataark9!$F$59/1000</f>
        <v>57.686847765290246</v>
      </c>
      <c r="L452" s="12">
        <f>Dataark7a!L452*Dataark9!$F$59/1000</f>
        <v>2.4411784770165381</v>
      </c>
      <c r="M452" s="12">
        <f>Dataark7a!M452*Dataark9!$F$59/1000</f>
        <v>689.78462785747149</v>
      </c>
    </row>
    <row r="453" spans="1:13" x14ac:dyDescent="0.2">
      <c r="A453" s="9" t="str">
        <f t="shared" si="46"/>
        <v>2026-priser (mio. kr.)</v>
      </c>
      <c r="B453" s="9" t="str">
        <f t="shared" si="46"/>
        <v>I alt (netto)</v>
      </c>
      <c r="C453" s="9" t="str">
        <f t="shared" si="46"/>
        <v>1 Driftskonti</v>
      </c>
      <c r="D453" s="11" t="str">
        <f t="shared" si="46"/>
        <v>2018</v>
      </c>
      <c r="E453" s="2">
        <v>390</v>
      </c>
      <c r="F453" s="3" t="s">
        <v>50</v>
      </c>
      <c r="G453" s="12">
        <f>Dataark7a!G453*Dataark9!$F$59/1000</f>
        <v>195.20740796281137</v>
      </c>
      <c r="H453" s="12">
        <f>Dataark7a!H453*Dataark9!$F$59/1000</f>
        <v>238.04448773614183</v>
      </c>
      <c r="I453" s="12">
        <f>Dataark7a!I453*Dataark9!$F$59/1000</f>
        <v>38.924143875152303</v>
      </c>
      <c r="J453" s="12">
        <f>Dataark7a!J453*Dataark9!$F$59/1000</f>
        <v>22.188411283620148</v>
      </c>
      <c r="K453" s="12">
        <f>Dataark7a!K453*Dataark9!$F$59/1000</f>
        <v>32.173448158926064</v>
      </c>
      <c r="L453" s="12">
        <f>Dataark7a!L453*Dataark9!$F$59/1000</f>
        <v>3.2909956363698973</v>
      </c>
      <c r="M453" s="12">
        <f>Dataark7a!M453*Dataark9!$F$59/1000</f>
        <v>529.82889465302162</v>
      </c>
    </row>
    <row r="454" spans="1:13" x14ac:dyDescent="0.2">
      <c r="A454" s="9" t="str">
        <f t="shared" si="46"/>
        <v>2026-priser (mio. kr.)</v>
      </c>
      <c r="B454" s="9" t="str">
        <f t="shared" si="46"/>
        <v>I alt (netto)</v>
      </c>
      <c r="C454" s="9" t="str">
        <f t="shared" si="46"/>
        <v>1 Driftskonti</v>
      </c>
      <c r="D454" s="11" t="str">
        <f t="shared" si="46"/>
        <v>2018</v>
      </c>
      <c r="E454" s="2">
        <v>400</v>
      </c>
      <c r="F454" s="3" t="s">
        <v>32</v>
      </c>
      <c r="G454" s="12">
        <f>Dataark7a!G454*Dataark9!$F$59/1000</f>
        <v>167.2629017865045</v>
      </c>
      <c r="H454" s="12">
        <f>Dataark7a!H454*Dataark9!$F$59/1000</f>
        <v>277.68751397868789</v>
      </c>
      <c r="I454" s="12">
        <f>Dataark7a!I454*Dataark9!$F$59/1000</f>
        <v>79.019146947635903</v>
      </c>
      <c r="J454" s="12">
        <f>Dataark7a!J454*Dataark9!$F$59/1000</f>
        <v>45.00128080581699</v>
      </c>
      <c r="K454" s="12">
        <f>Dataark7a!K454*Dataark9!$F$59/1000</f>
        <v>21.473305881379105</v>
      </c>
      <c r="L454" s="12">
        <f>Dataark7a!L454*Dataark9!$F$59/1000</f>
        <v>2.5016099194594439</v>
      </c>
      <c r="M454" s="12">
        <f>Dataark7a!M454*Dataark9!$F$59/1000</f>
        <v>592.94575931948373</v>
      </c>
    </row>
    <row r="455" spans="1:13" x14ac:dyDescent="0.2">
      <c r="A455" s="9" t="str">
        <f t="shared" si="46"/>
        <v>2026-priser (mio. kr.)</v>
      </c>
      <c r="B455" s="9" t="str">
        <f t="shared" si="46"/>
        <v>I alt (netto)</v>
      </c>
      <c r="C455" s="9" t="str">
        <f t="shared" si="46"/>
        <v>1 Driftskonti</v>
      </c>
      <c r="D455" s="11" t="str">
        <f t="shared" si="46"/>
        <v>2018</v>
      </c>
      <c r="E455" s="2">
        <v>410</v>
      </c>
      <c r="F455" s="3" t="s">
        <v>55</v>
      </c>
      <c r="G455" s="12">
        <f>Dataark7a!G455*Dataark9!$F$59/1000</f>
        <v>86.161388051356795</v>
      </c>
      <c r="H455" s="12">
        <f>Dataark7a!H455*Dataark9!$F$59/1000</f>
        <v>190.46228074265909</v>
      </c>
      <c r="I455" s="12">
        <f>Dataark7a!I455*Dataark9!$F$59/1000</f>
        <v>49.795508572954162</v>
      </c>
      <c r="J455" s="12">
        <f>Dataark7a!J455*Dataark9!$F$59/1000</f>
        <v>7.7075268882389105</v>
      </c>
      <c r="K455" s="12">
        <f>Dataark7a!K455*Dataark9!$F$59/1000</f>
        <v>5.6503398684116686</v>
      </c>
      <c r="L455" s="12">
        <f>Dataark7a!L455*Dataark9!$F$59/1000</f>
        <v>2.1805678814815082</v>
      </c>
      <c r="M455" s="12">
        <f>Dataark7a!M455*Dataark9!$F$59/1000</f>
        <v>341.95761200510208</v>
      </c>
    </row>
    <row r="456" spans="1:13" x14ac:dyDescent="0.2">
      <c r="A456" s="9" t="str">
        <f t="shared" si="46"/>
        <v>2026-priser (mio. kr.)</v>
      </c>
      <c r="B456" s="9" t="str">
        <f t="shared" si="46"/>
        <v>I alt (netto)</v>
      </c>
      <c r="C456" s="9" t="str">
        <f t="shared" si="46"/>
        <v>1 Driftskonti</v>
      </c>
      <c r="D456" s="11" t="str">
        <f t="shared" si="46"/>
        <v>2018</v>
      </c>
      <c r="E456" s="2">
        <v>420</v>
      </c>
      <c r="F456" s="3" t="s">
        <v>51</v>
      </c>
      <c r="G456" s="12">
        <f>Dataark7a!G456*Dataark9!$F$59/1000</f>
        <v>130.87561950557</v>
      </c>
      <c r="H456" s="12">
        <f>Dataark7a!H456*Dataark9!$F$59/1000</f>
        <v>177.41412512852838</v>
      </c>
      <c r="I456" s="12">
        <f>Dataark7a!I456*Dataark9!$F$59/1000</f>
        <v>36.72720914467584</v>
      </c>
      <c r="J456" s="12">
        <f>Dataark7a!J456*Dataark9!$F$59/1000</f>
        <v>34.035491979198092</v>
      </c>
      <c r="K456" s="12">
        <f>Dataark7a!K456*Dataark9!$F$59/1000</f>
        <v>15.965231700385107</v>
      </c>
      <c r="L456" s="12">
        <f>Dataark7a!L456*Dataark9!$F$59/1000</f>
        <v>2.9007092372594658</v>
      </c>
      <c r="M456" s="12">
        <f>Dataark7a!M456*Dataark9!$F$59/1000</f>
        <v>397.9183866956169</v>
      </c>
    </row>
    <row r="457" spans="1:13" x14ac:dyDescent="0.2">
      <c r="A457" s="9" t="str">
        <f t="shared" si="46"/>
        <v>2026-priser (mio. kr.)</v>
      </c>
      <c r="B457" s="9" t="str">
        <f t="shared" si="46"/>
        <v>I alt (netto)</v>
      </c>
      <c r="C457" s="9" t="str">
        <f t="shared" si="46"/>
        <v>1 Driftskonti</v>
      </c>
      <c r="D457" s="11" t="str">
        <f t="shared" si="46"/>
        <v>2018</v>
      </c>
      <c r="E457" s="2">
        <v>430</v>
      </c>
      <c r="F457" s="3" t="s">
        <v>52</v>
      </c>
      <c r="G457" s="12">
        <f>Dataark7a!G457*Dataark9!$F$59/1000</f>
        <v>153.11816728971192</v>
      </c>
      <c r="H457" s="12">
        <f>Dataark7a!H457*Dataark9!$F$59/1000</f>
        <v>221.45731577394847</v>
      </c>
      <c r="I457" s="12">
        <f>Dataark7a!I457*Dataark9!$F$59/1000</f>
        <v>105.88344109027587</v>
      </c>
      <c r="J457" s="12">
        <f>Dataark7a!J457*Dataark9!$F$59/1000</f>
        <v>23.590924343649252</v>
      </c>
      <c r="K457" s="12">
        <f>Dataark7a!K457*Dataark9!$F$59/1000</f>
        <v>27.372925449867754</v>
      </c>
      <c r="L457" s="12">
        <f>Dataark7a!L457*Dataark9!$F$59/1000</f>
        <v>2.4726531866222179</v>
      </c>
      <c r="M457" s="12">
        <f>Dataark7a!M457*Dataark9!$F$59/1000</f>
        <v>533.89542713407548</v>
      </c>
    </row>
    <row r="458" spans="1:13" x14ac:dyDescent="0.2">
      <c r="A458" s="9" t="str">
        <f t="shared" si="46"/>
        <v>2026-priser (mio. kr.)</v>
      </c>
      <c r="B458" s="9" t="str">
        <f t="shared" si="46"/>
        <v>I alt (netto)</v>
      </c>
      <c r="C458" s="9" t="str">
        <f t="shared" si="46"/>
        <v>1 Driftskonti</v>
      </c>
      <c r="D458" s="11" t="str">
        <f t="shared" si="46"/>
        <v>2018</v>
      </c>
      <c r="E458" s="2">
        <v>440</v>
      </c>
      <c r="F458" s="3" t="s">
        <v>53</v>
      </c>
      <c r="G458" s="12">
        <f>Dataark7a!G458*Dataark9!$F$59/1000</f>
        <v>89.653821829203054</v>
      </c>
      <c r="H458" s="12">
        <f>Dataark7a!H458*Dataark9!$F$59/1000</f>
        <v>131.00781328591384</v>
      </c>
      <c r="I458" s="12">
        <f>Dataark7a!I458*Dataark9!$F$59/1000</f>
        <v>21.317191321734928</v>
      </c>
      <c r="J458" s="12">
        <f>Dataark7a!J458*Dataark9!$F$59/1000</f>
        <v>8.3017694055941487</v>
      </c>
      <c r="K458" s="12">
        <f>Dataark7a!K458*Dataark9!$F$59/1000</f>
        <v>12.121540163339468</v>
      </c>
      <c r="L458" s="12">
        <f>Dataark7a!L458*Dataark9!$F$59/1000</f>
        <v>1.0474783356770292</v>
      </c>
      <c r="M458" s="12">
        <f>Dataark7a!M458*Dataark9!$F$59/1000</f>
        <v>263.44961434146251</v>
      </c>
    </row>
    <row r="459" spans="1:13" x14ac:dyDescent="0.2">
      <c r="A459" s="9" t="str">
        <f t="shared" si="46"/>
        <v>2026-priser (mio. kr.)</v>
      </c>
      <c r="B459" s="9" t="str">
        <f t="shared" si="46"/>
        <v>I alt (netto)</v>
      </c>
      <c r="C459" s="9" t="str">
        <f t="shared" si="46"/>
        <v>1 Driftskonti</v>
      </c>
      <c r="D459" s="11" t="str">
        <f t="shared" si="46"/>
        <v>2018</v>
      </c>
      <c r="E459" s="2">
        <v>450</v>
      </c>
      <c r="F459" s="3" t="s">
        <v>57</v>
      </c>
      <c r="G459" s="12">
        <f>Dataark7a!G459*Dataark9!$F$59/1000</f>
        <v>127.70800473085436</v>
      </c>
      <c r="H459" s="12">
        <f>Dataark7a!H459*Dataark9!$F$59/1000</f>
        <v>116.04347735098936</v>
      </c>
      <c r="I459" s="12">
        <f>Dataark7a!I459*Dataark9!$F$59/1000</f>
        <v>26.939833445693598</v>
      </c>
      <c r="J459" s="12">
        <f>Dataark7a!J459*Dataark9!$F$59/1000</f>
        <v>49.313316021795146</v>
      </c>
      <c r="K459" s="12">
        <f>Dataark7a!K459*Dataark9!$F$59/1000</f>
        <v>18.230151803609839</v>
      </c>
      <c r="L459" s="12">
        <f>Dataark7a!L459*Dataark9!$F$59/1000</f>
        <v>2.0534100546745613</v>
      </c>
      <c r="M459" s="12">
        <f>Dataark7a!M459*Dataark9!$F$59/1000</f>
        <v>340.28819340761686</v>
      </c>
    </row>
    <row r="460" spans="1:13" x14ac:dyDescent="0.2">
      <c r="A460" s="9" t="str">
        <f t="shared" si="46"/>
        <v>2026-priser (mio. kr.)</v>
      </c>
      <c r="B460" s="9" t="str">
        <f t="shared" si="46"/>
        <v>I alt (netto)</v>
      </c>
      <c r="C460" s="9" t="str">
        <f t="shared" si="46"/>
        <v>1 Driftskonti</v>
      </c>
      <c r="D460" s="11" t="str">
        <f t="shared" si="46"/>
        <v>2018</v>
      </c>
      <c r="E460" s="2">
        <v>461</v>
      </c>
      <c r="F460" s="3" t="s">
        <v>58</v>
      </c>
      <c r="G460" s="12">
        <f>Dataark7a!G460*Dataark9!$F$59/1000</f>
        <v>515.9007061583161</v>
      </c>
      <c r="H460" s="12">
        <f>Dataark7a!H460*Dataark9!$F$59/1000</f>
        <v>728.8648862922679</v>
      </c>
      <c r="I460" s="12">
        <f>Dataark7a!I460*Dataark9!$F$59/1000</f>
        <v>157.07894474649069</v>
      </c>
      <c r="J460" s="12">
        <f>Dataark7a!J460*Dataark9!$F$59/1000</f>
        <v>80.388926309675099</v>
      </c>
      <c r="K460" s="12">
        <f>Dataark7a!K460*Dataark9!$F$59/1000</f>
        <v>123.6452492149532</v>
      </c>
      <c r="L460" s="12">
        <f>Dataark7a!L460*Dataark9!$F$59/1000</f>
        <v>8.8141776779746177</v>
      </c>
      <c r="M460" s="12">
        <f>Dataark7a!M460*Dataark9!$F$59/1000</f>
        <v>1614.6928903996777</v>
      </c>
    </row>
    <row r="461" spans="1:13" x14ac:dyDescent="0.2">
      <c r="A461" s="9" t="str">
        <f t="shared" si="46"/>
        <v>2026-priser (mio. kr.)</v>
      </c>
      <c r="B461" s="9" t="str">
        <f t="shared" si="46"/>
        <v>I alt (netto)</v>
      </c>
      <c r="C461" s="9" t="str">
        <f t="shared" si="46"/>
        <v>1 Driftskonti</v>
      </c>
      <c r="D461" s="11" t="str">
        <f t="shared" si="46"/>
        <v>2018</v>
      </c>
      <c r="E461" s="2">
        <v>479</v>
      </c>
      <c r="F461" s="3" t="s">
        <v>59</v>
      </c>
      <c r="G461" s="12">
        <f>Dataark7a!G461*Dataark9!$F$59/1000</f>
        <v>150.29173836712184</v>
      </c>
      <c r="H461" s="12">
        <f>Dataark7a!H461*Dataark9!$F$59/1000</f>
        <v>359.24604049730999</v>
      </c>
      <c r="I461" s="12">
        <f>Dataark7a!I461*Dataark9!$F$59/1000</f>
        <v>53.359704688701363</v>
      </c>
      <c r="J461" s="12">
        <f>Dataark7a!J461*Dataark9!$F$59/1000</f>
        <v>31.063020404037673</v>
      </c>
      <c r="K461" s="12">
        <f>Dataark7a!K461*Dataark9!$F$59/1000</f>
        <v>22.139310736635288</v>
      </c>
      <c r="L461" s="12">
        <f>Dataark7a!L461*Dataark9!$F$59/1000</f>
        <v>2.4260706164058119</v>
      </c>
      <c r="M461" s="12">
        <f>Dataark7a!M461*Dataark9!$F$59/1000</f>
        <v>618.52588531021206</v>
      </c>
    </row>
    <row r="462" spans="1:13" x14ac:dyDescent="0.2">
      <c r="A462" s="9" t="str">
        <f t="shared" si="46"/>
        <v>2026-priser (mio. kr.)</v>
      </c>
      <c r="B462" s="9" t="str">
        <f t="shared" si="46"/>
        <v>I alt (netto)</v>
      </c>
      <c r="C462" s="9" t="str">
        <f t="shared" si="46"/>
        <v>1 Driftskonti</v>
      </c>
      <c r="D462" s="11" t="str">
        <f t="shared" si="46"/>
        <v>2018</v>
      </c>
      <c r="E462" s="2">
        <v>480</v>
      </c>
      <c r="F462" s="3" t="s">
        <v>56</v>
      </c>
      <c r="G462" s="12">
        <f>Dataark7a!G462*Dataark9!$F$59/1000</f>
        <v>93.212981991413344</v>
      </c>
      <c r="H462" s="12">
        <f>Dataark7a!H462*Dataark9!$F$59/1000</f>
        <v>131.04054698390377</v>
      </c>
      <c r="I462" s="12">
        <f>Dataark7a!I462*Dataark9!$F$59/1000</f>
        <v>23.014307663673193</v>
      </c>
      <c r="J462" s="12">
        <f>Dataark7a!J462*Dataark9!$F$59/1000</f>
        <v>14.465776534770514</v>
      </c>
      <c r="K462" s="12">
        <f>Dataark7a!K462*Dataark9!$F$59/1000</f>
        <v>6.2105896993927709</v>
      </c>
      <c r="L462" s="12">
        <f>Dataark7a!L462*Dataark9!$F$59/1000</f>
        <v>0.96060813716535265</v>
      </c>
      <c r="M462" s="12">
        <f>Dataark7a!M462*Dataark9!$F$59/1000</f>
        <v>268.90481101031895</v>
      </c>
    </row>
    <row r="463" spans="1:13" x14ac:dyDescent="0.2">
      <c r="A463" s="9" t="str">
        <f t="shared" si="46"/>
        <v>2026-priser (mio. kr.)</v>
      </c>
      <c r="B463" s="9" t="str">
        <f t="shared" si="46"/>
        <v>I alt (netto)</v>
      </c>
      <c r="C463" s="9" t="str">
        <f t="shared" si="46"/>
        <v>1 Driftskonti</v>
      </c>
      <c r="D463" s="11" t="str">
        <f t="shared" si="46"/>
        <v>2018</v>
      </c>
      <c r="E463" s="2">
        <v>482</v>
      </c>
      <c r="F463" s="3" t="s">
        <v>54</v>
      </c>
      <c r="G463" s="12">
        <f>Dataark7a!G463*Dataark9!$F$59/1000</f>
        <v>75.271138527791521</v>
      </c>
      <c r="H463" s="12">
        <f>Dataark7a!H463*Dataark9!$F$59/1000</f>
        <v>126.35333322942589</v>
      </c>
      <c r="I463" s="12">
        <f>Dataark7a!I463*Dataark9!$F$59/1000</f>
        <v>30.852769343871731</v>
      </c>
      <c r="J463" s="12">
        <f>Dataark7a!J463*Dataark9!$F$59/1000</f>
        <v>3.1197732161149982</v>
      </c>
      <c r="K463" s="12">
        <f>Dataark7a!K463*Dataark9!$F$59/1000</f>
        <v>8.593854710734858</v>
      </c>
      <c r="L463" s="12">
        <f>Dataark7a!L463*Dataark9!$F$59/1000</f>
        <v>1.0499963124454836</v>
      </c>
      <c r="M463" s="12">
        <f>Dataark7a!M463*Dataark9!$F$59/1000</f>
        <v>245.24086534038449</v>
      </c>
    </row>
    <row r="464" spans="1:13" x14ac:dyDescent="0.2">
      <c r="A464" s="9" t="str">
        <f t="shared" si="46"/>
        <v>2026-priser (mio. kr.)</v>
      </c>
      <c r="B464" s="9" t="str">
        <f t="shared" si="46"/>
        <v>I alt (netto)</v>
      </c>
      <c r="C464" s="9" t="str">
        <f t="shared" si="46"/>
        <v>1 Driftskonti</v>
      </c>
      <c r="D464" s="11" t="str">
        <f t="shared" si="46"/>
        <v>2018</v>
      </c>
      <c r="E464" s="2">
        <v>492</v>
      </c>
      <c r="F464" s="3" t="s">
        <v>60</v>
      </c>
      <c r="G464" s="12">
        <f>Dataark7a!G464*Dataark9!$F$59/1000</f>
        <v>23.162868293012</v>
      </c>
      <c r="H464" s="12">
        <f>Dataark7a!H464*Dataark9!$F$59/1000</f>
        <v>78.248646056488852</v>
      </c>
      <c r="I464" s="12">
        <f>Dataark7a!I464*Dataark9!$F$59/1000</f>
        <v>10.171367156171538</v>
      </c>
      <c r="J464" s="12">
        <f>Dataark7a!J464*Dataark9!$F$59/1000</f>
        <v>1.7600657611496238</v>
      </c>
      <c r="K464" s="12">
        <f>Dataark7a!K464*Dataark9!$F$59/1000</f>
        <v>5.8920656381832899</v>
      </c>
      <c r="L464" s="12">
        <f>Dataark7a!L464*Dataark9!$F$59/1000</f>
        <v>0.29460328190916446</v>
      </c>
      <c r="M464" s="12">
        <f>Dataark7a!M464*Dataark9!$F$59/1000</f>
        <v>119.52961618691447</v>
      </c>
    </row>
    <row r="465" spans="1:13" x14ac:dyDescent="0.2">
      <c r="A465" s="9" t="str">
        <f t="shared" si="46"/>
        <v>2026-priser (mio. kr.)</v>
      </c>
      <c r="B465" s="9" t="str">
        <f t="shared" si="46"/>
        <v>I alt (netto)</v>
      </c>
      <c r="C465" s="9" t="str">
        <f t="shared" si="46"/>
        <v>1 Driftskonti</v>
      </c>
      <c r="D465" s="11" t="str">
        <f t="shared" si="46"/>
        <v>2018</v>
      </c>
      <c r="E465" s="2">
        <v>510</v>
      </c>
      <c r="F465" s="3" t="s">
        <v>65</v>
      </c>
      <c r="G465" s="12">
        <f>Dataark7a!G465*Dataark9!$F$59/1000</f>
        <v>203.234717900644</v>
      </c>
      <c r="H465" s="12">
        <f>Dataark7a!H465*Dataark9!$F$59/1000</f>
        <v>236.64449265288118</v>
      </c>
      <c r="I465" s="12">
        <f>Dataark7a!I465*Dataark9!$F$59/1000</f>
        <v>59.572812364862592</v>
      </c>
      <c r="J465" s="12">
        <f>Dataark7a!J465*Dataark9!$F$59/1000</f>
        <v>14.183763136703622</v>
      </c>
      <c r="K465" s="12">
        <f>Dataark7a!K465*Dataark9!$F$59/1000</f>
        <v>32.013556634129209</v>
      </c>
      <c r="L465" s="12">
        <f>Dataark7a!L465*Dataark9!$F$59/1000</f>
        <v>3.5427933132153373</v>
      </c>
      <c r="M465" s="12">
        <f>Dataark7a!M465*Dataark9!$F$59/1000</f>
        <v>549.19213600243597</v>
      </c>
    </row>
    <row r="466" spans="1:13" x14ac:dyDescent="0.2">
      <c r="A466" s="9" t="str">
        <f t="shared" si="46"/>
        <v>2026-priser (mio. kr.)</v>
      </c>
      <c r="B466" s="9" t="str">
        <f t="shared" si="46"/>
        <v>I alt (netto)</v>
      </c>
      <c r="C466" s="9" t="str">
        <f t="shared" si="46"/>
        <v>1 Driftskonti</v>
      </c>
      <c r="D466" s="11" t="str">
        <f t="shared" si="46"/>
        <v>2018</v>
      </c>
      <c r="E466" s="2">
        <v>530</v>
      </c>
      <c r="F466" s="3" t="s">
        <v>61</v>
      </c>
      <c r="G466" s="12">
        <f>Dataark7a!G466*Dataark9!$F$59/1000</f>
        <v>34.488727797519878</v>
      </c>
      <c r="H466" s="12">
        <f>Dataark7a!H466*Dataark9!$F$59/1000</f>
        <v>188.59645995723434</v>
      </c>
      <c r="I466" s="12">
        <f>Dataark7a!I466*Dataark9!$F$59/1000</f>
        <v>37.589616187871471</v>
      </c>
      <c r="J466" s="12">
        <f>Dataark7a!J466*Dataark9!$F$59/1000</f>
        <v>2.2963948128304104</v>
      </c>
      <c r="K466" s="12">
        <f>Dataark7a!K466*Dataark9!$F$59/1000</f>
        <v>20.012879355675551</v>
      </c>
      <c r="L466" s="12">
        <f>Dataark7a!L466*Dataark9!$F$59/1000</f>
        <v>1.3735563271918738</v>
      </c>
      <c r="M466" s="12">
        <f>Dataark7a!M466*Dataark9!$F$59/1000</f>
        <v>284.35763443832354</v>
      </c>
    </row>
    <row r="467" spans="1:13" x14ac:dyDescent="0.2">
      <c r="A467" s="9" t="str">
        <f t="shared" si="46"/>
        <v>2026-priser (mio. kr.)</v>
      </c>
      <c r="B467" s="9" t="str">
        <f t="shared" si="46"/>
        <v>I alt (netto)</v>
      </c>
      <c r="C467" s="9" t="str">
        <f t="shared" si="46"/>
        <v>1 Driftskonti</v>
      </c>
      <c r="D467" s="11" t="str">
        <f t="shared" si="46"/>
        <v>2018</v>
      </c>
      <c r="E467" s="2">
        <v>540</v>
      </c>
      <c r="F467" s="3" t="s">
        <v>67</v>
      </c>
      <c r="G467" s="12">
        <f>Dataark7a!G467*Dataark9!$F$59/1000</f>
        <v>350.22287074755371</v>
      </c>
      <c r="H467" s="12">
        <f>Dataark7a!H467*Dataark9!$F$59/1000</f>
        <v>360.46977720677887</v>
      </c>
      <c r="I467" s="12">
        <f>Dataark7a!I467*Dataark9!$F$59/1000</f>
        <v>93.989777824481521</v>
      </c>
      <c r="J467" s="12">
        <f>Dataark7a!J467*Dataark9!$F$59/1000</f>
        <v>28.906373301856483</v>
      </c>
      <c r="K467" s="12">
        <f>Dataark7a!K467*Dataark9!$F$59/1000</f>
        <v>69.585546984621502</v>
      </c>
      <c r="L467" s="12">
        <f>Dataark7a!L467*Dataark9!$F$59/1000</f>
        <v>4.2201290639295701</v>
      </c>
      <c r="M467" s="12">
        <f>Dataark7a!M467*Dataark9!$F$59/1000</f>
        <v>907.39447512922152</v>
      </c>
    </row>
    <row r="468" spans="1:13" x14ac:dyDescent="0.2">
      <c r="A468" s="9" t="str">
        <f t="shared" si="46"/>
        <v>2026-priser (mio. kr.)</v>
      </c>
      <c r="B468" s="9" t="str">
        <f t="shared" si="46"/>
        <v>I alt (netto)</v>
      </c>
      <c r="C468" s="9" t="str">
        <f t="shared" si="46"/>
        <v>1 Driftskonti</v>
      </c>
      <c r="D468" s="11" t="str">
        <f t="shared" si="46"/>
        <v>2018</v>
      </c>
      <c r="E468" s="2">
        <v>550</v>
      </c>
      <c r="F468" s="3" t="s">
        <v>68</v>
      </c>
      <c r="G468" s="12">
        <f>Dataark7a!G468*Dataark9!$F$59/1000</f>
        <v>97.075558354222395</v>
      </c>
      <c r="H468" s="12">
        <f>Dataark7a!H468*Dataark9!$F$59/1000</f>
        <v>178.89469546837955</v>
      </c>
      <c r="I468" s="12">
        <f>Dataark7a!I468*Dataark9!$F$59/1000</f>
        <v>49.91385348107152</v>
      </c>
      <c r="J468" s="12">
        <f>Dataark7a!J468*Dataark9!$F$59/1000</f>
        <v>28.178678015773162</v>
      </c>
      <c r="K468" s="12">
        <f>Dataark7a!K468*Dataark9!$F$59/1000</f>
        <v>20.2697129860579</v>
      </c>
      <c r="L468" s="12">
        <f>Dataark7a!L468*Dataark9!$F$59/1000</f>
        <v>1.7034112838593998</v>
      </c>
      <c r="M468" s="12">
        <f>Dataark7a!M468*Dataark9!$F$59/1000</f>
        <v>376.03590958936394</v>
      </c>
    </row>
    <row r="469" spans="1:13" x14ac:dyDescent="0.2">
      <c r="A469" s="9" t="str">
        <f t="shared" si="46"/>
        <v>2026-priser (mio. kr.)</v>
      </c>
      <c r="B469" s="9" t="str">
        <f t="shared" si="46"/>
        <v>I alt (netto)</v>
      </c>
      <c r="C469" s="9" t="str">
        <f t="shared" si="46"/>
        <v>1 Driftskonti</v>
      </c>
      <c r="D469" s="11" t="str">
        <f t="shared" si="46"/>
        <v>2018</v>
      </c>
      <c r="E469" s="2">
        <v>561</v>
      </c>
      <c r="F469" s="3" t="s">
        <v>62</v>
      </c>
      <c r="G469" s="12">
        <f>Dataark7a!G469*Dataark9!$F$59/1000</f>
        <v>370.8463594695794</v>
      </c>
      <c r="H469" s="12">
        <f>Dataark7a!H469*Dataark9!$F$59/1000</f>
        <v>581.4486773947209</v>
      </c>
      <c r="I469" s="12">
        <f>Dataark7a!I469*Dataark9!$F$59/1000</f>
        <v>181.59270757577843</v>
      </c>
      <c r="J469" s="12">
        <f>Dataark7a!J469*Dataark9!$F$59/1000</f>
        <v>16.001742363527697</v>
      </c>
      <c r="K469" s="12">
        <f>Dataark7a!K469*Dataark9!$F$59/1000</f>
        <v>85.232254623797132</v>
      </c>
      <c r="L469" s="12">
        <f>Dataark7a!L469*Dataark9!$F$59/1000</f>
        <v>5.7888285906766592</v>
      </c>
      <c r="M469" s="12">
        <f>Dataark7a!M469*Dataark9!$F$59/1000</f>
        <v>1240.9105700180803</v>
      </c>
    </row>
    <row r="470" spans="1:13" x14ac:dyDescent="0.2">
      <c r="A470" s="9" t="str">
        <f t="shared" si="46"/>
        <v>2026-priser (mio. kr.)</v>
      </c>
      <c r="B470" s="9" t="str">
        <f t="shared" si="46"/>
        <v>I alt (netto)</v>
      </c>
      <c r="C470" s="9" t="str">
        <f t="shared" si="46"/>
        <v>1 Driftskonti</v>
      </c>
      <c r="D470" s="11" t="str">
        <f t="shared" si="46"/>
        <v>2018</v>
      </c>
      <c r="E470" s="2">
        <v>563</v>
      </c>
      <c r="F470" s="3" t="s">
        <v>63</v>
      </c>
      <c r="G470" s="12">
        <f>Dataark7a!G470*Dataark9!$F$59/1000</f>
        <v>9.0219107613721068</v>
      </c>
      <c r="H470" s="12">
        <f>Dataark7a!H470*Dataark9!$F$59/1000</f>
        <v>15.562355417432403</v>
      </c>
      <c r="I470" s="12">
        <f>Dataark7a!I470*Dataark9!$F$59/1000</f>
        <v>10.220467703156398</v>
      </c>
      <c r="J470" s="12">
        <f>Dataark7a!J470*Dataark9!$F$59/1000</f>
        <v>3.2028664494739938</v>
      </c>
      <c r="K470" s="12">
        <f>Dataark7a!K470*Dataark9!$F$59/1000</f>
        <v>2.8717525044222403</v>
      </c>
      <c r="L470" s="12">
        <f>Dataark7a!L470*Dataark9!$F$59/1000</f>
        <v>7.553930305363192E-2</v>
      </c>
      <c r="M470" s="12">
        <f>Dataark7a!M470*Dataark9!$F$59/1000</f>
        <v>40.954892138910772</v>
      </c>
    </row>
    <row r="471" spans="1:13" x14ac:dyDescent="0.2">
      <c r="A471" s="9" t="str">
        <f t="shared" si="46"/>
        <v>2026-priser (mio. kr.)</v>
      </c>
      <c r="B471" s="9" t="str">
        <f t="shared" si="46"/>
        <v>I alt (netto)</v>
      </c>
      <c r="C471" s="9" t="str">
        <f t="shared" si="46"/>
        <v>1 Driftskonti</v>
      </c>
      <c r="D471" s="11" t="str">
        <f t="shared" si="46"/>
        <v>2018</v>
      </c>
      <c r="E471" s="2">
        <v>573</v>
      </c>
      <c r="F471" s="3" t="s">
        <v>69</v>
      </c>
      <c r="G471" s="12">
        <f>Dataark7a!G471*Dataark9!$F$59/1000</f>
        <v>135.65725738886488</v>
      </c>
      <c r="H471" s="12">
        <f>Dataark7a!H471*Dataark9!$F$59/1000</f>
        <v>244.4829543330797</v>
      </c>
      <c r="I471" s="12">
        <f>Dataark7a!I471*Dataark9!$F$59/1000</f>
        <v>47.41224356161208</v>
      </c>
      <c r="J471" s="12">
        <f>Dataark7a!J471*Dataark9!$F$59/1000</f>
        <v>22.321864052348232</v>
      </c>
      <c r="K471" s="12">
        <f>Dataark7a!K471*Dataark9!$F$59/1000</f>
        <v>30.745755331212418</v>
      </c>
      <c r="L471" s="12">
        <f>Dataark7a!L471*Dataark9!$F$59/1000</f>
        <v>2.8994502488752385</v>
      </c>
      <c r="M471" s="12">
        <f>Dataark7a!M471*Dataark9!$F$59/1000</f>
        <v>483.51952491599258</v>
      </c>
    </row>
    <row r="472" spans="1:13" x14ac:dyDescent="0.2">
      <c r="A472" s="9" t="str">
        <f t="shared" si="46"/>
        <v>2026-priser (mio. kr.)</v>
      </c>
      <c r="B472" s="9" t="str">
        <f t="shared" si="46"/>
        <v>I alt (netto)</v>
      </c>
      <c r="C472" s="9" t="str">
        <f t="shared" si="46"/>
        <v>1 Driftskonti</v>
      </c>
      <c r="D472" s="11" t="str">
        <f t="shared" si="46"/>
        <v>2018</v>
      </c>
      <c r="E472" s="2">
        <v>575</v>
      </c>
      <c r="F472" s="3" t="s">
        <v>70</v>
      </c>
      <c r="G472" s="12">
        <f>Dataark7a!G472*Dataark9!$F$59/1000</f>
        <v>131.78838608413471</v>
      </c>
      <c r="H472" s="12">
        <f>Dataark7a!H472*Dataark9!$F$59/1000</f>
        <v>174.386258064462</v>
      </c>
      <c r="I472" s="12">
        <f>Dataark7a!I472*Dataark9!$F$59/1000</f>
        <v>36.229908732906104</v>
      </c>
      <c r="J472" s="12">
        <f>Dataark7a!J472*Dataark9!$F$59/1000</f>
        <v>41.624673959319644</v>
      </c>
      <c r="K472" s="12">
        <f>Dataark7a!K472*Dataark9!$F$59/1000</f>
        <v>30.094858336566958</v>
      </c>
      <c r="L472" s="12">
        <f>Dataark7a!L472*Dataark9!$F$59/1000</f>
        <v>1.9401011000941133</v>
      </c>
      <c r="M472" s="12">
        <f>Dataark7a!M472*Dataark9!$F$59/1000</f>
        <v>416.06418627748349</v>
      </c>
    </row>
    <row r="473" spans="1:13" x14ac:dyDescent="0.2">
      <c r="A473" s="9" t="str">
        <f t="shared" si="46"/>
        <v>2026-priser (mio. kr.)</v>
      </c>
      <c r="B473" s="9" t="str">
        <f t="shared" si="46"/>
        <v>I alt (netto)</v>
      </c>
      <c r="C473" s="9" t="str">
        <f t="shared" si="46"/>
        <v>1 Driftskonti</v>
      </c>
      <c r="D473" s="11" t="str">
        <f t="shared" si="46"/>
        <v>2018</v>
      </c>
      <c r="E473" s="2">
        <v>580</v>
      </c>
      <c r="F473" s="3" t="s">
        <v>72</v>
      </c>
      <c r="G473" s="12">
        <f>Dataark7a!G473*Dataark9!$F$59/1000</f>
        <v>183.25079527780568</v>
      </c>
      <c r="H473" s="12">
        <f>Dataark7a!H473*Dataark9!$F$59/1000</f>
        <v>255.61618861480085</v>
      </c>
      <c r="I473" s="12">
        <f>Dataark7a!I473*Dataark9!$F$59/1000</f>
        <v>102.32302193968135</v>
      </c>
      <c r="J473" s="12">
        <f>Dataark7a!J473*Dataark9!$F$59/1000</f>
        <v>5.0145507343769324</v>
      </c>
      <c r="K473" s="12">
        <f>Dataark7a!K473*Dataark9!$F$59/1000</f>
        <v>43.48294081443899</v>
      </c>
      <c r="L473" s="12">
        <f>Dataark7a!L473*Dataark9!$F$59/1000</f>
        <v>4.2213880523137979</v>
      </c>
      <c r="M473" s="12">
        <f>Dataark7a!M473*Dataark9!$F$59/1000</f>
        <v>593.90888543341759</v>
      </c>
    </row>
    <row r="474" spans="1:13" x14ac:dyDescent="0.2">
      <c r="A474" s="9" t="str">
        <f t="shared" si="46"/>
        <v>2026-priser (mio. kr.)</v>
      </c>
      <c r="B474" s="9" t="str">
        <f t="shared" si="46"/>
        <v>I alt (netto)</v>
      </c>
      <c r="C474" s="9" t="str">
        <f t="shared" si="46"/>
        <v>1 Driftskonti</v>
      </c>
      <c r="D474" s="11" t="str">
        <f t="shared" ref="D474:D506" si="47">D473</f>
        <v>2018</v>
      </c>
      <c r="E474" s="2">
        <v>607</v>
      </c>
      <c r="F474" s="3" t="s">
        <v>64</v>
      </c>
      <c r="G474" s="12">
        <f>Dataark7a!G474*Dataark9!$F$59/1000</f>
        <v>185.02596889956604</v>
      </c>
      <c r="H474" s="12">
        <f>Dataark7a!H474*Dataark9!$F$59/1000</f>
        <v>243.87612193188221</v>
      </c>
      <c r="I474" s="12">
        <f>Dataark7a!I474*Dataark9!$F$59/1000</f>
        <v>72.536615757250047</v>
      </c>
      <c r="J474" s="12">
        <f>Dataark7a!J474*Dataark9!$F$59/1000</f>
        <v>34.62218056624797</v>
      </c>
      <c r="K474" s="12">
        <f>Dataark7a!K474*Dataark9!$F$59/1000</f>
        <v>18.640582016867906</v>
      </c>
      <c r="L474" s="12">
        <f>Dataark7a!L474*Dataark9!$F$59/1000</f>
        <v>3.591893860200198</v>
      </c>
      <c r="M474" s="12">
        <f>Dataark7a!M474*Dataark9!$F$59/1000</f>
        <v>558.29336303201433</v>
      </c>
    </row>
    <row r="475" spans="1:13" x14ac:dyDescent="0.2">
      <c r="A475" s="9" t="str">
        <f t="shared" si="46"/>
        <v>2026-priser (mio. kr.)</v>
      </c>
      <c r="B475" s="9" t="str">
        <f t="shared" ref="A475:C507" si="48">B474</f>
        <v>I alt (netto)</v>
      </c>
      <c r="C475" s="9" t="str">
        <f t="shared" si="48"/>
        <v>1 Driftskonti</v>
      </c>
      <c r="D475" s="11" t="str">
        <f t="shared" si="47"/>
        <v>2018</v>
      </c>
      <c r="E475" s="2">
        <v>615</v>
      </c>
      <c r="F475" s="3" t="s">
        <v>75</v>
      </c>
      <c r="G475" s="12">
        <f>Dataark7a!G475*Dataark9!$F$59/1000</f>
        <v>219.897429165891</v>
      </c>
      <c r="H475" s="12">
        <f>Dataark7a!H475*Dataark9!$F$59/1000</f>
        <v>350.42304990064582</v>
      </c>
      <c r="I475" s="12">
        <f>Dataark7a!I475*Dataark9!$F$59/1000</f>
        <v>74.081394504696831</v>
      </c>
      <c r="J475" s="12">
        <f>Dataark7a!J475*Dataark9!$F$59/1000</f>
        <v>8.1318059737234769</v>
      </c>
      <c r="K475" s="12">
        <f>Dataark7a!K475*Dataark9!$F$59/1000</f>
        <v>49.232740765204611</v>
      </c>
      <c r="L475" s="12">
        <f>Dataark7a!L475*Dataark9!$F$59/1000</f>
        <v>3.8676123163459541</v>
      </c>
      <c r="M475" s="12">
        <f>Dataark7a!M475*Dataark9!$F$59/1000</f>
        <v>705.63403262650763</v>
      </c>
    </row>
    <row r="476" spans="1:13" x14ac:dyDescent="0.2">
      <c r="A476" s="9" t="str">
        <f t="shared" si="48"/>
        <v>2026-priser (mio. kr.)</v>
      </c>
      <c r="B476" s="9" t="str">
        <f t="shared" si="48"/>
        <v>I alt (netto)</v>
      </c>
      <c r="C476" s="9" t="str">
        <f t="shared" si="48"/>
        <v>1 Driftskonti</v>
      </c>
      <c r="D476" s="11" t="str">
        <f t="shared" si="47"/>
        <v>2018</v>
      </c>
      <c r="E476" s="2">
        <v>621</v>
      </c>
      <c r="F476" s="3" t="s">
        <v>66</v>
      </c>
      <c r="G476" s="12">
        <f>Dataark7a!G476*Dataark9!$F$59/1000</f>
        <v>172.3315890214032</v>
      </c>
      <c r="H476" s="12">
        <f>Dataark7a!H476*Dataark9!$F$59/1000</f>
        <v>377.02673344775076</v>
      </c>
      <c r="I476" s="12">
        <f>Dataark7a!I476*Dataark9!$F$59/1000</f>
        <v>177.27941337141607</v>
      </c>
      <c r="J476" s="12">
        <f>Dataark7a!J476*Dataark9!$F$59/1000</f>
        <v>54.543153769874934</v>
      </c>
      <c r="K476" s="12">
        <f>Dataark7a!K476*Dataark9!$F$59/1000</f>
        <v>31.765535922436452</v>
      </c>
      <c r="L476" s="12">
        <f>Dataark7a!L476*Dataark9!$F$59/1000</f>
        <v>3.629663511727014</v>
      </c>
      <c r="M476" s="12">
        <f>Dataark7a!M476*Dataark9!$F$59/1000</f>
        <v>816.57608904460835</v>
      </c>
    </row>
    <row r="477" spans="1:13" x14ac:dyDescent="0.2">
      <c r="A477" s="9" t="str">
        <f t="shared" si="48"/>
        <v>2026-priser (mio. kr.)</v>
      </c>
      <c r="B477" s="9" t="str">
        <f t="shared" si="48"/>
        <v>I alt (netto)</v>
      </c>
      <c r="C477" s="9" t="str">
        <f t="shared" si="48"/>
        <v>1 Driftskonti</v>
      </c>
      <c r="D477" s="11" t="str">
        <f t="shared" si="47"/>
        <v>2018</v>
      </c>
      <c r="E477" s="2">
        <v>630</v>
      </c>
      <c r="F477" s="3" t="s">
        <v>71</v>
      </c>
      <c r="G477" s="12">
        <f>Dataark7a!G477*Dataark9!$F$59/1000</f>
        <v>272.79886208273365</v>
      </c>
      <c r="H477" s="12">
        <f>Dataark7a!H477*Dataark9!$F$59/1000</f>
        <v>383.5759910225006</v>
      </c>
      <c r="I477" s="12">
        <f>Dataark7a!I477*Dataark9!$F$59/1000</f>
        <v>139.69609212546575</v>
      </c>
      <c r="J477" s="12">
        <f>Dataark7a!J477*Dataark9!$F$59/1000</f>
        <v>62.785750721410395</v>
      </c>
      <c r="K477" s="12">
        <f>Dataark7a!K477*Dataark9!$F$59/1000</f>
        <v>37.477566221675254</v>
      </c>
      <c r="L477" s="12">
        <f>Dataark7a!L477*Dataark9!$F$59/1000</f>
        <v>5.446383750166861</v>
      </c>
      <c r="M477" s="12">
        <f>Dataark7a!M477*Dataark9!$F$59/1000</f>
        <v>901.78064592395253</v>
      </c>
    </row>
    <row r="478" spans="1:13" x14ac:dyDescent="0.2">
      <c r="A478" s="9" t="str">
        <f t="shared" si="48"/>
        <v>2026-priser (mio. kr.)</v>
      </c>
      <c r="B478" s="9" t="str">
        <f t="shared" si="48"/>
        <v>I alt (netto)</v>
      </c>
      <c r="C478" s="9" t="str">
        <f t="shared" si="48"/>
        <v>1 Driftskonti</v>
      </c>
      <c r="D478" s="11" t="str">
        <f t="shared" si="47"/>
        <v>2018</v>
      </c>
      <c r="E478" s="2">
        <v>657</v>
      </c>
      <c r="F478" s="3" t="s">
        <v>84</v>
      </c>
      <c r="G478" s="12">
        <f>Dataark7a!G478*Dataark9!$F$59/1000</f>
        <v>155.08848411102747</v>
      </c>
      <c r="H478" s="12">
        <f>Dataark7a!H478*Dataark9!$F$59/1000</f>
        <v>330.30441552069516</v>
      </c>
      <c r="I478" s="12">
        <f>Dataark7a!I478*Dataark9!$F$59/1000</f>
        <v>81.485505192336973</v>
      </c>
      <c r="J478" s="12">
        <f>Dataark7a!J478*Dataark9!$F$59/1000</f>
        <v>89.83008020299485</v>
      </c>
      <c r="K478" s="12">
        <f>Dataark7a!K478*Dataark9!$F$59/1000</f>
        <v>27.732996127756735</v>
      </c>
      <c r="L478" s="12">
        <f>Dataark7a!L478*Dataark9!$F$59/1000</f>
        <v>1.6278719808057678</v>
      </c>
      <c r="M478" s="12">
        <f>Dataark7a!M478*Dataark9!$F$59/1000</f>
        <v>686.06935313561701</v>
      </c>
    </row>
    <row r="479" spans="1:13" x14ac:dyDescent="0.2">
      <c r="A479" s="9" t="str">
        <f t="shared" si="48"/>
        <v>2026-priser (mio. kr.)</v>
      </c>
      <c r="B479" s="9" t="str">
        <f t="shared" si="48"/>
        <v>I alt (netto)</v>
      </c>
      <c r="C479" s="9" t="str">
        <f t="shared" si="48"/>
        <v>1 Driftskonti</v>
      </c>
      <c r="D479" s="11" t="str">
        <f t="shared" si="47"/>
        <v>2018</v>
      </c>
      <c r="E479" s="2">
        <v>661</v>
      </c>
      <c r="F479" s="3" t="s">
        <v>85</v>
      </c>
      <c r="G479" s="12">
        <f>Dataark7a!G479*Dataark9!$F$59/1000</f>
        <v>150.17087548223603</v>
      </c>
      <c r="H479" s="12">
        <f>Dataark7a!H479*Dataark9!$F$59/1000</f>
        <v>259.58200202511654</v>
      </c>
      <c r="I479" s="12">
        <f>Dataark7a!I479*Dataark9!$F$59/1000</f>
        <v>43.088877450175872</v>
      </c>
      <c r="J479" s="12">
        <f>Dataark7a!J479*Dataark9!$F$59/1000</f>
        <v>15.853181734188885</v>
      </c>
      <c r="K479" s="12">
        <f>Dataark7a!K479*Dataark9!$F$59/1000</f>
        <v>36.545914817347125</v>
      </c>
      <c r="L479" s="12">
        <f>Dataark7a!L479*Dataark9!$F$59/1000</f>
        <v>3.6409944071850586</v>
      </c>
      <c r="M479" s="12">
        <f>Dataark7a!M479*Dataark9!$F$59/1000</f>
        <v>508.88184591624952</v>
      </c>
    </row>
    <row r="480" spans="1:13" x14ac:dyDescent="0.2">
      <c r="A480" s="9" t="str">
        <f t="shared" si="48"/>
        <v>2026-priser (mio. kr.)</v>
      </c>
      <c r="B480" s="9" t="str">
        <f t="shared" si="48"/>
        <v>I alt (netto)</v>
      </c>
      <c r="C480" s="9" t="str">
        <f t="shared" si="48"/>
        <v>1 Driftskonti</v>
      </c>
      <c r="D480" s="11" t="str">
        <f t="shared" si="47"/>
        <v>2018</v>
      </c>
      <c r="E480" s="2">
        <v>665</v>
      </c>
      <c r="F480" s="3" t="s">
        <v>87</v>
      </c>
      <c r="G480" s="12">
        <f>Dataark7a!G480*Dataark9!$F$59/1000</f>
        <v>48.003968102198861</v>
      </c>
      <c r="H480" s="12">
        <f>Dataark7a!H480*Dataark9!$F$59/1000</f>
        <v>104.62319371766445</v>
      </c>
      <c r="I480" s="12">
        <f>Dataark7a!I480*Dataark9!$F$59/1000</f>
        <v>34.189088562073813</v>
      </c>
      <c r="J480" s="12">
        <f>Dataark7a!J480*Dataark9!$F$59/1000</f>
        <v>15.592571138653858</v>
      </c>
      <c r="K480" s="12">
        <f>Dataark7a!K480*Dataark9!$F$59/1000</f>
        <v>6.2886469792148576</v>
      </c>
      <c r="L480" s="12">
        <f>Dataark7a!L480*Dataark9!$F$59/1000</f>
        <v>1.2564704074587443</v>
      </c>
      <c r="M480" s="12">
        <f>Dataark7a!M480*Dataark9!$F$59/1000</f>
        <v>209.95393890726456</v>
      </c>
    </row>
    <row r="481" spans="1:13" x14ac:dyDescent="0.2">
      <c r="A481" s="9" t="str">
        <f t="shared" si="48"/>
        <v>2026-priser (mio. kr.)</v>
      </c>
      <c r="B481" s="9" t="str">
        <f t="shared" si="48"/>
        <v>I alt (netto)</v>
      </c>
      <c r="C481" s="9" t="str">
        <f t="shared" si="48"/>
        <v>1 Driftskonti</v>
      </c>
      <c r="D481" s="11" t="str">
        <f t="shared" si="47"/>
        <v>2018</v>
      </c>
      <c r="E481" s="2">
        <v>671</v>
      </c>
      <c r="F481" s="3" t="s">
        <v>90</v>
      </c>
      <c r="G481" s="12">
        <f>Dataark7a!G481*Dataark9!$F$59/1000</f>
        <v>59.681085365906128</v>
      </c>
      <c r="H481" s="12">
        <f>Dataark7a!H481*Dataark9!$F$59/1000</f>
        <v>127.64631430002723</v>
      </c>
      <c r="I481" s="12">
        <f>Dataark7a!I481*Dataark9!$F$59/1000</f>
        <v>34.000240304439728</v>
      </c>
      <c r="J481" s="12">
        <f>Dataark7a!J481*Dataark9!$F$59/1000</f>
        <v>10.687552393704689</v>
      </c>
      <c r="K481" s="12">
        <f>Dataark7a!K481*Dataark9!$F$59/1000</f>
        <v>9.1830612745531877</v>
      </c>
      <c r="L481" s="12">
        <f>Dataark7a!L481*Dataark9!$F$59/1000</f>
        <v>0.54514197037037704</v>
      </c>
      <c r="M481" s="12">
        <f>Dataark7a!M481*Dataark9!$F$59/1000</f>
        <v>241.74339560900134</v>
      </c>
    </row>
    <row r="482" spans="1:13" x14ac:dyDescent="0.2">
      <c r="A482" s="9" t="str">
        <f t="shared" si="48"/>
        <v>2026-priser (mio. kr.)</v>
      </c>
      <c r="B482" s="9" t="str">
        <f t="shared" si="48"/>
        <v>I alt (netto)</v>
      </c>
      <c r="C482" s="9" t="str">
        <f t="shared" si="48"/>
        <v>1 Driftskonti</v>
      </c>
      <c r="D482" s="11" t="str">
        <f t="shared" si="47"/>
        <v>2018</v>
      </c>
      <c r="E482" s="2">
        <v>706</v>
      </c>
      <c r="F482" s="3" t="s">
        <v>82</v>
      </c>
      <c r="G482" s="12">
        <f>Dataark7a!G482*Dataark9!$F$59/1000</f>
        <v>147.34318757126175</v>
      </c>
      <c r="H482" s="12">
        <f>Dataark7a!H482*Dataark9!$F$59/1000</f>
        <v>162.40950156530863</v>
      </c>
      <c r="I482" s="12">
        <f>Dataark7a!I482*Dataark9!$F$59/1000</f>
        <v>66.51235633872291</v>
      </c>
      <c r="J482" s="12">
        <f>Dataark7a!J482*Dataark9!$F$59/1000</f>
        <v>13.953368262390043</v>
      </c>
      <c r="K482" s="12">
        <f>Dataark7a!K482*Dataark9!$F$59/1000</f>
        <v>15.334478519887279</v>
      </c>
      <c r="L482" s="12">
        <f>Dataark7a!L482*Dataark9!$F$59/1000</f>
        <v>2.3442363714310441</v>
      </c>
      <c r="M482" s="12">
        <f>Dataark7a!M482*Dataark9!$F$59/1000</f>
        <v>407.89712862900166</v>
      </c>
    </row>
    <row r="483" spans="1:13" x14ac:dyDescent="0.2">
      <c r="A483" s="9" t="str">
        <f t="shared" si="48"/>
        <v>2026-priser (mio. kr.)</v>
      </c>
      <c r="B483" s="9" t="str">
        <f t="shared" si="48"/>
        <v>I alt (netto)</v>
      </c>
      <c r="C483" s="9" t="str">
        <f t="shared" si="48"/>
        <v>1 Driftskonti</v>
      </c>
      <c r="D483" s="11" t="str">
        <f t="shared" si="47"/>
        <v>2018</v>
      </c>
      <c r="E483" s="2">
        <v>707</v>
      </c>
      <c r="F483" s="3" t="s">
        <v>76</v>
      </c>
      <c r="G483" s="12">
        <f>Dataark7a!G483*Dataark9!$F$59/1000</f>
        <v>109.3381052165953</v>
      </c>
      <c r="H483" s="12">
        <f>Dataark7a!H483*Dataark9!$F$59/1000</f>
        <v>203.54065207801122</v>
      </c>
      <c r="I483" s="12">
        <f>Dataark7a!I483*Dataark9!$F$59/1000</f>
        <v>46.466743285057447</v>
      </c>
      <c r="J483" s="12">
        <f>Dataark7a!J483*Dataark9!$F$59/1000</f>
        <v>1.3206788150543314</v>
      </c>
      <c r="K483" s="12">
        <f>Dataark7a!K483*Dataark9!$F$59/1000</f>
        <v>17.841124392883636</v>
      </c>
      <c r="L483" s="12">
        <f>Dataark7a!L483*Dataark9!$F$59/1000</f>
        <v>2.2309274168505961</v>
      </c>
      <c r="M483" s="12">
        <f>Dataark7a!M483*Dataark9!$F$59/1000</f>
        <v>380.73823120445252</v>
      </c>
    </row>
    <row r="484" spans="1:13" x14ac:dyDescent="0.2">
      <c r="A484" s="9" t="str">
        <f t="shared" si="48"/>
        <v>2026-priser (mio. kr.)</v>
      </c>
      <c r="B484" s="9" t="str">
        <f t="shared" si="48"/>
        <v>I alt (netto)</v>
      </c>
      <c r="C484" s="9" t="str">
        <f t="shared" si="48"/>
        <v>1 Driftskonti</v>
      </c>
      <c r="D484" s="11" t="str">
        <f t="shared" si="47"/>
        <v>2018</v>
      </c>
      <c r="E484" s="2">
        <v>710</v>
      </c>
      <c r="F484" s="3" t="s">
        <v>73</v>
      </c>
      <c r="G484" s="12">
        <f>Dataark7a!G484*Dataark9!$F$59/1000</f>
        <v>71.649028946369882</v>
      </c>
      <c r="H484" s="12">
        <f>Dataark7a!H484*Dataark9!$F$59/1000</f>
        <v>193.90687296190467</v>
      </c>
      <c r="I484" s="12">
        <f>Dataark7a!I484*Dataark9!$F$59/1000</f>
        <v>59.086842848550894</v>
      </c>
      <c r="J484" s="12">
        <f>Dataark7a!J484*Dataark9!$F$59/1000</f>
        <v>24.941818879925034</v>
      </c>
      <c r="K484" s="12">
        <f>Dataark7a!K484*Dataark9!$F$59/1000</f>
        <v>13.929447483089728</v>
      </c>
      <c r="L484" s="12">
        <f>Dataark7a!L484*Dataark9!$F$59/1000</f>
        <v>3.0492698665982751</v>
      </c>
      <c r="M484" s="12">
        <f>Dataark7a!M484*Dataark9!$F$59/1000</f>
        <v>366.56328098643849</v>
      </c>
    </row>
    <row r="485" spans="1:13" x14ac:dyDescent="0.2">
      <c r="A485" s="9" t="str">
        <f t="shared" si="48"/>
        <v>2026-priser (mio. kr.)</v>
      </c>
      <c r="B485" s="9" t="str">
        <f t="shared" si="48"/>
        <v>I alt (netto)</v>
      </c>
      <c r="C485" s="9" t="str">
        <f t="shared" si="48"/>
        <v>1 Driftskonti</v>
      </c>
      <c r="D485" s="11" t="str">
        <f t="shared" si="47"/>
        <v>2018</v>
      </c>
      <c r="E485" s="2">
        <v>727</v>
      </c>
      <c r="F485" s="3" t="s">
        <v>77</v>
      </c>
      <c r="G485" s="12">
        <f>Dataark7a!G485*Dataark9!$F$59/1000</f>
        <v>69.564144182089649</v>
      </c>
      <c r="H485" s="12">
        <f>Dataark7a!H485*Dataark9!$F$59/1000</f>
        <v>104.43812242518304</v>
      </c>
      <c r="I485" s="12">
        <f>Dataark7a!I485*Dataark9!$F$59/1000</f>
        <v>26.091275274724467</v>
      </c>
      <c r="J485" s="12">
        <f>Dataark7a!J485*Dataark9!$F$59/1000</f>
        <v>15.744908733145346</v>
      </c>
      <c r="K485" s="12">
        <f>Dataark7a!K485*Dataark9!$F$59/1000</f>
        <v>9.2837803452913636</v>
      </c>
      <c r="L485" s="12">
        <f>Dataark7a!L485*Dataark9!$F$59/1000</f>
        <v>1.1884850347104756</v>
      </c>
      <c r="M485" s="12">
        <f>Dataark7a!M485*Dataark9!$F$59/1000</f>
        <v>226.31071599514434</v>
      </c>
    </row>
    <row r="486" spans="1:13" x14ac:dyDescent="0.2">
      <c r="A486" s="9" t="str">
        <f t="shared" si="48"/>
        <v>2026-priser (mio. kr.)</v>
      </c>
      <c r="B486" s="9" t="str">
        <f t="shared" si="48"/>
        <v>I alt (netto)</v>
      </c>
      <c r="C486" s="9" t="str">
        <f t="shared" si="48"/>
        <v>1 Driftskonti</v>
      </c>
      <c r="D486" s="11" t="str">
        <f t="shared" si="47"/>
        <v>2018</v>
      </c>
      <c r="E486" s="2">
        <v>730</v>
      </c>
      <c r="F486" s="3" t="s">
        <v>78</v>
      </c>
      <c r="G486" s="12">
        <f>Dataark7a!G486*Dataark9!$F$59/1000</f>
        <v>130.89450433133339</v>
      </c>
      <c r="H486" s="12">
        <f>Dataark7a!H486*Dataark9!$F$59/1000</f>
        <v>617.888837187793</v>
      </c>
      <c r="I486" s="12">
        <f>Dataark7a!I486*Dataark9!$F$59/1000</f>
        <v>141.76838700590369</v>
      </c>
      <c r="J486" s="12">
        <f>Dataark7a!J486*Dataark9!$F$59/1000</f>
        <v>5.0095147808400231</v>
      </c>
      <c r="K486" s="12">
        <f>Dataark7a!K486*Dataark9!$F$59/1000</f>
        <v>55.386675987307157</v>
      </c>
      <c r="L486" s="12">
        <f>Dataark7a!L486*Dataark9!$F$59/1000</f>
        <v>4.6947676847832245</v>
      </c>
      <c r="M486" s="12">
        <f>Dataark7a!M486*Dataark9!$F$59/1000</f>
        <v>955.64268697796047</v>
      </c>
    </row>
    <row r="487" spans="1:13" x14ac:dyDescent="0.2">
      <c r="A487" s="9" t="str">
        <f t="shared" si="48"/>
        <v>2026-priser (mio. kr.)</v>
      </c>
      <c r="B487" s="9" t="str">
        <f t="shared" si="48"/>
        <v>I alt (netto)</v>
      </c>
      <c r="C487" s="9" t="str">
        <f t="shared" si="48"/>
        <v>1 Driftskonti</v>
      </c>
      <c r="D487" s="11" t="str">
        <f t="shared" si="47"/>
        <v>2018</v>
      </c>
      <c r="E487" s="2">
        <v>740</v>
      </c>
      <c r="F487" s="3" t="s">
        <v>80</v>
      </c>
      <c r="G487" s="12">
        <f>Dataark7a!G487*Dataark9!$F$59/1000</f>
        <v>222.84597996175108</v>
      </c>
      <c r="H487" s="12">
        <f>Dataark7a!H487*Dataark9!$F$59/1000</f>
        <v>458.81313686391803</v>
      </c>
      <c r="I487" s="12">
        <f>Dataark7a!I487*Dataark9!$F$59/1000</f>
        <v>73.503518836336539</v>
      </c>
      <c r="J487" s="12">
        <f>Dataark7a!J487*Dataark9!$F$59/1000</f>
        <v>33.970024583218276</v>
      </c>
      <c r="K487" s="12">
        <f>Dataark7a!K487*Dataark9!$F$59/1000</f>
        <v>30.108707208793458</v>
      </c>
      <c r="L487" s="12">
        <f>Dataark7a!L487*Dataark9!$F$59/1000</f>
        <v>6.0129285230691014</v>
      </c>
      <c r="M487" s="12">
        <f>Dataark7a!M487*Dataark9!$F$59/1000</f>
        <v>825.25429597708649</v>
      </c>
    </row>
    <row r="488" spans="1:13" x14ac:dyDescent="0.2">
      <c r="A488" s="9" t="str">
        <f t="shared" si="48"/>
        <v>2026-priser (mio. kr.)</v>
      </c>
      <c r="B488" s="9" t="str">
        <f t="shared" si="48"/>
        <v>I alt (netto)</v>
      </c>
      <c r="C488" s="9" t="str">
        <f t="shared" si="48"/>
        <v>1 Driftskonti</v>
      </c>
      <c r="D488" s="11" t="str">
        <f t="shared" si="47"/>
        <v>2018</v>
      </c>
      <c r="E488" s="2">
        <v>741</v>
      </c>
      <c r="F488" s="3" t="s">
        <v>79</v>
      </c>
      <c r="G488" s="12">
        <f>Dataark7a!G488*Dataark9!$F$59/1000</f>
        <v>25.829405690805206</v>
      </c>
      <c r="H488" s="12">
        <f>Dataark7a!H488*Dataark9!$F$59/1000</f>
        <v>34.150059922162761</v>
      </c>
      <c r="I488" s="12">
        <f>Dataark7a!I488*Dataark9!$F$59/1000</f>
        <v>3.7769651526815958E-3</v>
      </c>
      <c r="J488" s="12">
        <f>Dataark7a!J488*Dataark9!$F$59/1000</f>
        <v>4.6582570216406355E-2</v>
      </c>
      <c r="K488" s="12">
        <f>Dataark7a!K488*Dataark9!$F$59/1000</f>
        <v>5.1933270849371951</v>
      </c>
      <c r="L488" s="12">
        <f>Dataark7a!L488*Dataark9!$F$59/1000</f>
        <v>0.15233759449149104</v>
      </c>
      <c r="M488" s="12">
        <f>Dataark7a!M488*Dataark9!$F$59/1000</f>
        <v>65.375489827765747</v>
      </c>
    </row>
    <row r="489" spans="1:13" x14ac:dyDescent="0.2">
      <c r="A489" s="9" t="str">
        <f t="shared" si="48"/>
        <v>2026-priser (mio. kr.)</v>
      </c>
      <c r="B489" s="9" t="str">
        <f t="shared" si="48"/>
        <v>I alt (netto)</v>
      </c>
      <c r="C489" s="9" t="str">
        <f t="shared" si="48"/>
        <v>1 Driftskonti</v>
      </c>
      <c r="D489" s="11" t="str">
        <f t="shared" si="47"/>
        <v>2018</v>
      </c>
      <c r="E489" s="2">
        <v>746</v>
      </c>
      <c r="F489" s="3" t="s">
        <v>81</v>
      </c>
      <c r="G489" s="12">
        <f>Dataark7a!G489*Dataark9!$F$59/1000</f>
        <v>124.15136254541251</v>
      </c>
      <c r="H489" s="12">
        <f>Dataark7a!H489*Dataark9!$F$59/1000</f>
        <v>272.34814424118031</v>
      </c>
      <c r="I489" s="12">
        <f>Dataark7a!I489*Dataark9!$F$59/1000</f>
        <v>49.755220944658895</v>
      </c>
      <c r="J489" s="12">
        <f>Dataark7a!J489*Dataark9!$F$59/1000</f>
        <v>9.6350381044907518</v>
      </c>
      <c r="K489" s="12">
        <f>Dataark7a!K489*Dataark9!$F$59/1000</f>
        <v>14.711279269694817</v>
      </c>
      <c r="L489" s="12">
        <f>Dataark7a!L489*Dataark9!$F$59/1000</f>
        <v>3.4962107429989309</v>
      </c>
      <c r="M489" s="12">
        <f>Dataark7a!M489*Dataark9!$F$59/1000</f>
        <v>474.09725584843619</v>
      </c>
    </row>
    <row r="490" spans="1:13" x14ac:dyDescent="0.2">
      <c r="A490" s="9" t="str">
        <f t="shared" si="48"/>
        <v>2026-priser (mio. kr.)</v>
      </c>
      <c r="B490" s="9" t="str">
        <f t="shared" si="48"/>
        <v>I alt (netto)</v>
      </c>
      <c r="C490" s="9" t="str">
        <f t="shared" si="48"/>
        <v>1 Driftskonti</v>
      </c>
      <c r="D490" s="11" t="str">
        <f t="shared" si="47"/>
        <v>2018</v>
      </c>
      <c r="E490" s="2">
        <v>751</v>
      </c>
      <c r="F490" s="3" t="s">
        <v>83</v>
      </c>
      <c r="G490" s="12">
        <f>Dataark7a!G490*Dataark9!$F$59/1000</f>
        <v>607.79426832305933</v>
      </c>
      <c r="H490" s="12">
        <f>Dataark7a!H490*Dataark9!$F$59/1000</f>
        <v>1255.6331801832332</v>
      </c>
      <c r="I490" s="12">
        <f>Dataark7a!I490*Dataark9!$F$59/1000</f>
        <v>253.73651895714963</v>
      </c>
      <c r="J490" s="12">
        <f>Dataark7a!J490*Dataark9!$F$59/1000</f>
        <v>129.21249585000587</v>
      </c>
      <c r="K490" s="12">
        <f>Dataark7a!K490*Dataark9!$F$59/1000</f>
        <v>85.884410606826819</v>
      </c>
      <c r="L490" s="12">
        <f>Dataark7a!L490*Dataark9!$F$59/1000</f>
        <v>10.413092925943161</v>
      </c>
      <c r="M490" s="12">
        <f>Dataark7a!M490*Dataark9!$F$59/1000</f>
        <v>2342.6739668462178</v>
      </c>
    </row>
    <row r="491" spans="1:13" x14ac:dyDescent="0.2">
      <c r="A491" s="9" t="str">
        <f t="shared" si="48"/>
        <v>2026-priser (mio. kr.)</v>
      </c>
      <c r="B491" s="9" t="str">
        <f t="shared" si="48"/>
        <v>I alt (netto)</v>
      </c>
      <c r="C491" s="9" t="str">
        <f t="shared" si="48"/>
        <v>1 Driftskonti</v>
      </c>
      <c r="D491" s="11" t="str">
        <f t="shared" si="47"/>
        <v>2018</v>
      </c>
      <c r="E491" s="2">
        <v>756</v>
      </c>
      <c r="F491" s="3" t="s">
        <v>86</v>
      </c>
      <c r="G491" s="12">
        <f>Dataark7a!G491*Dataark9!$F$59/1000</f>
        <v>110.26346167900229</v>
      </c>
      <c r="H491" s="12">
        <f>Dataark7a!H491*Dataark9!$F$59/1000</f>
        <v>182.51806403818546</v>
      </c>
      <c r="I491" s="12">
        <f>Dataark7a!I491*Dataark9!$F$59/1000</f>
        <v>39.95273738506593</v>
      </c>
      <c r="J491" s="12">
        <f>Dataark7a!J491*Dataark9!$F$59/1000</f>
        <v>39.875939093628062</v>
      </c>
      <c r="K491" s="12">
        <f>Dataark7a!K491*Dataark9!$F$59/1000</f>
        <v>22.383554483175367</v>
      </c>
      <c r="L491" s="12">
        <f>Dataark7a!L491*Dataark9!$F$59/1000</f>
        <v>1.9061084137199789</v>
      </c>
      <c r="M491" s="12">
        <f>Dataark7a!M491*Dataark9!$F$59/1000</f>
        <v>396.89986509277708</v>
      </c>
    </row>
    <row r="492" spans="1:13" x14ac:dyDescent="0.2">
      <c r="A492" s="9" t="str">
        <f t="shared" si="48"/>
        <v>2026-priser (mio. kr.)</v>
      </c>
      <c r="B492" s="9" t="str">
        <f t="shared" si="48"/>
        <v>I alt (netto)</v>
      </c>
      <c r="C492" s="9" t="str">
        <f t="shared" si="48"/>
        <v>1 Driftskonti</v>
      </c>
      <c r="D492" s="11" t="str">
        <f t="shared" si="47"/>
        <v>2018</v>
      </c>
      <c r="E492" s="2">
        <v>760</v>
      </c>
      <c r="F492" s="3" t="s">
        <v>88</v>
      </c>
      <c r="G492" s="12">
        <f>Dataark7a!G492*Dataark9!$F$59/1000</f>
        <v>163.33485802771563</v>
      </c>
      <c r="H492" s="12">
        <f>Dataark7a!H492*Dataark9!$F$59/1000</f>
        <v>272.75227951251719</v>
      </c>
      <c r="I492" s="12">
        <f>Dataark7a!I492*Dataark9!$F$59/1000</f>
        <v>45.593005346403778</v>
      </c>
      <c r="J492" s="12">
        <f>Dataark7a!J492*Dataark9!$F$59/1000</f>
        <v>16.180518714087956</v>
      </c>
      <c r="K492" s="12">
        <f>Dataark7a!K492*Dataark9!$F$59/1000</f>
        <v>22.537151066051084</v>
      </c>
      <c r="L492" s="12">
        <f>Dataark7a!L492*Dataark9!$F$59/1000</f>
        <v>3.2884776596014431</v>
      </c>
      <c r="M492" s="12">
        <f>Dataark7a!M492*Dataark9!$F$59/1000</f>
        <v>523.68629032637716</v>
      </c>
    </row>
    <row r="493" spans="1:13" x14ac:dyDescent="0.2">
      <c r="A493" s="9" t="str">
        <f t="shared" si="48"/>
        <v>2026-priser (mio. kr.)</v>
      </c>
      <c r="B493" s="9" t="str">
        <f t="shared" si="48"/>
        <v>I alt (netto)</v>
      </c>
      <c r="C493" s="9" t="str">
        <f t="shared" si="48"/>
        <v>1 Driftskonti</v>
      </c>
      <c r="D493" s="11" t="str">
        <f t="shared" si="47"/>
        <v>2018</v>
      </c>
      <c r="E493" s="2">
        <v>766</v>
      </c>
      <c r="F493" s="3" t="s">
        <v>74</v>
      </c>
      <c r="G493" s="12">
        <f>Dataark7a!G493*Dataark9!$F$59/1000</f>
        <v>116.03718240906822</v>
      </c>
      <c r="H493" s="12">
        <f>Dataark7a!H493*Dataark9!$F$59/1000</f>
        <v>168.12404984131589</v>
      </c>
      <c r="I493" s="12">
        <f>Dataark7a!I493*Dataark9!$F$59/1000</f>
        <v>60.014717287726334</v>
      </c>
      <c r="J493" s="12">
        <f>Dataark7a!J493*Dataark9!$F$59/1000</f>
        <v>25.043796939047436</v>
      </c>
      <c r="K493" s="12">
        <f>Dataark7a!K493*Dataark9!$F$59/1000</f>
        <v>14.339877696347793</v>
      </c>
      <c r="L493" s="12">
        <f>Dataark7a!L493*Dataark9!$F$59/1000</f>
        <v>1.489383258540776</v>
      </c>
      <c r="M493" s="12">
        <f>Dataark7a!M493*Dataark9!$F$59/1000</f>
        <v>385.04900743204644</v>
      </c>
    </row>
    <row r="494" spans="1:13" x14ac:dyDescent="0.2">
      <c r="A494" s="9" t="str">
        <f t="shared" si="48"/>
        <v>2026-priser (mio. kr.)</v>
      </c>
      <c r="B494" s="9" t="str">
        <f t="shared" si="48"/>
        <v>I alt (netto)</v>
      </c>
      <c r="C494" s="9" t="str">
        <f t="shared" si="48"/>
        <v>1 Driftskonti</v>
      </c>
      <c r="D494" s="11" t="str">
        <f t="shared" si="47"/>
        <v>2018</v>
      </c>
      <c r="E494" s="2">
        <v>773</v>
      </c>
      <c r="F494" s="3" t="s">
        <v>98</v>
      </c>
      <c r="G494" s="12">
        <f>Dataark7a!G494*Dataark9!$F$59/1000</f>
        <v>74.948837501429367</v>
      </c>
      <c r="H494" s="12">
        <f>Dataark7a!H494*Dataark9!$F$59/1000</f>
        <v>158.648903261622</v>
      </c>
      <c r="I494" s="12">
        <f>Dataark7a!I494*Dataark9!$F$59/1000</f>
        <v>25.408903570473324</v>
      </c>
      <c r="J494" s="12">
        <f>Dataark7a!J494*Dataark9!$F$59/1000</f>
        <v>21.104422284800535</v>
      </c>
      <c r="K494" s="12">
        <f>Dataark7a!K494*Dataark9!$F$59/1000</f>
        <v>9.6237072090327072</v>
      </c>
      <c r="L494" s="12">
        <f>Dataark7a!L494*Dataark9!$F$59/1000</f>
        <v>0.9706800442391702</v>
      </c>
      <c r="M494" s="12">
        <f>Dataark7a!M494*Dataark9!$F$59/1000</f>
        <v>290.70545387159706</v>
      </c>
    </row>
    <row r="495" spans="1:13" x14ac:dyDescent="0.2">
      <c r="A495" s="9" t="str">
        <f t="shared" si="48"/>
        <v>2026-priser (mio. kr.)</v>
      </c>
      <c r="B495" s="9" t="str">
        <f t="shared" si="48"/>
        <v>I alt (netto)</v>
      </c>
      <c r="C495" s="9" t="str">
        <f t="shared" si="48"/>
        <v>1 Driftskonti</v>
      </c>
      <c r="D495" s="11" t="str">
        <f t="shared" si="47"/>
        <v>2018</v>
      </c>
      <c r="E495" s="2">
        <v>779</v>
      </c>
      <c r="F495" s="3" t="s">
        <v>89</v>
      </c>
      <c r="G495" s="12">
        <f>Dataark7a!G495*Dataark9!$F$59/1000</f>
        <v>123.49668858561438</v>
      </c>
      <c r="H495" s="12">
        <f>Dataark7a!H495*Dataark9!$F$59/1000</f>
        <v>240.671996494024</v>
      </c>
      <c r="I495" s="12">
        <f>Dataark7a!I495*Dataark9!$F$59/1000</f>
        <v>121.89525536087737</v>
      </c>
      <c r="J495" s="12">
        <f>Dataark7a!J495*Dataark9!$F$59/1000</f>
        <v>6.0179644766060099</v>
      </c>
      <c r="K495" s="12">
        <f>Dataark7a!K495*Dataark9!$F$59/1000</f>
        <v>23.344162620340718</v>
      </c>
      <c r="L495" s="12">
        <f>Dataark7a!L495*Dataark9!$F$59/1000</f>
        <v>3.1474709605679969</v>
      </c>
      <c r="M495" s="12">
        <f>Dataark7a!M495*Dataark9!$F$59/1000</f>
        <v>518.57353849803042</v>
      </c>
    </row>
    <row r="496" spans="1:13" x14ac:dyDescent="0.2">
      <c r="A496" s="9" t="str">
        <f t="shared" si="48"/>
        <v>2026-priser (mio. kr.)</v>
      </c>
      <c r="B496" s="9" t="str">
        <f t="shared" si="48"/>
        <v>I alt (netto)</v>
      </c>
      <c r="C496" s="9" t="str">
        <f t="shared" si="48"/>
        <v>1 Driftskonti</v>
      </c>
      <c r="D496" s="11" t="str">
        <f t="shared" si="47"/>
        <v>2018</v>
      </c>
      <c r="E496" s="2">
        <v>787</v>
      </c>
      <c r="F496" s="3" t="s">
        <v>100</v>
      </c>
      <c r="G496" s="12">
        <f>Dataark7a!G496*Dataark9!$F$59/1000</f>
        <v>146.72628326299042</v>
      </c>
      <c r="H496" s="12">
        <f>Dataark7a!H496*Dataark9!$F$59/1000</f>
        <v>242.28601960260326</v>
      </c>
      <c r="I496" s="12">
        <f>Dataark7a!I496*Dataark9!$F$59/1000</f>
        <v>51.281114866342257</v>
      </c>
      <c r="J496" s="12">
        <f>Dataark7a!J496*Dataark9!$F$59/1000</f>
        <v>42.649490504080582</v>
      </c>
      <c r="K496" s="12">
        <f>Dataark7a!K496*Dataark9!$F$59/1000</f>
        <v>19.219716673612417</v>
      </c>
      <c r="L496" s="12">
        <f>Dataark7a!L496*Dataark9!$F$59/1000</f>
        <v>3.0379389711402305</v>
      </c>
      <c r="M496" s="12">
        <f>Dataark7a!M496*Dataark9!$F$59/1000</f>
        <v>505.20056388076921</v>
      </c>
    </row>
    <row r="497" spans="1:13" x14ac:dyDescent="0.2">
      <c r="A497" s="9" t="str">
        <f t="shared" si="48"/>
        <v>2026-priser (mio. kr.)</v>
      </c>
      <c r="B497" s="9" t="str">
        <f t="shared" si="48"/>
        <v>I alt (netto)</v>
      </c>
      <c r="C497" s="9" t="str">
        <f t="shared" si="48"/>
        <v>1 Driftskonti</v>
      </c>
      <c r="D497" s="11" t="str">
        <f t="shared" si="47"/>
        <v>2018</v>
      </c>
      <c r="E497" s="2">
        <v>791</v>
      </c>
      <c r="F497" s="3" t="s">
        <v>91</v>
      </c>
      <c r="G497" s="12">
        <f>Dataark7a!G497*Dataark9!$F$59/1000</f>
        <v>279.12905567862799</v>
      </c>
      <c r="H497" s="12">
        <f>Dataark7a!H497*Dataark9!$F$59/1000</f>
        <v>433.62959221422136</v>
      </c>
      <c r="I497" s="12">
        <f>Dataark7a!I497*Dataark9!$F$59/1000</f>
        <v>107.76311074792707</v>
      </c>
      <c r="J497" s="12">
        <f>Dataark7a!J497*Dataark9!$F$59/1000</f>
        <v>44.034377726730504</v>
      </c>
      <c r="K497" s="12">
        <f>Dataark7a!K497*Dataark9!$F$59/1000</f>
        <v>28.844682871029349</v>
      </c>
      <c r="L497" s="12">
        <f>Dataark7a!L497*Dataark9!$F$59/1000</f>
        <v>3.7190516870071453</v>
      </c>
      <c r="M497" s="12">
        <f>Dataark7a!M497*Dataark9!$F$59/1000</f>
        <v>897.11987092554352</v>
      </c>
    </row>
    <row r="498" spans="1:13" x14ac:dyDescent="0.2">
      <c r="A498" s="9" t="str">
        <f t="shared" si="48"/>
        <v>2026-priser (mio. kr.)</v>
      </c>
      <c r="B498" s="9" t="str">
        <f t="shared" si="48"/>
        <v>I alt (netto)</v>
      </c>
      <c r="C498" s="9" t="str">
        <f t="shared" si="48"/>
        <v>1 Driftskonti</v>
      </c>
      <c r="D498" s="11" t="str">
        <f t="shared" si="47"/>
        <v>2018</v>
      </c>
      <c r="E498" s="2">
        <v>810</v>
      </c>
      <c r="F498" s="3" t="s">
        <v>92</v>
      </c>
      <c r="G498" s="12">
        <f>Dataark7a!G498*Dataark9!$F$59/1000</f>
        <v>78.12400620645036</v>
      </c>
      <c r="H498" s="12">
        <f>Dataark7a!H498*Dataark9!$F$59/1000</f>
        <v>193.40957255013492</v>
      </c>
      <c r="I498" s="12">
        <f>Dataark7a!I498*Dataark9!$F$59/1000</f>
        <v>49.800544526491073</v>
      </c>
      <c r="J498" s="12">
        <f>Dataark7a!J498*Dataark9!$F$59/1000</f>
        <v>9.3807224508768581</v>
      </c>
      <c r="K498" s="12">
        <f>Dataark7a!K498*Dataark9!$F$59/1000</f>
        <v>20.513956732597975</v>
      </c>
      <c r="L498" s="12">
        <f>Dataark7a!L498*Dataark9!$F$59/1000</f>
        <v>1.4352467580190067</v>
      </c>
      <c r="M498" s="12">
        <f>Dataark7a!M498*Dataark9!$F$59/1000</f>
        <v>352.66404922457019</v>
      </c>
    </row>
    <row r="499" spans="1:13" x14ac:dyDescent="0.2">
      <c r="A499" s="9" t="str">
        <f t="shared" si="48"/>
        <v>2026-priser (mio. kr.)</v>
      </c>
      <c r="B499" s="9" t="str">
        <f t="shared" si="48"/>
        <v>I alt (netto)</v>
      </c>
      <c r="C499" s="9" t="str">
        <f t="shared" si="48"/>
        <v>1 Driftskonti</v>
      </c>
      <c r="D499" s="11" t="str">
        <f t="shared" si="47"/>
        <v>2018</v>
      </c>
      <c r="E499" s="2">
        <v>813</v>
      </c>
      <c r="F499" s="3" t="s">
        <v>93</v>
      </c>
      <c r="G499" s="12">
        <f>Dataark7a!G499*Dataark9!$F$59/1000</f>
        <v>184.68100608228778</v>
      </c>
      <c r="H499" s="12">
        <f>Dataark7a!H499*Dataark9!$F$59/1000</f>
        <v>331.70315161557158</v>
      </c>
      <c r="I499" s="12">
        <f>Dataark7a!I499*Dataark9!$F$59/1000</f>
        <v>68.701737138894003</v>
      </c>
      <c r="J499" s="12">
        <f>Dataark7a!J499*Dataark9!$F$59/1000</f>
        <v>52.9354256032168</v>
      </c>
      <c r="K499" s="12">
        <f>Dataark7a!K499*Dataark9!$F$59/1000</f>
        <v>37.891773400086002</v>
      </c>
      <c r="L499" s="12">
        <f>Dataark7a!L499*Dataark9!$F$59/1000</f>
        <v>3.797108966829231</v>
      </c>
      <c r="M499" s="12">
        <f>Dataark7a!M499*Dataark9!$F$59/1000</f>
        <v>679.71020280688538</v>
      </c>
    </row>
    <row r="500" spans="1:13" x14ac:dyDescent="0.2">
      <c r="A500" s="9" t="str">
        <f t="shared" si="48"/>
        <v>2026-priser (mio. kr.)</v>
      </c>
      <c r="B500" s="9" t="str">
        <f t="shared" si="48"/>
        <v>I alt (netto)</v>
      </c>
      <c r="C500" s="9" t="str">
        <f t="shared" si="48"/>
        <v>1 Driftskonti</v>
      </c>
      <c r="D500" s="11" t="str">
        <f t="shared" si="47"/>
        <v>2018</v>
      </c>
      <c r="E500" s="2">
        <v>820</v>
      </c>
      <c r="F500" s="3" t="s">
        <v>101</v>
      </c>
      <c r="G500" s="12">
        <f>Dataark7a!G500*Dataark9!$F$59/1000</f>
        <v>89.575764549380963</v>
      </c>
      <c r="H500" s="12">
        <f>Dataark7a!H500*Dataark9!$F$59/1000</f>
        <v>218.55786552507325</v>
      </c>
      <c r="I500" s="12">
        <f>Dataark7a!I500*Dataark9!$F$59/1000</f>
        <v>59.741516808349033</v>
      </c>
      <c r="J500" s="12">
        <f>Dataark7a!J500*Dataark9!$F$59/1000</f>
        <v>8.4818047445386391</v>
      </c>
      <c r="K500" s="12">
        <f>Dataark7a!K500*Dataark9!$F$59/1000</f>
        <v>14.947969085929529</v>
      </c>
      <c r="L500" s="12">
        <f>Dataark7a!L500*Dataark9!$F$59/1000</f>
        <v>1.6555697252587662</v>
      </c>
      <c r="M500" s="12">
        <f>Dataark7a!M500*Dataark9!$F$59/1000</f>
        <v>392.96049043853014</v>
      </c>
    </row>
    <row r="501" spans="1:13" x14ac:dyDescent="0.2">
      <c r="A501" s="9" t="str">
        <f t="shared" si="48"/>
        <v>2026-priser (mio. kr.)</v>
      </c>
      <c r="B501" s="9" t="str">
        <f t="shared" si="48"/>
        <v>I alt (netto)</v>
      </c>
      <c r="C501" s="9" t="str">
        <f t="shared" si="48"/>
        <v>1 Driftskonti</v>
      </c>
      <c r="D501" s="11" t="str">
        <f t="shared" si="47"/>
        <v>2018</v>
      </c>
      <c r="E501" s="2">
        <v>825</v>
      </c>
      <c r="F501" s="3" t="s">
        <v>96</v>
      </c>
      <c r="G501" s="12">
        <f>Dataark7a!G501*Dataark9!$F$59/1000</f>
        <v>4.7363143014627216</v>
      </c>
      <c r="H501" s="12">
        <f>Dataark7a!H501*Dataark9!$F$59/1000</f>
        <v>24.51628080605624</v>
      </c>
      <c r="I501" s="12">
        <f>Dataark7a!I501*Dataark9!$F$59/1000</f>
        <v>8.9388175280131108</v>
      </c>
      <c r="J501" s="12">
        <f>Dataark7a!J501*Dataark9!$F$59/1000</f>
        <v>7.4280314669404726E-2</v>
      </c>
      <c r="K501" s="12">
        <f>Dataark7a!K501*Dataark9!$F$59/1000</f>
        <v>0.72265933254641213</v>
      </c>
      <c r="L501" s="12">
        <f>Dataark7a!L501*Dataark9!$F$59/1000</f>
        <v>0.10575502427508469</v>
      </c>
      <c r="M501" s="12">
        <f>Dataark7a!M501*Dataark9!$F$59/1000</f>
        <v>39.094107307022973</v>
      </c>
    </row>
    <row r="502" spans="1:13" x14ac:dyDescent="0.2">
      <c r="A502" s="9" t="str">
        <f t="shared" si="48"/>
        <v>2026-priser (mio. kr.)</v>
      </c>
      <c r="B502" s="9" t="str">
        <f t="shared" si="48"/>
        <v>I alt (netto)</v>
      </c>
      <c r="C502" s="9" t="str">
        <f t="shared" si="48"/>
        <v>1 Driftskonti</v>
      </c>
      <c r="D502" s="11" t="str">
        <f t="shared" si="47"/>
        <v>2018</v>
      </c>
      <c r="E502" s="2">
        <v>840</v>
      </c>
      <c r="F502" s="3" t="s">
        <v>99</v>
      </c>
      <c r="G502" s="12">
        <f>Dataark7a!G502*Dataark9!$F$59/1000</f>
        <v>76.750449879258497</v>
      </c>
      <c r="H502" s="12">
        <f>Dataark7a!H502*Dataark9!$F$59/1000</f>
        <v>142.12342173025579</v>
      </c>
      <c r="I502" s="12">
        <f>Dataark7a!I502*Dataark9!$F$59/1000</f>
        <v>24.965739659225349</v>
      </c>
      <c r="J502" s="12">
        <f>Dataark7a!J502*Dataark9!$F$59/1000</f>
        <v>13.142579742947728</v>
      </c>
      <c r="K502" s="12">
        <f>Dataark7a!K502*Dataark9!$F$59/1000</f>
        <v>12.419920410401316</v>
      </c>
      <c r="L502" s="12">
        <f>Dataark7a!L502*Dataark9!$F$59/1000</f>
        <v>1.8028713662133486</v>
      </c>
      <c r="M502" s="12">
        <f>Dataark7a!M502*Dataark9!$F$59/1000</f>
        <v>271.204982788302</v>
      </c>
    </row>
    <row r="503" spans="1:13" x14ac:dyDescent="0.2">
      <c r="A503" s="9" t="str">
        <f t="shared" si="48"/>
        <v>2026-priser (mio. kr.)</v>
      </c>
      <c r="B503" s="9" t="str">
        <f t="shared" si="48"/>
        <v>I alt (netto)</v>
      </c>
      <c r="C503" s="9" t="str">
        <f t="shared" si="48"/>
        <v>1 Driftskonti</v>
      </c>
      <c r="D503" s="11" t="str">
        <f t="shared" si="47"/>
        <v>2018</v>
      </c>
      <c r="E503" s="2">
        <v>846</v>
      </c>
      <c r="F503" s="3" t="s">
        <v>97</v>
      </c>
      <c r="G503" s="12">
        <f>Dataark7a!G503*Dataark9!$F$59/1000</f>
        <v>131.50511369768358</v>
      </c>
      <c r="H503" s="12">
        <f>Dataark7a!H503*Dataark9!$F$59/1000</f>
        <v>223.41630169980601</v>
      </c>
      <c r="I503" s="12">
        <f>Dataark7a!I503*Dataark9!$F$59/1000</f>
        <v>35.436746050842963</v>
      </c>
      <c r="J503" s="12">
        <f>Dataark7a!J503*Dataark9!$F$59/1000</f>
        <v>5.5319949602943117</v>
      </c>
      <c r="K503" s="12">
        <f>Dataark7a!K503*Dataark9!$F$59/1000</f>
        <v>15.32062964766078</v>
      </c>
      <c r="L503" s="12">
        <f>Dataark7a!L503*Dataark9!$F$59/1000</f>
        <v>1.8192382152083022</v>
      </c>
      <c r="M503" s="12">
        <f>Dataark7a!M503*Dataark9!$F$59/1000</f>
        <v>413.0300242714959</v>
      </c>
    </row>
    <row r="504" spans="1:13" x14ac:dyDescent="0.2">
      <c r="A504" s="9" t="str">
        <f t="shared" si="48"/>
        <v>2026-priser (mio. kr.)</v>
      </c>
      <c r="B504" s="9" t="str">
        <f t="shared" si="48"/>
        <v>I alt (netto)</v>
      </c>
      <c r="C504" s="9" t="str">
        <f t="shared" si="48"/>
        <v>1 Driftskonti</v>
      </c>
      <c r="D504" s="11" t="str">
        <f t="shared" si="47"/>
        <v>2018</v>
      </c>
      <c r="E504" s="2">
        <v>849</v>
      </c>
      <c r="F504" s="3" t="s">
        <v>95</v>
      </c>
      <c r="G504" s="12">
        <f>Dataark7a!G504*Dataark9!$F$59/1000</f>
        <v>147.11405168533241</v>
      </c>
      <c r="H504" s="12">
        <f>Dataark7a!H504*Dataark9!$F$59/1000</f>
        <v>164.45535768967781</v>
      </c>
      <c r="I504" s="12">
        <f>Dataark7a!I504*Dataark9!$F$59/1000</f>
        <v>32.065175157882521</v>
      </c>
      <c r="J504" s="12">
        <f>Dataark7a!J504*Dataark9!$F$59/1000</f>
        <v>18.490762399144867</v>
      </c>
      <c r="K504" s="12">
        <f>Dataark7a!K504*Dataark9!$F$59/1000</f>
        <v>18.170979349551157</v>
      </c>
      <c r="L504" s="12">
        <f>Dataark7a!L504*Dataark9!$F$59/1000</f>
        <v>3.0052052731503229</v>
      </c>
      <c r="M504" s="12">
        <f>Dataark7a!M504*Dataark9!$F$59/1000</f>
        <v>383.30153155473909</v>
      </c>
    </row>
    <row r="505" spans="1:13" x14ac:dyDescent="0.2">
      <c r="A505" s="9" t="str">
        <f t="shared" si="48"/>
        <v>2026-priser (mio. kr.)</v>
      </c>
      <c r="B505" s="9" t="str">
        <f t="shared" si="48"/>
        <v>I alt (netto)</v>
      </c>
      <c r="C505" s="9" t="str">
        <f t="shared" si="48"/>
        <v>1 Driftskonti</v>
      </c>
      <c r="D505" s="11" t="str">
        <f t="shared" si="47"/>
        <v>2018</v>
      </c>
      <c r="E505" s="2">
        <v>851</v>
      </c>
      <c r="F505" s="3" t="s">
        <v>102</v>
      </c>
      <c r="G505" s="12">
        <f>Dataark7a!G505*Dataark9!$F$59/1000</f>
        <v>502.63600454209836</v>
      </c>
      <c r="H505" s="12">
        <f>Dataark7a!H505*Dataark9!$F$59/1000</f>
        <v>967.98706808530824</v>
      </c>
      <c r="I505" s="12">
        <f>Dataark7a!I505*Dataark9!$F$59/1000</f>
        <v>223.56989828268172</v>
      </c>
      <c r="J505" s="12">
        <f>Dataark7a!J505*Dataark9!$F$59/1000</f>
        <v>103.70790916233128</v>
      </c>
      <c r="K505" s="12">
        <f>Dataark7a!K505*Dataark9!$F$59/1000</f>
        <v>99.665297460577733</v>
      </c>
      <c r="L505" s="12">
        <f>Dataark7a!L505*Dataark9!$F$59/1000</f>
        <v>7.8321667382774027</v>
      </c>
      <c r="M505" s="12">
        <f>Dataark7a!M505*Dataark9!$F$59/1000</f>
        <v>1905.3983442712747</v>
      </c>
    </row>
    <row r="506" spans="1:13" x14ac:dyDescent="0.2">
      <c r="A506" s="9" t="str">
        <f t="shared" si="48"/>
        <v>2026-priser (mio. kr.)</v>
      </c>
      <c r="B506" s="9" t="str">
        <f t="shared" si="48"/>
        <v>I alt (netto)</v>
      </c>
      <c r="C506" s="9" t="str">
        <f t="shared" si="48"/>
        <v>1 Driftskonti</v>
      </c>
      <c r="D506" s="11" t="str">
        <f t="shared" si="47"/>
        <v>2018</v>
      </c>
      <c r="E506" s="2">
        <v>860</v>
      </c>
      <c r="F506" s="3" t="s">
        <v>94</v>
      </c>
      <c r="G506" s="12">
        <f>Dataark7a!G506*Dataark9!$F$59/1000</f>
        <v>168.26631552873357</v>
      </c>
      <c r="H506" s="12">
        <f>Dataark7a!H506*Dataark9!$F$59/1000</f>
        <v>311.53163972348341</v>
      </c>
      <c r="I506" s="12">
        <f>Dataark7a!I506*Dataark9!$F$59/1000</f>
        <v>96.125022124130851</v>
      </c>
      <c r="J506" s="12">
        <f>Dataark7a!J506*Dataark9!$F$59/1000</f>
        <v>22.902257697476973</v>
      </c>
      <c r="K506" s="12">
        <f>Dataark7a!K506*Dataark9!$F$59/1000</f>
        <v>27.501342265058927</v>
      </c>
      <c r="L506" s="12">
        <f>Dataark7a!L506*Dataark9!$F$59/1000</f>
        <v>4.1886543543238908</v>
      </c>
      <c r="M506" s="12">
        <f>Dataark7a!M506*Dataark9!$F$59/1000</f>
        <v>630.51523169320762</v>
      </c>
    </row>
    <row r="507" spans="1:13" x14ac:dyDescent="0.2">
      <c r="A507" s="9" t="str">
        <f t="shared" si="48"/>
        <v>2026-priser (mio. kr.)</v>
      </c>
      <c r="D507" s="11"/>
      <c r="E507" s="2"/>
      <c r="F507" s="3" t="s">
        <v>119</v>
      </c>
      <c r="G507" s="12">
        <f>Dataark7a!G507*Dataark9!$F$59/1000</f>
        <v>15208.444969707449</v>
      </c>
      <c r="H507" s="12">
        <f>Dataark7a!H507*Dataark9!$F$59/1000</f>
        <v>26562.782791466547</v>
      </c>
      <c r="I507" s="12">
        <f>Dataark7a!I507*Dataark9!$F$59/1000</f>
        <v>6097.2391981956434</v>
      </c>
      <c r="J507" s="12">
        <f>Dataark7a!J507*Dataark9!$F$59/1000</f>
        <v>2979.0951130498356</v>
      </c>
      <c r="K507" s="12">
        <f>Dataark7a!K507*Dataark9!$F$59/1000</f>
        <v>2518.0510487690672</v>
      </c>
      <c r="L507" s="12">
        <f>Dataark7a!L507*Dataark9!$F$59/1000</f>
        <v>244.67180259071381</v>
      </c>
      <c r="M507" s="12">
        <f>Dataark7a!M507*Dataark9!$F$59/1000</f>
        <v>53610.284923779254</v>
      </c>
    </row>
    <row r="510" spans="1:13" x14ac:dyDescent="0.2">
      <c r="A510" t="s">
        <v>345</v>
      </c>
    </row>
  </sheetData>
  <pageMargins left="0.70866141732283472" right="0.70866141732283472" top="0.74803149606299213" bottom="0.74803149606299213" header="0.31496062992125984" footer="0.31496062992125984"/>
  <pageSetup paperSize="9" scale="69" fitToHeight="8" orientation="landscape" r:id="rId1"/>
  <headerFooter>
    <oddHeader>&amp;CDataark 7b</oddHead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21BA61-F1BD-449B-98F0-D3044ADA79C0}">
  <sheetPr>
    <pageSetUpPr fitToPage="1"/>
  </sheetPr>
  <dimension ref="A1:J104"/>
  <sheetViews>
    <sheetView zoomScaleNormal="100" workbookViewId="0"/>
  </sheetViews>
  <sheetFormatPr defaultColWidth="8.88671875" defaultRowHeight="14.25" x14ac:dyDescent="0.2"/>
  <cols>
    <col min="1" max="1" width="31.6640625" style="9" customWidth="1"/>
    <col min="2" max="2" width="10.109375" style="9" customWidth="1"/>
    <col min="3" max="3" width="10.77734375" style="9" customWidth="1"/>
    <col min="4" max="5" width="16" style="9" customWidth="1"/>
    <col min="6" max="6" width="14.88671875" style="9" customWidth="1"/>
    <col min="7" max="10" width="10.77734375" style="61" customWidth="1"/>
    <col min="11" max="16384" width="8.88671875" style="9"/>
  </cols>
  <sheetData>
    <row r="1" spans="1:10" x14ac:dyDescent="0.2">
      <c r="A1" s="25" t="s">
        <v>304</v>
      </c>
    </row>
    <row r="2" spans="1:10" x14ac:dyDescent="0.2">
      <c r="A2" s="10" t="s">
        <v>346</v>
      </c>
    </row>
    <row r="3" spans="1:10" ht="15" x14ac:dyDescent="0.25">
      <c r="A3"/>
      <c r="B3"/>
      <c r="C3"/>
      <c r="D3"/>
      <c r="E3"/>
      <c r="F3"/>
      <c r="G3" s="57" t="s">
        <v>189</v>
      </c>
      <c r="H3" s="57" t="s">
        <v>130</v>
      </c>
      <c r="I3" s="57" t="s">
        <v>190</v>
      </c>
      <c r="J3" s="57" t="s">
        <v>298</v>
      </c>
    </row>
    <row r="4" spans="1:10" ht="15" x14ac:dyDescent="0.25">
      <c r="A4" s="57" t="s">
        <v>186</v>
      </c>
      <c r="B4" s="57" t="s">
        <v>187</v>
      </c>
      <c r="C4" s="57" t="s">
        <v>188</v>
      </c>
      <c r="D4" s="57" t="s">
        <v>301</v>
      </c>
      <c r="E4" s="2">
        <v>101</v>
      </c>
      <c r="F4" s="57" t="s">
        <v>4</v>
      </c>
      <c r="G4" s="23">
        <v>36720489</v>
      </c>
      <c r="H4" s="23">
        <v>41173024</v>
      </c>
      <c r="I4" s="23">
        <v>45594408</v>
      </c>
      <c r="J4" s="23">
        <v>48321603</v>
      </c>
    </row>
    <row r="5" spans="1:10" ht="15" x14ac:dyDescent="0.25">
      <c r="A5"/>
      <c r="B5"/>
      <c r="C5"/>
      <c r="D5"/>
      <c r="E5" s="2">
        <v>147</v>
      </c>
      <c r="F5" s="57" t="s">
        <v>5</v>
      </c>
      <c r="G5" s="23">
        <v>5731595</v>
      </c>
      <c r="H5" s="23">
        <v>6211630</v>
      </c>
      <c r="I5" s="23">
        <v>6717746</v>
      </c>
      <c r="J5" s="23">
        <v>6990830</v>
      </c>
    </row>
    <row r="6" spans="1:10" ht="15" x14ac:dyDescent="0.25">
      <c r="A6"/>
      <c r="B6"/>
      <c r="C6"/>
      <c r="D6"/>
      <c r="E6" s="2">
        <v>151</v>
      </c>
      <c r="F6" s="57" t="s">
        <v>9</v>
      </c>
      <c r="G6" s="23">
        <v>3690616</v>
      </c>
      <c r="H6" s="23">
        <v>4044448</v>
      </c>
      <c r="I6" s="23">
        <v>4672094</v>
      </c>
      <c r="J6" s="23">
        <v>5027036</v>
      </c>
    </row>
    <row r="7" spans="1:10" ht="15" x14ac:dyDescent="0.25">
      <c r="A7"/>
      <c r="B7"/>
      <c r="C7"/>
      <c r="D7"/>
      <c r="E7" s="2">
        <v>153</v>
      </c>
      <c r="F7" s="57" t="s">
        <v>10</v>
      </c>
      <c r="G7" s="23">
        <v>2784302</v>
      </c>
      <c r="H7" s="23">
        <v>3095379</v>
      </c>
      <c r="I7" s="23">
        <v>3505524</v>
      </c>
      <c r="J7" s="23">
        <v>3746572</v>
      </c>
    </row>
    <row r="8" spans="1:10" ht="15" x14ac:dyDescent="0.25">
      <c r="A8"/>
      <c r="B8"/>
      <c r="C8"/>
      <c r="D8"/>
      <c r="E8" s="2">
        <v>155</v>
      </c>
      <c r="F8" s="57" t="s">
        <v>6</v>
      </c>
      <c r="G8" s="23">
        <v>859675</v>
      </c>
      <c r="H8" s="23">
        <v>926277</v>
      </c>
      <c r="I8" s="23">
        <v>994390</v>
      </c>
      <c r="J8" s="23">
        <v>1051912</v>
      </c>
    </row>
    <row r="9" spans="1:10" ht="15" x14ac:dyDescent="0.25">
      <c r="A9"/>
      <c r="B9"/>
      <c r="C9"/>
      <c r="D9"/>
      <c r="E9" s="2">
        <v>157</v>
      </c>
      <c r="F9" s="57" t="s">
        <v>11</v>
      </c>
      <c r="G9" s="23">
        <v>4281518</v>
      </c>
      <c r="H9" s="23">
        <v>4615624</v>
      </c>
      <c r="I9" s="23">
        <v>5171961</v>
      </c>
      <c r="J9" s="23">
        <v>5386946</v>
      </c>
    </row>
    <row r="10" spans="1:10" ht="15" x14ac:dyDescent="0.25">
      <c r="A10"/>
      <c r="B10"/>
      <c r="C10"/>
      <c r="D10"/>
      <c r="E10" s="2">
        <v>159</v>
      </c>
      <c r="F10" s="57" t="s">
        <v>12</v>
      </c>
      <c r="G10" s="23">
        <v>4388550</v>
      </c>
      <c r="H10" s="23">
        <v>4899301</v>
      </c>
      <c r="I10" s="23">
        <v>5550755</v>
      </c>
      <c r="J10" s="23">
        <v>5831387</v>
      </c>
    </row>
    <row r="11" spans="1:10" ht="15" x14ac:dyDescent="0.25">
      <c r="A11"/>
      <c r="B11"/>
      <c r="C11"/>
      <c r="D11"/>
      <c r="E11" s="2">
        <v>161</v>
      </c>
      <c r="F11" s="57" t="s">
        <v>13</v>
      </c>
      <c r="G11" s="23">
        <v>1615542</v>
      </c>
      <c r="H11" s="23">
        <v>1774708</v>
      </c>
      <c r="I11" s="23">
        <v>1923386</v>
      </c>
      <c r="J11" s="23">
        <v>2050846</v>
      </c>
    </row>
    <row r="12" spans="1:10" ht="15" x14ac:dyDescent="0.25">
      <c r="A12"/>
      <c r="B12"/>
      <c r="C12"/>
      <c r="D12"/>
      <c r="E12" s="2">
        <v>163</v>
      </c>
      <c r="F12" s="57" t="s">
        <v>14</v>
      </c>
      <c r="G12" s="23">
        <v>2035148</v>
      </c>
      <c r="H12" s="23">
        <v>2186245</v>
      </c>
      <c r="I12" s="23">
        <v>2481515</v>
      </c>
      <c r="J12" s="23">
        <v>2623919</v>
      </c>
    </row>
    <row r="13" spans="1:10" ht="15" x14ac:dyDescent="0.25">
      <c r="A13"/>
      <c r="B13"/>
      <c r="C13"/>
      <c r="D13"/>
      <c r="E13" s="2">
        <v>165</v>
      </c>
      <c r="F13" s="57" t="s">
        <v>8</v>
      </c>
      <c r="G13" s="23">
        <v>2214826</v>
      </c>
      <c r="H13" s="23">
        <v>2441718</v>
      </c>
      <c r="I13" s="23">
        <v>2683934</v>
      </c>
      <c r="J13" s="23">
        <v>2800767</v>
      </c>
    </row>
    <row r="14" spans="1:10" ht="15" x14ac:dyDescent="0.25">
      <c r="A14"/>
      <c r="B14"/>
      <c r="C14"/>
      <c r="D14"/>
      <c r="E14" s="2">
        <v>167</v>
      </c>
      <c r="F14" s="57" t="s">
        <v>15</v>
      </c>
      <c r="G14" s="23">
        <v>3810700</v>
      </c>
      <c r="H14" s="23">
        <v>4262567</v>
      </c>
      <c r="I14" s="23">
        <v>4643943</v>
      </c>
      <c r="J14" s="23">
        <v>4872594</v>
      </c>
    </row>
    <row r="15" spans="1:10" ht="15" x14ac:dyDescent="0.25">
      <c r="A15"/>
      <c r="B15"/>
      <c r="C15"/>
      <c r="D15"/>
      <c r="E15" s="2">
        <v>169</v>
      </c>
      <c r="F15" s="57" t="s">
        <v>16</v>
      </c>
      <c r="G15" s="23">
        <v>3607991</v>
      </c>
      <c r="H15" s="23">
        <v>4118867</v>
      </c>
      <c r="I15" s="23">
        <v>4751790</v>
      </c>
      <c r="J15" s="23">
        <v>5063402</v>
      </c>
    </row>
    <row r="16" spans="1:10" ht="15" x14ac:dyDescent="0.25">
      <c r="A16"/>
      <c r="B16"/>
      <c r="C16"/>
      <c r="D16"/>
      <c r="E16" s="2">
        <v>173</v>
      </c>
      <c r="F16" s="57" t="s">
        <v>18</v>
      </c>
      <c r="G16" s="23">
        <v>3453383</v>
      </c>
      <c r="H16" s="23">
        <v>3749160</v>
      </c>
      <c r="I16" s="23">
        <v>4136024</v>
      </c>
      <c r="J16" s="23">
        <v>4376348</v>
      </c>
    </row>
    <row r="17" spans="1:10" ht="15" x14ac:dyDescent="0.25">
      <c r="A17"/>
      <c r="B17"/>
      <c r="C17"/>
      <c r="D17"/>
      <c r="E17" s="2">
        <v>175</v>
      </c>
      <c r="F17" s="57" t="s">
        <v>19</v>
      </c>
      <c r="G17" s="23">
        <v>2876857</v>
      </c>
      <c r="H17" s="23">
        <v>3152233</v>
      </c>
      <c r="I17" s="23">
        <v>3598482</v>
      </c>
      <c r="J17" s="23">
        <v>3839126</v>
      </c>
    </row>
    <row r="18" spans="1:10" ht="15" x14ac:dyDescent="0.25">
      <c r="A18"/>
      <c r="B18"/>
      <c r="C18"/>
      <c r="D18"/>
      <c r="E18" s="2">
        <v>183</v>
      </c>
      <c r="F18" s="57" t="s">
        <v>17</v>
      </c>
      <c r="G18" s="23">
        <v>1758187</v>
      </c>
      <c r="H18" s="23">
        <v>1961971</v>
      </c>
      <c r="I18" s="23">
        <v>2241452</v>
      </c>
      <c r="J18" s="23">
        <v>2363147</v>
      </c>
    </row>
    <row r="19" spans="1:10" ht="15" x14ac:dyDescent="0.25">
      <c r="A19"/>
      <c r="B19"/>
      <c r="C19"/>
      <c r="D19"/>
      <c r="E19" s="2">
        <v>185</v>
      </c>
      <c r="F19" s="57" t="s">
        <v>7</v>
      </c>
      <c r="G19" s="23">
        <v>2735582</v>
      </c>
      <c r="H19" s="23">
        <v>3108006</v>
      </c>
      <c r="I19" s="23">
        <v>3404409</v>
      </c>
      <c r="J19" s="23">
        <v>3567923</v>
      </c>
    </row>
    <row r="20" spans="1:10" ht="15" x14ac:dyDescent="0.25">
      <c r="A20"/>
      <c r="B20"/>
      <c r="C20"/>
      <c r="D20"/>
      <c r="E20" s="2">
        <v>187</v>
      </c>
      <c r="F20" s="57" t="s">
        <v>20</v>
      </c>
      <c r="G20" s="23">
        <v>929295</v>
      </c>
      <c r="H20" s="23">
        <v>1083989</v>
      </c>
      <c r="I20" s="23">
        <v>1260042</v>
      </c>
      <c r="J20" s="23">
        <v>1371896</v>
      </c>
    </row>
    <row r="21" spans="1:10" ht="15" x14ac:dyDescent="0.25">
      <c r="A21"/>
      <c r="B21"/>
      <c r="C21"/>
      <c r="D21"/>
      <c r="E21" s="2">
        <v>190</v>
      </c>
      <c r="F21" s="57" t="s">
        <v>25</v>
      </c>
      <c r="G21" s="23">
        <v>2544777</v>
      </c>
      <c r="H21" s="23">
        <v>2769553</v>
      </c>
      <c r="I21" s="23">
        <v>3073704</v>
      </c>
      <c r="J21" s="23">
        <v>3236090</v>
      </c>
    </row>
    <row r="22" spans="1:10" ht="15" x14ac:dyDescent="0.25">
      <c r="A22"/>
      <c r="B22"/>
      <c r="C22"/>
      <c r="D22"/>
      <c r="E22" s="2">
        <v>201</v>
      </c>
      <c r="F22" s="57" t="s">
        <v>21</v>
      </c>
      <c r="G22" s="23">
        <v>1450403</v>
      </c>
      <c r="H22" s="23">
        <v>1609982</v>
      </c>
      <c r="I22" s="23">
        <v>1799419</v>
      </c>
      <c r="J22" s="23">
        <v>1937610</v>
      </c>
    </row>
    <row r="23" spans="1:10" ht="15" x14ac:dyDescent="0.25">
      <c r="A23"/>
      <c r="B23"/>
      <c r="C23"/>
      <c r="D23"/>
      <c r="E23" s="2">
        <v>210</v>
      </c>
      <c r="F23" s="57" t="s">
        <v>23</v>
      </c>
      <c r="G23" s="23">
        <v>2625830</v>
      </c>
      <c r="H23" s="23">
        <v>2893429</v>
      </c>
      <c r="I23" s="23">
        <v>3241747</v>
      </c>
      <c r="J23" s="23">
        <v>3404404</v>
      </c>
    </row>
    <row r="24" spans="1:10" ht="15" x14ac:dyDescent="0.25">
      <c r="A24"/>
      <c r="B24"/>
      <c r="C24"/>
      <c r="D24"/>
      <c r="E24" s="2">
        <v>217</v>
      </c>
      <c r="F24" s="57" t="s">
        <v>28</v>
      </c>
      <c r="G24" s="23">
        <v>4215393</v>
      </c>
      <c r="H24" s="23">
        <v>4555598</v>
      </c>
      <c r="I24" s="23">
        <v>5101742</v>
      </c>
      <c r="J24" s="23">
        <v>5346526</v>
      </c>
    </row>
    <row r="25" spans="1:10" ht="15" x14ac:dyDescent="0.25">
      <c r="A25"/>
      <c r="B25"/>
      <c r="C25"/>
      <c r="D25"/>
      <c r="E25" s="2">
        <v>219</v>
      </c>
      <c r="F25" s="57" t="s">
        <v>29</v>
      </c>
      <c r="G25" s="23">
        <v>3148622</v>
      </c>
      <c r="H25" s="23">
        <v>3458690</v>
      </c>
      <c r="I25" s="23">
        <v>3931412</v>
      </c>
      <c r="J25" s="23">
        <v>4133403</v>
      </c>
    </row>
    <row r="26" spans="1:10" ht="15" x14ac:dyDescent="0.25">
      <c r="A26"/>
      <c r="B26"/>
      <c r="C26"/>
      <c r="D26"/>
      <c r="E26" s="2">
        <v>223</v>
      </c>
      <c r="F26" s="57" t="s">
        <v>30</v>
      </c>
      <c r="G26" s="23">
        <v>1487667</v>
      </c>
      <c r="H26" s="23">
        <v>1619402</v>
      </c>
      <c r="I26" s="23">
        <v>1739714</v>
      </c>
      <c r="J26" s="23">
        <v>1864278</v>
      </c>
    </row>
    <row r="27" spans="1:10" ht="15" x14ac:dyDescent="0.25">
      <c r="A27"/>
      <c r="B27"/>
      <c r="C27"/>
      <c r="D27"/>
      <c r="E27" s="2">
        <v>230</v>
      </c>
      <c r="F27" s="57" t="s">
        <v>31</v>
      </c>
      <c r="G27" s="23">
        <v>3287193</v>
      </c>
      <c r="H27" s="23">
        <v>3573781</v>
      </c>
      <c r="I27" s="23">
        <v>4001746</v>
      </c>
      <c r="J27" s="23">
        <v>4153596</v>
      </c>
    </row>
    <row r="28" spans="1:10" ht="15" x14ac:dyDescent="0.25">
      <c r="A28"/>
      <c r="B28"/>
      <c r="C28"/>
      <c r="D28"/>
      <c r="E28" s="2">
        <v>240</v>
      </c>
      <c r="F28" s="57" t="s">
        <v>22</v>
      </c>
      <c r="G28" s="23">
        <v>2425290</v>
      </c>
      <c r="H28" s="23">
        <v>2725410</v>
      </c>
      <c r="I28" s="23">
        <v>3095381</v>
      </c>
      <c r="J28" s="23">
        <v>3285956</v>
      </c>
    </row>
    <row r="29" spans="1:10" ht="15" x14ac:dyDescent="0.25">
      <c r="A29"/>
      <c r="B29"/>
      <c r="C29"/>
      <c r="D29"/>
      <c r="E29" s="2">
        <v>250</v>
      </c>
      <c r="F29" s="57" t="s">
        <v>24</v>
      </c>
      <c r="G29" s="23">
        <v>2833070</v>
      </c>
      <c r="H29" s="23">
        <v>3165360</v>
      </c>
      <c r="I29" s="23">
        <v>3629312</v>
      </c>
      <c r="J29" s="23">
        <v>3807704</v>
      </c>
    </row>
    <row r="30" spans="1:10" ht="15" x14ac:dyDescent="0.25">
      <c r="A30"/>
      <c r="B30"/>
      <c r="C30"/>
      <c r="D30"/>
      <c r="E30" s="2">
        <v>253</v>
      </c>
      <c r="F30" s="57" t="s">
        <v>34</v>
      </c>
      <c r="G30" s="23">
        <v>2987018</v>
      </c>
      <c r="H30" s="23">
        <v>3280798</v>
      </c>
      <c r="I30" s="23">
        <v>3724840</v>
      </c>
      <c r="J30" s="23">
        <v>3939458</v>
      </c>
    </row>
    <row r="31" spans="1:10" ht="15" x14ac:dyDescent="0.25">
      <c r="A31"/>
      <c r="B31"/>
      <c r="C31"/>
      <c r="D31"/>
      <c r="E31" s="2">
        <v>259</v>
      </c>
      <c r="F31" s="57" t="s">
        <v>35</v>
      </c>
      <c r="G31" s="23">
        <v>3913638</v>
      </c>
      <c r="H31" s="23">
        <v>4373907</v>
      </c>
      <c r="I31" s="23">
        <v>5005648</v>
      </c>
      <c r="J31" s="23">
        <v>5225209</v>
      </c>
    </row>
    <row r="32" spans="1:10" ht="15" x14ac:dyDescent="0.25">
      <c r="A32"/>
      <c r="B32"/>
      <c r="C32"/>
      <c r="D32"/>
      <c r="E32" s="2">
        <v>260</v>
      </c>
      <c r="F32" s="57" t="s">
        <v>27</v>
      </c>
      <c r="G32" s="23">
        <v>2166311</v>
      </c>
      <c r="H32" s="23">
        <v>2382684</v>
      </c>
      <c r="I32" s="23">
        <v>2709206</v>
      </c>
      <c r="J32" s="23">
        <v>2837312</v>
      </c>
    </row>
    <row r="33" spans="1:10" ht="15" x14ac:dyDescent="0.25">
      <c r="A33"/>
      <c r="B33"/>
      <c r="C33"/>
      <c r="D33"/>
      <c r="E33" s="2">
        <v>265</v>
      </c>
      <c r="F33" s="57" t="s">
        <v>37</v>
      </c>
      <c r="G33" s="23">
        <v>5436075</v>
      </c>
      <c r="H33" s="23">
        <v>5854670</v>
      </c>
      <c r="I33" s="23">
        <v>6519807</v>
      </c>
      <c r="J33" s="23">
        <v>6891901</v>
      </c>
    </row>
    <row r="34" spans="1:10" ht="15" x14ac:dyDescent="0.25">
      <c r="A34"/>
      <c r="B34"/>
      <c r="C34"/>
      <c r="D34"/>
      <c r="E34" s="2">
        <v>269</v>
      </c>
      <c r="F34" s="57" t="s">
        <v>38</v>
      </c>
      <c r="G34" s="23">
        <v>1275136</v>
      </c>
      <c r="H34" s="23">
        <v>1461128</v>
      </c>
      <c r="I34" s="23">
        <v>1670408</v>
      </c>
      <c r="J34" s="23">
        <v>1803414</v>
      </c>
    </row>
    <row r="35" spans="1:10" ht="15" x14ac:dyDescent="0.25">
      <c r="A35"/>
      <c r="B35"/>
      <c r="C35"/>
      <c r="D35"/>
      <c r="E35" s="2">
        <v>270</v>
      </c>
      <c r="F35" s="57" t="s">
        <v>26</v>
      </c>
      <c r="G35" s="23">
        <v>2707882</v>
      </c>
      <c r="H35" s="23">
        <v>2811693</v>
      </c>
      <c r="I35" s="23">
        <v>3252474</v>
      </c>
      <c r="J35" s="23">
        <v>3445985</v>
      </c>
    </row>
    <row r="36" spans="1:10" ht="15" x14ac:dyDescent="0.25">
      <c r="A36"/>
      <c r="B36"/>
      <c r="C36"/>
      <c r="D36"/>
      <c r="E36" s="2">
        <v>306</v>
      </c>
      <c r="F36" s="57" t="s">
        <v>45</v>
      </c>
      <c r="G36" s="23">
        <v>2363429</v>
      </c>
      <c r="H36" s="23">
        <v>2593467</v>
      </c>
      <c r="I36" s="23">
        <v>2912395</v>
      </c>
      <c r="J36" s="23">
        <v>3060790</v>
      </c>
    </row>
    <row r="37" spans="1:10" ht="15" x14ac:dyDescent="0.25">
      <c r="A37"/>
      <c r="B37"/>
      <c r="C37"/>
      <c r="D37"/>
      <c r="E37" s="2">
        <v>316</v>
      </c>
      <c r="F37" s="57" t="s">
        <v>41</v>
      </c>
      <c r="G37" s="23">
        <v>4323616</v>
      </c>
      <c r="H37" s="23">
        <v>4894275</v>
      </c>
      <c r="I37" s="23">
        <v>5522282</v>
      </c>
      <c r="J37" s="23">
        <v>5852816</v>
      </c>
    </row>
    <row r="38" spans="1:10" ht="15" x14ac:dyDescent="0.25">
      <c r="A38"/>
      <c r="B38"/>
      <c r="C38"/>
      <c r="D38"/>
      <c r="E38" s="2">
        <v>320</v>
      </c>
      <c r="F38" s="57" t="s">
        <v>39</v>
      </c>
      <c r="G38" s="23">
        <v>2285694</v>
      </c>
      <c r="H38" s="23">
        <v>2603875</v>
      </c>
      <c r="I38" s="23">
        <v>2908339</v>
      </c>
      <c r="J38" s="23">
        <v>3105342</v>
      </c>
    </row>
    <row r="39" spans="1:10" ht="15" x14ac:dyDescent="0.25">
      <c r="A39"/>
      <c r="B39"/>
      <c r="C39"/>
      <c r="D39"/>
      <c r="E39" s="2">
        <v>326</v>
      </c>
      <c r="F39" s="57" t="s">
        <v>42</v>
      </c>
      <c r="G39" s="23">
        <v>3302461</v>
      </c>
      <c r="H39" s="23">
        <v>3662301</v>
      </c>
      <c r="I39" s="23">
        <v>4067575</v>
      </c>
      <c r="J39" s="23">
        <v>4222286</v>
      </c>
    </row>
    <row r="40" spans="1:10" ht="15" x14ac:dyDescent="0.25">
      <c r="A40"/>
      <c r="B40"/>
      <c r="C40"/>
      <c r="D40"/>
      <c r="E40" s="2">
        <v>329</v>
      </c>
      <c r="F40" s="57" t="s">
        <v>46</v>
      </c>
      <c r="G40" s="23">
        <v>2217058</v>
      </c>
      <c r="H40" s="23">
        <v>2453431</v>
      </c>
      <c r="I40" s="23">
        <v>2773512</v>
      </c>
      <c r="J40" s="23">
        <v>2890531</v>
      </c>
    </row>
    <row r="41" spans="1:10" ht="15" x14ac:dyDescent="0.25">
      <c r="A41"/>
      <c r="B41"/>
      <c r="C41"/>
      <c r="D41"/>
      <c r="E41" s="2">
        <v>330</v>
      </c>
      <c r="F41" s="57" t="s">
        <v>47</v>
      </c>
      <c r="G41" s="23">
        <v>5252807</v>
      </c>
      <c r="H41" s="23">
        <v>5985551</v>
      </c>
      <c r="I41" s="23">
        <v>6608465</v>
      </c>
      <c r="J41" s="23">
        <v>6924324</v>
      </c>
    </row>
    <row r="42" spans="1:10" ht="15" x14ac:dyDescent="0.25">
      <c r="A42"/>
      <c r="B42"/>
      <c r="C42"/>
      <c r="D42"/>
      <c r="E42" s="2">
        <v>336</v>
      </c>
      <c r="F42" s="57" t="s">
        <v>49</v>
      </c>
      <c r="G42" s="23">
        <v>1420117</v>
      </c>
      <c r="H42" s="23">
        <v>1563292</v>
      </c>
      <c r="I42" s="23">
        <v>1785001</v>
      </c>
      <c r="J42" s="23">
        <v>1896179</v>
      </c>
    </row>
    <row r="43" spans="1:10" ht="15" x14ac:dyDescent="0.25">
      <c r="A43"/>
      <c r="B43"/>
      <c r="C43"/>
      <c r="D43"/>
      <c r="E43" s="2">
        <v>340</v>
      </c>
      <c r="F43" s="57" t="s">
        <v>48</v>
      </c>
      <c r="G43" s="23">
        <v>1909476</v>
      </c>
      <c r="H43" s="23">
        <v>2106348</v>
      </c>
      <c r="I43" s="23">
        <v>2377522</v>
      </c>
      <c r="J43" s="23">
        <v>2546117</v>
      </c>
    </row>
    <row r="44" spans="1:10" ht="15" x14ac:dyDescent="0.25">
      <c r="A44"/>
      <c r="B44"/>
      <c r="C44"/>
      <c r="D44"/>
      <c r="E44" s="2">
        <v>350</v>
      </c>
      <c r="F44" s="57" t="s">
        <v>36</v>
      </c>
      <c r="G44" s="23">
        <v>1648108</v>
      </c>
      <c r="H44" s="23">
        <v>1788383</v>
      </c>
      <c r="I44" s="23">
        <v>2026517</v>
      </c>
      <c r="J44" s="23">
        <v>2161706</v>
      </c>
    </row>
    <row r="45" spans="1:10" ht="15" x14ac:dyDescent="0.25">
      <c r="A45"/>
      <c r="B45"/>
      <c r="C45"/>
      <c r="D45"/>
      <c r="E45" s="2">
        <v>360</v>
      </c>
      <c r="F45" s="57" t="s">
        <v>43</v>
      </c>
      <c r="G45" s="23">
        <v>3576848</v>
      </c>
      <c r="H45" s="23">
        <v>3851788</v>
      </c>
      <c r="I45" s="23">
        <v>4218539</v>
      </c>
      <c r="J45" s="23">
        <v>4304098</v>
      </c>
    </row>
    <row r="46" spans="1:10" ht="15" x14ac:dyDescent="0.25">
      <c r="A46"/>
      <c r="B46"/>
      <c r="C46"/>
      <c r="D46"/>
      <c r="E46" s="2">
        <v>370</v>
      </c>
      <c r="F46" s="57" t="s">
        <v>44</v>
      </c>
      <c r="G46" s="23">
        <v>5149558</v>
      </c>
      <c r="H46" s="23">
        <v>5712679</v>
      </c>
      <c r="I46" s="23">
        <v>6545716</v>
      </c>
      <c r="J46" s="23">
        <v>6857952</v>
      </c>
    </row>
    <row r="47" spans="1:10" ht="15" x14ac:dyDescent="0.25">
      <c r="A47"/>
      <c r="B47"/>
      <c r="C47"/>
      <c r="D47"/>
      <c r="E47" s="2">
        <v>376</v>
      </c>
      <c r="F47" s="57" t="s">
        <v>40</v>
      </c>
      <c r="G47" s="23">
        <v>4350120</v>
      </c>
      <c r="H47" s="23">
        <v>4828154</v>
      </c>
      <c r="I47" s="23">
        <v>5352165</v>
      </c>
      <c r="J47" s="23">
        <v>5605260</v>
      </c>
    </row>
    <row r="48" spans="1:10" ht="15" x14ac:dyDescent="0.25">
      <c r="A48"/>
      <c r="B48"/>
      <c r="C48"/>
      <c r="D48"/>
      <c r="E48" s="2">
        <v>390</v>
      </c>
      <c r="F48" s="57" t="s">
        <v>50</v>
      </c>
      <c r="G48" s="23">
        <v>3099039</v>
      </c>
      <c r="H48" s="23">
        <v>3413918</v>
      </c>
      <c r="I48" s="23">
        <v>3729926</v>
      </c>
      <c r="J48" s="23">
        <v>3952465</v>
      </c>
    </row>
    <row r="49" spans="1:10" ht="15" x14ac:dyDescent="0.25">
      <c r="A49"/>
      <c r="B49"/>
      <c r="C49"/>
      <c r="D49"/>
      <c r="E49" s="2">
        <v>400</v>
      </c>
      <c r="F49" s="57" t="s">
        <v>32</v>
      </c>
      <c r="G49" s="23">
        <v>2951023</v>
      </c>
      <c r="H49" s="23">
        <v>3215445</v>
      </c>
      <c r="I49" s="23">
        <v>3545192</v>
      </c>
      <c r="J49" s="23">
        <v>3643423</v>
      </c>
    </row>
    <row r="50" spans="1:10" ht="15" x14ac:dyDescent="0.25">
      <c r="A50"/>
      <c r="B50"/>
      <c r="C50"/>
      <c r="D50"/>
      <c r="E50" s="2">
        <v>410</v>
      </c>
      <c r="F50" s="57" t="s">
        <v>55</v>
      </c>
      <c r="G50" s="23">
        <v>2291396</v>
      </c>
      <c r="H50" s="23">
        <v>2516127</v>
      </c>
      <c r="I50" s="23">
        <v>2868210</v>
      </c>
      <c r="J50" s="23">
        <v>3095039</v>
      </c>
    </row>
    <row r="51" spans="1:10" ht="15" x14ac:dyDescent="0.25">
      <c r="A51"/>
      <c r="B51"/>
      <c r="C51"/>
      <c r="D51"/>
      <c r="E51" s="2">
        <v>420</v>
      </c>
      <c r="F51" s="57" t="s">
        <v>51</v>
      </c>
      <c r="G51" s="23">
        <v>2722431</v>
      </c>
      <c r="H51" s="23">
        <v>2942328</v>
      </c>
      <c r="I51" s="23">
        <v>3305548</v>
      </c>
      <c r="J51" s="23">
        <v>3433209</v>
      </c>
    </row>
    <row r="52" spans="1:10" ht="15" x14ac:dyDescent="0.25">
      <c r="A52"/>
      <c r="B52"/>
      <c r="C52"/>
      <c r="D52"/>
      <c r="E52" s="2">
        <v>430</v>
      </c>
      <c r="F52" s="57" t="s">
        <v>52</v>
      </c>
      <c r="G52" s="23">
        <v>3435914</v>
      </c>
      <c r="H52" s="23">
        <v>3725958</v>
      </c>
      <c r="I52" s="23">
        <v>4218820</v>
      </c>
      <c r="J52" s="23">
        <v>4366907</v>
      </c>
    </row>
    <row r="53" spans="1:10" ht="15" x14ac:dyDescent="0.25">
      <c r="A53"/>
      <c r="B53"/>
      <c r="C53"/>
      <c r="D53"/>
      <c r="E53" s="2">
        <v>440</v>
      </c>
      <c r="F53" s="57" t="s">
        <v>53</v>
      </c>
      <c r="G53" s="23">
        <v>1580688</v>
      </c>
      <c r="H53" s="23">
        <v>1757595</v>
      </c>
      <c r="I53" s="23">
        <v>1915800</v>
      </c>
      <c r="J53" s="23">
        <v>2011788</v>
      </c>
    </row>
    <row r="54" spans="1:10" ht="15" x14ac:dyDescent="0.25">
      <c r="A54"/>
      <c r="B54"/>
      <c r="C54"/>
      <c r="D54"/>
      <c r="E54" s="2">
        <v>450</v>
      </c>
      <c r="F54" s="57" t="s">
        <v>57</v>
      </c>
      <c r="G54" s="23">
        <v>2189500</v>
      </c>
      <c r="H54" s="23">
        <v>2379509</v>
      </c>
      <c r="I54" s="23">
        <v>2730785</v>
      </c>
      <c r="J54" s="23">
        <v>2852979</v>
      </c>
    </row>
    <row r="55" spans="1:10" ht="15" x14ac:dyDescent="0.25">
      <c r="A55"/>
      <c r="B55"/>
      <c r="C55"/>
      <c r="D55"/>
      <c r="E55" s="2">
        <v>461</v>
      </c>
      <c r="F55" s="57" t="s">
        <v>58</v>
      </c>
      <c r="G55" s="23">
        <v>12815654</v>
      </c>
      <c r="H55" s="23">
        <v>14034212</v>
      </c>
      <c r="I55" s="23">
        <v>15602953</v>
      </c>
      <c r="J55" s="23">
        <v>16354256</v>
      </c>
    </row>
    <row r="56" spans="1:10" ht="15" x14ac:dyDescent="0.25">
      <c r="A56"/>
      <c r="B56"/>
      <c r="C56"/>
      <c r="D56"/>
      <c r="E56" s="2">
        <v>479</v>
      </c>
      <c r="F56" s="57" t="s">
        <v>59</v>
      </c>
      <c r="G56" s="23">
        <v>3896493</v>
      </c>
      <c r="H56" s="23">
        <v>4209982</v>
      </c>
      <c r="I56" s="23">
        <v>4675576</v>
      </c>
      <c r="J56" s="23">
        <v>4855037</v>
      </c>
    </row>
    <row r="57" spans="1:10" ht="15" x14ac:dyDescent="0.25">
      <c r="A57"/>
      <c r="B57"/>
      <c r="C57"/>
      <c r="D57"/>
      <c r="E57" s="2">
        <v>480</v>
      </c>
      <c r="F57" s="57" t="s">
        <v>56</v>
      </c>
      <c r="G57" s="23">
        <v>1939987</v>
      </c>
      <c r="H57" s="23">
        <v>2168164</v>
      </c>
      <c r="I57" s="23">
        <v>2380573</v>
      </c>
      <c r="J57" s="23">
        <v>2505151</v>
      </c>
    </row>
    <row r="58" spans="1:10" ht="15" x14ac:dyDescent="0.25">
      <c r="A58"/>
      <c r="B58"/>
      <c r="C58"/>
      <c r="D58"/>
      <c r="E58" s="2">
        <v>482</v>
      </c>
      <c r="F58" s="57" t="s">
        <v>54</v>
      </c>
      <c r="G58" s="23">
        <v>1032327</v>
      </c>
      <c r="H58" s="23">
        <v>1094056</v>
      </c>
      <c r="I58" s="23">
        <v>1221097</v>
      </c>
      <c r="J58" s="23">
        <v>1276074</v>
      </c>
    </row>
    <row r="59" spans="1:10" ht="15" x14ac:dyDescent="0.25">
      <c r="A59"/>
      <c r="B59"/>
      <c r="C59"/>
      <c r="D59"/>
      <c r="E59" s="2">
        <v>492</v>
      </c>
      <c r="F59" s="57" t="s">
        <v>60</v>
      </c>
      <c r="G59" s="23">
        <v>462011</v>
      </c>
      <c r="H59" s="23">
        <v>513343</v>
      </c>
      <c r="I59" s="23">
        <v>556157</v>
      </c>
      <c r="J59" s="23">
        <v>592215</v>
      </c>
    </row>
    <row r="60" spans="1:10" ht="15" x14ac:dyDescent="0.25">
      <c r="A60"/>
      <c r="B60"/>
      <c r="C60"/>
      <c r="D60"/>
      <c r="E60" s="2">
        <v>510</v>
      </c>
      <c r="F60" s="57" t="s">
        <v>65</v>
      </c>
      <c r="G60" s="23">
        <v>3830826</v>
      </c>
      <c r="H60" s="23">
        <v>4062752</v>
      </c>
      <c r="I60" s="23">
        <v>4636271</v>
      </c>
      <c r="J60" s="23">
        <v>4769282</v>
      </c>
    </row>
    <row r="61" spans="1:10" ht="15" x14ac:dyDescent="0.25">
      <c r="A61"/>
      <c r="B61"/>
      <c r="C61"/>
      <c r="D61"/>
      <c r="E61" s="2">
        <v>530</v>
      </c>
      <c r="F61" s="57" t="s">
        <v>61</v>
      </c>
      <c r="G61" s="23">
        <v>1775200</v>
      </c>
      <c r="H61" s="23">
        <v>1940482</v>
      </c>
      <c r="I61" s="23">
        <v>2209422</v>
      </c>
      <c r="J61" s="23">
        <v>2346850</v>
      </c>
    </row>
    <row r="62" spans="1:10" ht="15" x14ac:dyDescent="0.25">
      <c r="A62"/>
      <c r="B62"/>
      <c r="C62"/>
      <c r="D62"/>
      <c r="E62" s="2">
        <v>540</v>
      </c>
      <c r="F62" s="57" t="s">
        <v>67</v>
      </c>
      <c r="G62" s="23">
        <v>5162434</v>
      </c>
      <c r="H62" s="23">
        <v>5545509</v>
      </c>
      <c r="I62" s="23">
        <v>5979066</v>
      </c>
      <c r="J62" s="23">
        <v>6234396</v>
      </c>
    </row>
    <row r="63" spans="1:10" ht="15" x14ac:dyDescent="0.25">
      <c r="A63"/>
      <c r="B63"/>
      <c r="C63"/>
      <c r="D63"/>
      <c r="E63" s="2">
        <v>550</v>
      </c>
      <c r="F63" s="57" t="s">
        <v>68</v>
      </c>
      <c r="G63" s="23">
        <v>2558994</v>
      </c>
      <c r="H63" s="23">
        <v>2794200</v>
      </c>
      <c r="I63" s="23">
        <v>3000041</v>
      </c>
      <c r="J63" s="23">
        <v>3129349</v>
      </c>
    </row>
    <row r="64" spans="1:10" ht="15" x14ac:dyDescent="0.25">
      <c r="A64"/>
      <c r="B64"/>
      <c r="C64"/>
      <c r="D64"/>
      <c r="E64" s="2">
        <v>561</v>
      </c>
      <c r="F64" s="57" t="s">
        <v>62</v>
      </c>
      <c r="G64" s="23">
        <v>7641970</v>
      </c>
      <c r="H64" s="23">
        <v>8262480</v>
      </c>
      <c r="I64" s="23">
        <v>9222383</v>
      </c>
      <c r="J64" s="23">
        <v>9642535</v>
      </c>
    </row>
    <row r="65" spans="1:10" ht="15" x14ac:dyDescent="0.25">
      <c r="A65"/>
      <c r="B65"/>
      <c r="C65"/>
      <c r="D65"/>
      <c r="E65" s="2">
        <v>563</v>
      </c>
      <c r="F65" s="57" t="s">
        <v>63</v>
      </c>
      <c r="G65" s="23">
        <v>235874</v>
      </c>
      <c r="H65" s="23">
        <v>253261</v>
      </c>
      <c r="I65" s="23">
        <v>266394</v>
      </c>
      <c r="J65" s="23">
        <v>281950</v>
      </c>
    </row>
    <row r="66" spans="1:10" ht="15" x14ac:dyDescent="0.25">
      <c r="A66"/>
      <c r="B66"/>
      <c r="C66"/>
      <c r="D66"/>
      <c r="E66" s="2">
        <v>573</v>
      </c>
      <c r="F66" s="57" t="s">
        <v>69</v>
      </c>
      <c r="G66" s="23">
        <v>3165862</v>
      </c>
      <c r="H66" s="23">
        <v>3374755</v>
      </c>
      <c r="I66" s="23">
        <v>3833576</v>
      </c>
      <c r="J66" s="23">
        <v>4014825</v>
      </c>
    </row>
    <row r="67" spans="1:10" ht="15" x14ac:dyDescent="0.25">
      <c r="A67"/>
      <c r="B67"/>
      <c r="C67"/>
      <c r="D67"/>
      <c r="E67" s="2">
        <v>575</v>
      </c>
      <c r="F67" s="57" t="s">
        <v>70</v>
      </c>
      <c r="G67" s="23">
        <v>2692223</v>
      </c>
      <c r="H67" s="23">
        <v>2979668</v>
      </c>
      <c r="I67" s="23">
        <v>3353385</v>
      </c>
      <c r="J67" s="23">
        <v>3531902</v>
      </c>
    </row>
    <row r="68" spans="1:10" ht="15" x14ac:dyDescent="0.25">
      <c r="A68"/>
      <c r="B68"/>
      <c r="C68"/>
      <c r="D68"/>
      <c r="E68" s="2">
        <v>580</v>
      </c>
      <c r="F68" s="57" t="s">
        <v>72</v>
      </c>
      <c r="G68" s="23">
        <v>3950594</v>
      </c>
      <c r="H68" s="23">
        <v>4275544</v>
      </c>
      <c r="I68" s="23">
        <v>4711152</v>
      </c>
      <c r="J68" s="23">
        <v>4933793</v>
      </c>
    </row>
    <row r="69" spans="1:10" ht="15" x14ac:dyDescent="0.25">
      <c r="A69"/>
      <c r="B69"/>
      <c r="C69"/>
      <c r="D69"/>
      <c r="E69" s="2">
        <v>607</v>
      </c>
      <c r="F69" s="57" t="s">
        <v>64</v>
      </c>
      <c r="G69" s="23">
        <v>3478349</v>
      </c>
      <c r="H69" s="23">
        <v>3817337</v>
      </c>
      <c r="I69" s="23">
        <v>4385144</v>
      </c>
      <c r="J69" s="23">
        <v>4637160</v>
      </c>
    </row>
    <row r="70" spans="1:10" ht="15" x14ac:dyDescent="0.25">
      <c r="A70"/>
      <c r="B70"/>
      <c r="C70"/>
      <c r="D70"/>
      <c r="E70" s="2">
        <v>615</v>
      </c>
      <c r="F70" s="57" t="s">
        <v>75</v>
      </c>
      <c r="G70" s="23">
        <v>5636202</v>
      </c>
      <c r="H70" s="23">
        <v>6380590</v>
      </c>
      <c r="I70" s="23">
        <v>7341357</v>
      </c>
      <c r="J70" s="23">
        <v>7752073</v>
      </c>
    </row>
    <row r="71" spans="1:10" ht="15" x14ac:dyDescent="0.25">
      <c r="A71"/>
      <c r="B71"/>
      <c r="C71"/>
      <c r="D71"/>
      <c r="E71" s="2">
        <v>621</v>
      </c>
      <c r="F71" s="57" t="s">
        <v>66</v>
      </c>
      <c r="G71" s="23">
        <v>5807411</v>
      </c>
      <c r="H71" s="23">
        <v>6143220</v>
      </c>
      <c r="I71" s="23">
        <v>6986102</v>
      </c>
      <c r="J71" s="23">
        <v>7356788</v>
      </c>
    </row>
    <row r="72" spans="1:10" ht="15" x14ac:dyDescent="0.25">
      <c r="A72"/>
      <c r="B72"/>
      <c r="C72"/>
      <c r="D72"/>
      <c r="E72" s="2">
        <v>630</v>
      </c>
      <c r="F72" s="57" t="s">
        <v>71</v>
      </c>
      <c r="G72" s="23">
        <v>6559528</v>
      </c>
      <c r="H72" s="23">
        <v>7317837</v>
      </c>
      <c r="I72" s="23">
        <v>8443739</v>
      </c>
      <c r="J72" s="23">
        <v>8871027</v>
      </c>
    </row>
    <row r="73" spans="1:10" ht="15" x14ac:dyDescent="0.25">
      <c r="A73"/>
      <c r="B73"/>
      <c r="C73"/>
      <c r="D73"/>
      <c r="E73" s="2">
        <v>657</v>
      </c>
      <c r="F73" s="57" t="s">
        <v>84</v>
      </c>
      <c r="G73" s="23">
        <v>5313420</v>
      </c>
      <c r="H73" s="23">
        <v>5832787</v>
      </c>
      <c r="I73" s="23">
        <v>6601776</v>
      </c>
      <c r="J73" s="23">
        <v>6966309</v>
      </c>
    </row>
    <row r="74" spans="1:10" ht="15" x14ac:dyDescent="0.25">
      <c r="A74"/>
      <c r="B74"/>
      <c r="C74"/>
      <c r="D74"/>
      <c r="E74" s="2">
        <v>661</v>
      </c>
      <c r="F74" s="57" t="s">
        <v>85</v>
      </c>
      <c r="G74" s="23">
        <v>3577271</v>
      </c>
      <c r="H74" s="23">
        <v>3889365</v>
      </c>
      <c r="I74" s="23">
        <v>4415142</v>
      </c>
      <c r="J74" s="23">
        <v>4615701</v>
      </c>
    </row>
    <row r="75" spans="1:10" ht="15" x14ac:dyDescent="0.25">
      <c r="A75"/>
      <c r="B75"/>
      <c r="C75"/>
      <c r="D75"/>
      <c r="E75" s="2">
        <v>665</v>
      </c>
      <c r="F75" s="57" t="s">
        <v>87</v>
      </c>
      <c r="G75" s="23">
        <v>1314419</v>
      </c>
      <c r="H75" s="23">
        <v>1403129</v>
      </c>
      <c r="I75" s="23">
        <v>1531864</v>
      </c>
      <c r="J75" s="23">
        <v>1570083</v>
      </c>
    </row>
    <row r="76" spans="1:10" ht="15" x14ac:dyDescent="0.25">
      <c r="A76"/>
      <c r="B76"/>
      <c r="C76"/>
      <c r="D76"/>
      <c r="E76" s="2">
        <v>671</v>
      </c>
      <c r="F76" s="57" t="s">
        <v>90</v>
      </c>
      <c r="G76" s="23">
        <v>1386936</v>
      </c>
      <c r="H76" s="23">
        <v>1518844</v>
      </c>
      <c r="I76" s="23">
        <v>1652931</v>
      </c>
      <c r="J76" s="23">
        <v>1706971</v>
      </c>
    </row>
    <row r="77" spans="1:10" ht="15" x14ac:dyDescent="0.25">
      <c r="A77"/>
      <c r="B77"/>
      <c r="C77"/>
      <c r="D77"/>
      <c r="E77" s="2">
        <v>706</v>
      </c>
      <c r="F77" s="57" t="s">
        <v>82</v>
      </c>
      <c r="G77" s="23">
        <v>2720281</v>
      </c>
      <c r="H77" s="23">
        <v>2930352</v>
      </c>
      <c r="I77" s="23">
        <v>3306050</v>
      </c>
      <c r="J77" s="23">
        <v>3509376</v>
      </c>
    </row>
    <row r="78" spans="1:10" ht="15" x14ac:dyDescent="0.25">
      <c r="A78"/>
      <c r="B78"/>
      <c r="C78"/>
      <c r="D78"/>
      <c r="E78" s="2">
        <v>707</v>
      </c>
      <c r="F78" s="57" t="s">
        <v>76</v>
      </c>
      <c r="G78" s="23">
        <v>2555805</v>
      </c>
      <c r="H78" s="23">
        <v>2771358</v>
      </c>
      <c r="I78" s="23">
        <v>3145976</v>
      </c>
      <c r="J78" s="23">
        <v>3292181</v>
      </c>
    </row>
    <row r="79" spans="1:10" ht="15" x14ac:dyDescent="0.25">
      <c r="A79"/>
      <c r="B79"/>
      <c r="C79"/>
      <c r="D79"/>
      <c r="E79" s="2">
        <v>710</v>
      </c>
      <c r="F79" s="57" t="s">
        <v>73</v>
      </c>
      <c r="G79" s="23">
        <v>2736839</v>
      </c>
      <c r="H79" s="23">
        <v>3052934</v>
      </c>
      <c r="I79" s="23">
        <v>3403738</v>
      </c>
      <c r="J79" s="23">
        <v>3597502</v>
      </c>
    </row>
    <row r="80" spans="1:10" ht="15" x14ac:dyDescent="0.25">
      <c r="A80"/>
      <c r="B80"/>
      <c r="C80"/>
      <c r="D80"/>
      <c r="E80" s="2">
        <v>727</v>
      </c>
      <c r="F80" s="57" t="s">
        <v>77</v>
      </c>
      <c r="G80" s="23">
        <v>1401450</v>
      </c>
      <c r="H80" s="23">
        <v>1562050</v>
      </c>
      <c r="I80" s="23">
        <v>1764356</v>
      </c>
      <c r="J80" s="23">
        <v>1858905</v>
      </c>
    </row>
    <row r="81" spans="1:10" ht="15" x14ac:dyDescent="0.25">
      <c r="A81"/>
      <c r="B81"/>
      <c r="C81"/>
      <c r="D81"/>
      <c r="E81" s="2">
        <v>730</v>
      </c>
      <c r="F81" s="57" t="s">
        <v>78</v>
      </c>
      <c r="G81" s="23">
        <v>6386983</v>
      </c>
      <c r="H81" s="23">
        <v>7064873</v>
      </c>
      <c r="I81" s="23">
        <v>8097141</v>
      </c>
      <c r="J81" s="23">
        <v>8415672</v>
      </c>
    </row>
    <row r="82" spans="1:10" ht="15" x14ac:dyDescent="0.25">
      <c r="A82"/>
      <c r="B82"/>
      <c r="C82"/>
      <c r="D82"/>
      <c r="E82" s="2">
        <v>740</v>
      </c>
      <c r="F82" s="57" t="s">
        <v>80</v>
      </c>
      <c r="G82" s="23">
        <v>5615328</v>
      </c>
      <c r="H82" s="23">
        <v>6299500</v>
      </c>
      <c r="I82" s="23">
        <v>7162840</v>
      </c>
      <c r="J82" s="23">
        <v>7612678</v>
      </c>
    </row>
    <row r="83" spans="1:10" ht="15" x14ac:dyDescent="0.25">
      <c r="A83"/>
      <c r="B83"/>
      <c r="C83"/>
      <c r="D83"/>
      <c r="E83" s="2">
        <v>741</v>
      </c>
      <c r="F83" s="57" t="s">
        <v>79</v>
      </c>
      <c r="G83" s="23">
        <v>293736</v>
      </c>
      <c r="H83" s="23">
        <v>310038</v>
      </c>
      <c r="I83" s="23">
        <v>363514</v>
      </c>
      <c r="J83" s="23">
        <v>374006</v>
      </c>
    </row>
    <row r="84" spans="1:10" ht="15" x14ac:dyDescent="0.25">
      <c r="A84"/>
      <c r="B84"/>
      <c r="C84"/>
      <c r="D84"/>
      <c r="E84" s="2">
        <v>746</v>
      </c>
      <c r="F84" s="57" t="s">
        <v>81</v>
      </c>
      <c r="G84" s="23">
        <v>3569238</v>
      </c>
      <c r="H84" s="23">
        <v>3959080</v>
      </c>
      <c r="I84" s="23">
        <v>4567746</v>
      </c>
      <c r="J84" s="23">
        <v>4810307</v>
      </c>
    </row>
    <row r="85" spans="1:10" ht="15" x14ac:dyDescent="0.25">
      <c r="A85"/>
      <c r="B85"/>
      <c r="C85"/>
      <c r="D85"/>
      <c r="E85" s="2">
        <v>751</v>
      </c>
      <c r="F85" s="57" t="s">
        <v>83</v>
      </c>
      <c r="G85" s="23">
        <v>20622922</v>
      </c>
      <c r="H85" s="23">
        <v>22892794</v>
      </c>
      <c r="I85" s="23">
        <v>25839781</v>
      </c>
      <c r="J85" s="23">
        <v>27330448</v>
      </c>
    </row>
    <row r="86" spans="1:10" ht="15" x14ac:dyDescent="0.25">
      <c r="A86"/>
      <c r="B86"/>
      <c r="C86"/>
      <c r="D86"/>
      <c r="E86" s="2">
        <v>756</v>
      </c>
      <c r="F86" s="57" t="s">
        <v>86</v>
      </c>
      <c r="G86" s="23">
        <v>2610341</v>
      </c>
      <c r="H86" s="23">
        <v>2732512</v>
      </c>
      <c r="I86" s="23">
        <v>3088866</v>
      </c>
      <c r="J86" s="23">
        <v>3240453</v>
      </c>
    </row>
    <row r="87" spans="1:10" ht="15" x14ac:dyDescent="0.25">
      <c r="A87"/>
      <c r="B87"/>
      <c r="C87"/>
      <c r="D87"/>
      <c r="E87" s="2">
        <v>760</v>
      </c>
      <c r="F87" s="57" t="s">
        <v>88</v>
      </c>
      <c r="G87" s="23">
        <v>3703668</v>
      </c>
      <c r="H87" s="23">
        <v>3941334</v>
      </c>
      <c r="I87" s="23">
        <v>4292597</v>
      </c>
      <c r="J87" s="23">
        <v>4481953</v>
      </c>
    </row>
    <row r="88" spans="1:10" ht="15" x14ac:dyDescent="0.25">
      <c r="A88"/>
      <c r="B88"/>
      <c r="C88"/>
      <c r="D88"/>
      <c r="E88" s="2">
        <v>766</v>
      </c>
      <c r="F88" s="57" t="s">
        <v>74</v>
      </c>
      <c r="G88" s="23">
        <v>2848555</v>
      </c>
      <c r="H88" s="23">
        <v>3099268</v>
      </c>
      <c r="I88" s="23">
        <v>3482054</v>
      </c>
      <c r="J88" s="23">
        <v>3712944</v>
      </c>
    </row>
    <row r="89" spans="1:10" ht="15" x14ac:dyDescent="0.25">
      <c r="A89"/>
      <c r="B89"/>
      <c r="C89"/>
      <c r="D89"/>
      <c r="E89" s="2">
        <v>773</v>
      </c>
      <c r="F89" s="57" t="s">
        <v>98</v>
      </c>
      <c r="G89" s="23">
        <v>1509010</v>
      </c>
      <c r="H89" s="23">
        <v>1610935</v>
      </c>
      <c r="I89" s="23">
        <v>1765407</v>
      </c>
      <c r="J89" s="23">
        <v>1837892</v>
      </c>
    </row>
    <row r="90" spans="1:10" ht="15" x14ac:dyDescent="0.25">
      <c r="A90"/>
      <c r="B90"/>
      <c r="C90"/>
      <c r="D90"/>
      <c r="E90" s="2">
        <v>779</v>
      </c>
      <c r="F90" s="57" t="s">
        <v>89</v>
      </c>
      <c r="G90" s="23">
        <v>3053498</v>
      </c>
      <c r="H90" s="23">
        <v>3272329</v>
      </c>
      <c r="I90" s="23">
        <v>3659569</v>
      </c>
      <c r="J90" s="23">
        <v>3777135</v>
      </c>
    </row>
    <row r="91" spans="1:10" ht="15" x14ac:dyDescent="0.25">
      <c r="A91"/>
      <c r="B91"/>
      <c r="C91"/>
      <c r="D91"/>
      <c r="E91" s="2">
        <v>787</v>
      </c>
      <c r="F91" s="57" t="s">
        <v>100</v>
      </c>
      <c r="G91" s="23">
        <v>2909817</v>
      </c>
      <c r="H91" s="23">
        <v>3114490</v>
      </c>
      <c r="I91" s="23">
        <v>3407046</v>
      </c>
      <c r="J91" s="23">
        <v>3522520</v>
      </c>
    </row>
    <row r="92" spans="1:10" ht="15" x14ac:dyDescent="0.25">
      <c r="A92"/>
      <c r="B92"/>
      <c r="C92"/>
      <c r="D92"/>
      <c r="E92" s="2">
        <v>791</v>
      </c>
      <c r="F92" s="57" t="s">
        <v>91</v>
      </c>
      <c r="G92" s="23">
        <v>5998360</v>
      </c>
      <c r="H92" s="23">
        <v>6547102</v>
      </c>
      <c r="I92" s="23">
        <v>7263961</v>
      </c>
      <c r="J92" s="23">
        <v>7567972</v>
      </c>
    </row>
    <row r="93" spans="1:10" ht="15" x14ac:dyDescent="0.25">
      <c r="A93"/>
      <c r="B93"/>
      <c r="C93"/>
      <c r="D93"/>
      <c r="E93" s="2">
        <v>810</v>
      </c>
      <c r="F93" s="57" t="s">
        <v>92</v>
      </c>
      <c r="G93" s="23">
        <v>2391292</v>
      </c>
      <c r="H93" s="23">
        <v>2674803</v>
      </c>
      <c r="I93" s="23">
        <v>2984787</v>
      </c>
      <c r="J93" s="23">
        <v>3142292</v>
      </c>
    </row>
    <row r="94" spans="1:10" ht="15" x14ac:dyDescent="0.25">
      <c r="A94"/>
      <c r="B94"/>
      <c r="C94"/>
      <c r="D94"/>
      <c r="E94" s="2">
        <v>813</v>
      </c>
      <c r="F94" s="57" t="s">
        <v>93</v>
      </c>
      <c r="G94" s="23">
        <v>4132537</v>
      </c>
      <c r="H94" s="23">
        <v>4475678</v>
      </c>
      <c r="I94" s="23">
        <v>4854670</v>
      </c>
      <c r="J94" s="23">
        <v>4995180</v>
      </c>
    </row>
    <row r="95" spans="1:10" ht="15" x14ac:dyDescent="0.25">
      <c r="A95"/>
      <c r="B95"/>
      <c r="C95"/>
      <c r="D95"/>
      <c r="E95" s="2">
        <v>820</v>
      </c>
      <c r="F95" s="57" t="s">
        <v>101</v>
      </c>
      <c r="G95" s="23">
        <v>2454846</v>
      </c>
      <c r="H95" s="23">
        <v>2699400</v>
      </c>
      <c r="I95" s="23">
        <v>3027973</v>
      </c>
      <c r="J95" s="23">
        <v>3147466</v>
      </c>
    </row>
    <row r="96" spans="1:10" ht="15" x14ac:dyDescent="0.25">
      <c r="A96"/>
      <c r="B96"/>
      <c r="C96"/>
      <c r="D96"/>
      <c r="E96" s="2">
        <v>825</v>
      </c>
      <c r="F96" s="57" t="s">
        <v>96</v>
      </c>
      <c r="G96" s="23">
        <v>182615</v>
      </c>
      <c r="H96" s="23">
        <v>177270</v>
      </c>
      <c r="I96" s="23">
        <v>193456</v>
      </c>
      <c r="J96" s="23">
        <v>212640</v>
      </c>
    </row>
    <row r="97" spans="1:10" ht="15" x14ac:dyDescent="0.25">
      <c r="A97"/>
      <c r="B97"/>
      <c r="C97"/>
      <c r="D97"/>
      <c r="E97" s="2">
        <v>840</v>
      </c>
      <c r="F97" s="57" t="s">
        <v>99</v>
      </c>
      <c r="G97" s="23">
        <v>1784039</v>
      </c>
      <c r="H97" s="23">
        <v>1946814</v>
      </c>
      <c r="I97" s="23">
        <v>2150775</v>
      </c>
      <c r="J97" s="23">
        <v>2274803</v>
      </c>
    </row>
    <row r="98" spans="1:10" ht="15" x14ac:dyDescent="0.25">
      <c r="A98"/>
      <c r="B98"/>
      <c r="C98"/>
      <c r="D98"/>
      <c r="E98" s="2">
        <v>846</v>
      </c>
      <c r="F98" s="57" t="s">
        <v>97</v>
      </c>
      <c r="G98" s="23">
        <v>2724050</v>
      </c>
      <c r="H98" s="23">
        <v>2939527</v>
      </c>
      <c r="I98" s="23">
        <v>3317956</v>
      </c>
      <c r="J98" s="23">
        <v>3424620</v>
      </c>
    </row>
    <row r="99" spans="1:10" ht="15" x14ac:dyDescent="0.25">
      <c r="A99"/>
      <c r="B99"/>
      <c r="C99"/>
      <c r="D99"/>
      <c r="E99" s="2">
        <v>849</v>
      </c>
      <c r="F99" s="57" t="s">
        <v>95</v>
      </c>
      <c r="G99" s="23">
        <v>2538529</v>
      </c>
      <c r="H99" s="23">
        <v>2749198</v>
      </c>
      <c r="I99" s="23">
        <v>3068542</v>
      </c>
      <c r="J99" s="23">
        <v>3190412</v>
      </c>
    </row>
    <row r="100" spans="1:10" ht="15" x14ac:dyDescent="0.25">
      <c r="A100"/>
      <c r="B100"/>
      <c r="C100"/>
      <c r="D100"/>
      <c r="E100" s="2">
        <v>851</v>
      </c>
      <c r="F100" s="57" t="s">
        <v>102</v>
      </c>
      <c r="G100" s="23">
        <v>13371491</v>
      </c>
      <c r="H100" s="23">
        <v>14709198</v>
      </c>
      <c r="I100" s="23">
        <v>16477321</v>
      </c>
      <c r="J100" s="23">
        <v>17232693</v>
      </c>
    </row>
    <row r="101" spans="1:10" ht="15" x14ac:dyDescent="0.25">
      <c r="A101"/>
      <c r="B101"/>
      <c r="C101"/>
      <c r="D101"/>
      <c r="E101" s="2">
        <v>860</v>
      </c>
      <c r="F101" s="57" t="s">
        <v>94</v>
      </c>
      <c r="G101" s="23">
        <v>4431964</v>
      </c>
      <c r="H101" s="23">
        <v>4847956</v>
      </c>
      <c r="I101" s="23">
        <v>5435423</v>
      </c>
      <c r="J101" s="23">
        <v>5682526</v>
      </c>
    </row>
    <row r="102" spans="1:10" x14ac:dyDescent="0.2">
      <c r="F102" s="11" t="s">
        <v>119</v>
      </c>
      <c r="G102" s="61">
        <f>SUM(G4:G101)</f>
        <v>368849023</v>
      </c>
      <c r="H102" s="61">
        <f t="shared" ref="H102:J102" si="0">SUM(H4:H101)</f>
        <v>405527966</v>
      </c>
      <c r="I102" s="61">
        <f t="shared" si="0"/>
        <v>454368370</v>
      </c>
      <c r="J102" s="61">
        <f t="shared" si="0"/>
        <v>477570614</v>
      </c>
    </row>
    <row r="104" spans="1:10" x14ac:dyDescent="0.2">
      <c r="A104" t="s">
        <v>344</v>
      </c>
      <c r="D104" s="28"/>
      <c r="G104" s="9"/>
      <c r="H104" s="9"/>
      <c r="I104" s="9"/>
      <c r="J104" s="9"/>
    </row>
  </sheetData>
  <pageMargins left="0.70866141732283472" right="0.70866141732283472" top="0.74803149606299213" bottom="0.74803149606299213" header="0.31496062992125984" footer="0.31496062992125984"/>
  <pageSetup paperSize="9" scale="75" fitToHeight="3" orientation="landscape" r:id="rId1"/>
  <headerFooter>
    <oddHeader>&amp;CDataark 7c</oddHead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F9BACD-A34D-4B5D-A5EB-43494D1E23F0}">
  <sheetPr>
    <pageSetUpPr fitToPage="1"/>
  </sheetPr>
  <dimension ref="A1:J104"/>
  <sheetViews>
    <sheetView zoomScaleNormal="100" workbookViewId="0"/>
  </sheetViews>
  <sheetFormatPr defaultColWidth="8.88671875" defaultRowHeight="14.25" x14ac:dyDescent="0.2"/>
  <cols>
    <col min="1" max="1" width="31.6640625" style="9" customWidth="1"/>
    <col min="2" max="2" width="10.109375" style="9" customWidth="1"/>
    <col min="3" max="3" width="10.77734375" style="9" customWidth="1"/>
    <col min="4" max="5" width="16" style="9" customWidth="1"/>
    <col min="6" max="6" width="14.88671875" style="14" customWidth="1"/>
    <col min="7" max="10" width="10.77734375" style="61" customWidth="1"/>
    <col min="11" max="16384" width="8.88671875" style="9"/>
  </cols>
  <sheetData>
    <row r="1" spans="1:10" x14ac:dyDescent="0.2">
      <c r="A1" s="25" t="s">
        <v>306</v>
      </c>
    </row>
    <row r="2" spans="1:10" x14ac:dyDescent="0.2">
      <c r="A2" s="10" t="s">
        <v>347</v>
      </c>
    </row>
    <row r="3" spans="1:10" x14ac:dyDescent="0.2">
      <c r="G3" s="62" t="s">
        <v>189</v>
      </c>
      <c r="H3" s="62" t="s">
        <v>130</v>
      </c>
      <c r="I3" s="74">
        <v>2024</v>
      </c>
      <c r="J3" s="74">
        <v>2025</v>
      </c>
    </row>
    <row r="4" spans="1:10" x14ac:dyDescent="0.2">
      <c r="A4" s="3" t="s">
        <v>333</v>
      </c>
      <c r="B4" s="3" t="str">
        <f>Dataark7c!B4</f>
        <v>I alt (netto)</v>
      </c>
      <c r="C4" s="3" t="str">
        <f>Dataark7c!C4</f>
        <v>1 Driftskonti</v>
      </c>
      <c r="D4" s="3" t="str">
        <f>Dataark7c!D4</f>
        <v>I alt hovedkonto 0-8</v>
      </c>
      <c r="E4" s="3">
        <f>Dataark7c!E4</f>
        <v>101</v>
      </c>
      <c r="F4" s="28" t="str">
        <f>Dataark7c!F4</f>
        <v>København</v>
      </c>
      <c r="G4" s="63">
        <f>(Dataark7c!G4*Dataark9!$F$59)/1000</f>
        <v>46230.669114142627</v>
      </c>
      <c r="H4" s="63">
        <f>(Dataark7c!H4*Dataark9!$F$60)/1000</f>
        <v>49135.353588382553</v>
      </c>
      <c r="I4" s="63">
        <f>(Dataark7c!I4*Dataark9!$F$62)/1000</f>
        <v>49078.094337647999</v>
      </c>
      <c r="J4" s="63">
        <f>(Dataark7c!J4*Dataark9!$F$63)/1000</f>
        <v>50109.502310999997</v>
      </c>
    </row>
    <row r="5" spans="1:10" x14ac:dyDescent="0.2">
      <c r="A5" s="3"/>
      <c r="B5" s="3"/>
      <c r="C5" s="3"/>
      <c r="D5" s="3"/>
      <c r="E5" s="3">
        <f>Dataark7c!E5</f>
        <v>147</v>
      </c>
      <c r="F5" s="28" t="str">
        <f>Dataark7c!F5</f>
        <v>Frederiksberg</v>
      </c>
      <c r="G5" s="63">
        <f>(Dataark7c!G5*Dataark9!$F$59)/1000</f>
        <v>7216.0115280946911</v>
      </c>
      <c r="H5" s="63">
        <f>(Dataark7c!H5*Dataark9!$F$60)/1000</f>
        <v>7412.8787919537981</v>
      </c>
      <c r="I5" s="63">
        <f>(Dataark7c!I5*Dataark9!$F$62)/1000</f>
        <v>7231.022100876</v>
      </c>
      <c r="J5" s="63">
        <f>(Dataark7c!J5*Dataark9!$F$63)/1000</f>
        <v>7249.4907099999991</v>
      </c>
    </row>
    <row r="6" spans="1:10" x14ac:dyDescent="0.2">
      <c r="A6" s="3"/>
      <c r="B6" s="3"/>
      <c r="C6" s="3"/>
      <c r="D6" s="3"/>
      <c r="E6" s="3">
        <f>Dataark7c!E6</f>
        <v>151</v>
      </c>
      <c r="F6" s="28" t="str">
        <f>Dataark7c!F6</f>
        <v>Ballerup</v>
      </c>
      <c r="G6" s="63">
        <f>(Dataark7c!G6*Dataark9!$F$59)/1000</f>
        <v>4646.4426746430472</v>
      </c>
      <c r="H6" s="63">
        <f>(Dataark7c!H6*Dataark9!$F$60)/1000</f>
        <v>4826.5918614534276</v>
      </c>
      <c r="I6" s="63">
        <f>(Dataark7c!I6*Dataark9!$F$62)/1000</f>
        <v>5029.070014164</v>
      </c>
      <c r="J6" s="63">
        <f>(Dataark7c!J6*Dataark9!$F$63)/1000</f>
        <v>5213.0363319999997</v>
      </c>
    </row>
    <row r="7" spans="1:10" x14ac:dyDescent="0.2">
      <c r="A7" s="3"/>
      <c r="B7" s="3"/>
      <c r="C7" s="3"/>
      <c r="D7" s="3"/>
      <c r="E7" s="3">
        <f>Dataark7c!E7</f>
        <v>153</v>
      </c>
      <c r="F7" s="28" t="str">
        <f>Dataark7c!F7</f>
        <v>Brøndby</v>
      </c>
      <c r="G7" s="63">
        <f>(Dataark7c!G7*Dataark9!$F$59)/1000</f>
        <v>3505.4038761805582</v>
      </c>
      <c r="H7" s="63">
        <f>(Dataark7c!H7*Dataark9!$F$60)/1000</f>
        <v>3693.9852087389554</v>
      </c>
      <c r="I7" s="63">
        <f>(Dataark7c!I7*Dataark9!$F$62)/1000</f>
        <v>3773.3670667439997</v>
      </c>
      <c r="J7" s="63">
        <f>(Dataark7c!J7*Dataark9!$F$63)/1000</f>
        <v>3885.1951639999997</v>
      </c>
    </row>
    <row r="8" spans="1:10" x14ac:dyDescent="0.2">
      <c r="A8" s="3"/>
      <c r="B8" s="3"/>
      <c r="C8" s="3"/>
      <c r="D8" s="3"/>
      <c r="E8" s="3">
        <f>Dataark7c!E8</f>
        <v>155</v>
      </c>
      <c r="F8" s="28" t="str">
        <f>Dataark7c!F8</f>
        <v>Dragør</v>
      </c>
      <c r="G8" s="63">
        <f>(Dataark7c!G8*Dataark9!$F$59)/1000</f>
        <v>1082.3208392105171</v>
      </c>
      <c r="H8" s="63">
        <f>(Dataark7c!H8*Dataark9!$F$60)/1000</f>
        <v>1105.4069751055019</v>
      </c>
      <c r="I8" s="63">
        <f>(Dataark7c!I8*Dataark9!$F$62)/1000</f>
        <v>1070.36736234</v>
      </c>
      <c r="J8" s="63">
        <f>(Dataark7c!J8*Dataark9!$F$63)/1000</f>
        <v>1090.832744</v>
      </c>
    </row>
    <row r="9" spans="1:10" x14ac:dyDescent="0.2">
      <c r="A9" s="3"/>
      <c r="B9" s="3"/>
      <c r="C9" s="3"/>
      <c r="D9" s="3"/>
      <c r="E9" s="3">
        <f>Dataark7c!E9</f>
        <v>157</v>
      </c>
      <c r="F9" s="28" t="str">
        <f>Dataark7c!F9</f>
        <v>Gentofte</v>
      </c>
      <c r="G9" s="63">
        <f>(Dataark7c!G9*Dataark9!$F$59)/1000</f>
        <v>5390.3814288596677</v>
      </c>
      <c r="H9" s="63">
        <f>(Dataark7c!H9*Dataark9!$F$60)/1000</f>
        <v>5508.2259022564058</v>
      </c>
      <c r="I9" s="63">
        <f>(Dataark7c!I9*Dataark9!$F$62)/1000</f>
        <v>5567.1298521660001</v>
      </c>
      <c r="J9" s="63">
        <f>(Dataark7c!J9*Dataark9!$F$63)/1000</f>
        <v>5586.2630019999997</v>
      </c>
    </row>
    <row r="10" spans="1:10" x14ac:dyDescent="0.2">
      <c r="A10" s="3"/>
      <c r="B10" s="3"/>
      <c r="C10" s="3"/>
      <c r="D10" s="3"/>
      <c r="E10" s="3">
        <f>Dataark7c!E10</f>
        <v>159</v>
      </c>
      <c r="F10" s="28" t="str">
        <f>Dataark7c!F10</f>
        <v>Gladsaxe</v>
      </c>
      <c r="G10" s="63">
        <f>(Dataark7c!G10*Dataark9!$F$59)/1000</f>
        <v>5525.1334736002727</v>
      </c>
      <c r="H10" s="63">
        <f>(Dataark7c!H10*Dataark9!$F$60)/1000</f>
        <v>5846.7623600082488</v>
      </c>
      <c r="I10" s="63">
        <f>(Dataark7c!I10*Dataark9!$F$62)/1000</f>
        <v>5974.8659865299996</v>
      </c>
      <c r="J10" s="63">
        <f>(Dataark7c!J10*Dataark9!$F$63)/1000</f>
        <v>6047.148318999999</v>
      </c>
    </row>
    <row r="11" spans="1:10" x14ac:dyDescent="0.2">
      <c r="A11" s="3"/>
      <c r="B11" s="3"/>
      <c r="C11" s="3"/>
      <c r="D11" s="3"/>
      <c r="E11" s="3">
        <f>Dataark7c!E11</f>
        <v>161</v>
      </c>
      <c r="F11" s="28" t="str">
        <f>Dataark7c!F11</f>
        <v>Glostrup</v>
      </c>
      <c r="G11" s="63">
        <f>(Dataark7c!G11*Dataark9!$F$59)/1000</f>
        <v>2033.9486122311771</v>
      </c>
      <c r="H11" s="63">
        <f>(Dataark7c!H11*Dataark9!$F$60)/1000</f>
        <v>2117.9135420349799</v>
      </c>
      <c r="I11" s="63">
        <f>(Dataark7c!I11*Dataark9!$F$62)/1000</f>
        <v>2070.3442307159999</v>
      </c>
      <c r="J11" s="63">
        <f>(Dataark7c!J11*Dataark9!$F$63)/1000</f>
        <v>2126.7273019999998</v>
      </c>
    </row>
    <row r="12" spans="1:10" x14ac:dyDescent="0.2">
      <c r="A12" s="3"/>
      <c r="B12" s="3"/>
      <c r="C12" s="3"/>
      <c r="D12" s="3"/>
      <c r="E12" s="3">
        <f>Dataark7c!E12</f>
        <v>163</v>
      </c>
      <c r="F12" s="28" t="str">
        <f>Dataark7c!F12</f>
        <v>Herlev</v>
      </c>
      <c r="G12" s="63">
        <f>(Dataark7c!G12*Dataark9!$F$59)/1000</f>
        <v>2562.2276921832154</v>
      </c>
      <c r="H12" s="63">
        <f>(Dataark7c!H12*Dataark9!$F$60)/1000</f>
        <v>2609.0364678055571</v>
      </c>
      <c r="I12" s="63">
        <f>(Dataark7c!I12*Dataark9!$F$62)/1000</f>
        <v>2671.11763509</v>
      </c>
      <c r="J12" s="63">
        <f>(Dataark7c!J12*Dataark9!$F$63)/1000</f>
        <v>2721.004003</v>
      </c>
    </row>
    <row r="13" spans="1:10" x14ac:dyDescent="0.2">
      <c r="A13" s="3"/>
      <c r="B13" s="3"/>
      <c r="C13" s="3"/>
      <c r="D13" s="3"/>
      <c r="E13" s="3">
        <f>Dataark7c!E13</f>
        <v>165</v>
      </c>
      <c r="F13" s="28" t="str">
        <f>Dataark7c!F13</f>
        <v>Albertslund</v>
      </c>
      <c r="G13" s="63">
        <f>(Dataark7c!G13*Dataark9!$F$59)/1000</f>
        <v>2788.4402070843894</v>
      </c>
      <c r="H13" s="63">
        <f>(Dataark7c!H13*Dataark9!$F$60)/1000</f>
        <v>2913.9146372420519</v>
      </c>
      <c r="I13" s="63">
        <f>(Dataark7c!I13*Dataark9!$F$62)/1000</f>
        <v>2889.0026612040001</v>
      </c>
      <c r="J13" s="63">
        <f>(Dataark7c!J13*Dataark9!$F$63)/1000</f>
        <v>2904.3953789999996</v>
      </c>
    </row>
    <row r="14" spans="1:10" x14ac:dyDescent="0.2">
      <c r="A14" s="3"/>
      <c r="B14" s="3"/>
      <c r="C14" s="3"/>
      <c r="D14" s="3"/>
      <c r="E14" s="3">
        <f>Dataark7c!E14</f>
        <v>167</v>
      </c>
      <c r="F14" s="28" t="str">
        <f>Dataark7c!F14</f>
        <v>Hvidovre</v>
      </c>
      <c r="G14" s="63">
        <f>(Dataark7c!G14*Dataark9!$F$59)/1000</f>
        <v>4797.6270357745861</v>
      </c>
      <c r="H14" s="63">
        <f>(Dataark7c!H14*Dataark9!$F$60)/1000</f>
        <v>5086.8922510809771</v>
      </c>
      <c r="I14" s="63">
        <f>(Dataark7c!I14*Dataark9!$F$62)/1000</f>
        <v>4998.7681088579993</v>
      </c>
      <c r="J14" s="63">
        <f>(Dataark7c!J14*Dataark9!$F$63)/1000</f>
        <v>5052.879977999999</v>
      </c>
    </row>
    <row r="15" spans="1:10" x14ac:dyDescent="0.2">
      <c r="A15" s="3"/>
      <c r="B15" s="3"/>
      <c r="C15" s="3"/>
      <c r="D15" s="3"/>
      <c r="E15" s="3">
        <f>Dataark7c!E15</f>
        <v>169</v>
      </c>
      <c r="F15" s="28" t="str">
        <f>Dataark7c!F15</f>
        <v>Høje-Taastrup</v>
      </c>
      <c r="G15" s="63">
        <f>(Dataark7c!G15*Dataark9!$F$59)/1000</f>
        <v>4542.4187593962743</v>
      </c>
      <c r="H15" s="63">
        <f>(Dataark7c!H15*Dataark9!$F$60)/1000</f>
        <v>4915.4025322143088</v>
      </c>
      <c r="I15" s="63">
        <f>(Dataark7c!I15*Dataark9!$F$62)/1000</f>
        <v>5114.8552667399999</v>
      </c>
      <c r="J15" s="63">
        <f>(Dataark7c!J15*Dataark9!$F$63)/1000</f>
        <v>5250.7478739999997</v>
      </c>
    </row>
    <row r="16" spans="1:10" x14ac:dyDescent="0.2">
      <c r="A16" s="3"/>
      <c r="B16" s="3"/>
      <c r="C16" s="3"/>
      <c r="D16" s="3"/>
      <c r="E16" s="3">
        <f>Dataark7c!E16</f>
        <v>173</v>
      </c>
      <c r="F16" s="28" t="str">
        <f>Dataark7c!F16</f>
        <v>Lyngby-Taarbæk</v>
      </c>
      <c r="G16" s="63">
        <f>(Dataark7c!G16*Dataark9!$F$59)/1000</f>
        <v>4347.769083287676</v>
      </c>
      <c r="H16" s="63">
        <f>(Dataark7c!H16*Dataark9!$F$60)/1000</f>
        <v>4474.1989866816766</v>
      </c>
      <c r="I16" s="63">
        <f>(Dataark7c!I16*Dataark9!$F$62)/1000</f>
        <v>4452.0410497439998</v>
      </c>
      <c r="J16" s="63">
        <f>(Dataark7c!J16*Dataark9!$F$63)/1000</f>
        <v>4538.2728759999991</v>
      </c>
    </row>
    <row r="17" spans="1:10" x14ac:dyDescent="0.2">
      <c r="A17" s="3"/>
      <c r="B17" s="3"/>
      <c r="C17" s="3"/>
      <c r="D17" s="3"/>
      <c r="E17" s="3">
        <f>Dataark7c!E17</f>
        <v>175</v>
      </c>
      <c r="F17" s="28" t="str">
        <f>Dataark7c!F17</f>
        <v>Rødovre</v>
      </c>
      <c r="G17" s="63">
        <f>(Dataark7c!G17*Dataark9!$F$59)/1000</f>
        <v>3621.9295460827061</v>
      </c>
      <c r="H17" s="63">
        <f>(Dataark7c!H17*Dataark9!$F$60)/1000</f>
        <v>3761.834035993274</v>
      </c>
      <c r="I17" s="63">
        <f>(Dataark7c!I17*Dataark9!$F$62)/1000</f>
        <v>3873.427615692</v>
      </c>
      <c r="J17" s="63">
        <f>(Dataark7c!J17*Dataark9!$F$63)/1000</f>
        <v>3981.1736619999997</v>
      </c>
    </row>
    <row r="18" spans="1:10" x14ac:dyDescent="0.2">
      <c r="A18" s="3"/>
      <c r="B18" s="3"/>
      <c r="C18" s="3"/>
      <c r="D18" s="3"/>
      <c r="E18" s="3">
        <f>Dataark7c!E18</f>
        <v>183</v>
      </c>
      <c r="F18" s="28" t="str">
        <f>Dataark7c!F18</f>
        <v>Ishøj</v>
      </c>
      <c r="G18" s="63">
        <f>(Dataark7c!G18*Dataark9!$F$59)/1000</f>
        <v>2213.5370102992661</v>
      </c>
      <c r="H18" s="63">
        <f>(Dataark7c!H18*Dataark9!$F$60)/1000</f>
        <v>2341.3907808946101</v>
      </c>
      <c r="I18" s="63">
        <f>(Dataark7c!I18*Dataark9!$F$62)/1000</f>
        <v>2412.7123815119999</v>
      </c>
      <c r="J18" s="63">
        <f>(Dataark7c!J18*Dataark9!$F$63)/1000</f>
        <v>2450.583439</v>
      </c>
    </row>
    <row r="19" spans="1:10" x14ac:dyDescent="0.2">
      <c r="A19" s="3"/>
      <c r="B19" s="3"/>
      <c r="C19" s="3"/>
      <c r="D19" s="3"/>
      <c r="E19" s="3">
        <f>Dataark7c!E19</f>
        <v>185</v>
      </c>
      <c r="F19" s="28" t="str">
        <f>Dataark7c!F19</f>
        <v>Tårnby</v>
      </c>
      <c r="G19" s="63">
        <f>(Dataark7c!G19*Dataark9!$F$59)/1000</f>
        <v>3444.0659621010086</v>
      </c>
      <c r="H19" s="63">
        <f>(Dataark7c!H19*Dataark9!$F$60)/1000</f>
        <v>3709.0541070001204</v>
      </c>
      <c r="I19" s="63">
        <f>(Dataark7c!I19*Dataark9!$F$62)/1000</f>
        <v>3664.5262740539997</v>
      </c>
      <c r="J19" s="63">
        <f>(Dataark7c!J19*Dataark9!$F$63)/1000</f>
        <v>3699.9361509999994</v>
      </c>
    </row>
    <row r="20" spans="1:10" x14ac:dyDescent="0.2">
      <c r="A20" s="3"/>
      <c r="B20" s="3"/>
      <c r="C20" s="3"/>
      <c r="D20" s="3"/>
      <c r="E20" s="3">
        <f>Dataark7c!E20</f>
        <v>187</v>
      </c>
      <c r="F20" s="28" t="str">
        <f>Dataark7c!F20</f>
        <v>Vallensbæk</v>
      </c>
      <c r="G20" s="63">
        <f>(Dataark7c!G20*Dataark9!$F$59)/1000</f>
        <v>1169.9716105204145</v>
      </c>
      <c r="H20" s="63">
        <f>(Dataark7c!H20*Dataark9!$F$60)/1000</f>
        <v>1293.6184332954806</v>
      </c>
      <c r="I20" s="63">
        <f>(Dataark7c!I20*Dataark9!$F$62)/1000</f>
        <v>1356.3167690519999</v>
      </c>
      <c r="J20" s="63">
        <f>(Dataark7c!J20*Dataark9!$F$63)/1000</f>
        <v>1422.656152</v>
      </c>
    </row>
    <row r="21" spans="1:10" x14ac:dyDescent="0.2">
      <c r="A21" s="3"/>
      <c r="B21" s="3"/>
      <c r="C21" s="3"/>
      <c r="D21" s="3"/>
      <c r="E21" s="3">
        <f>Dataark7c!E21</f>
        <v>190</v>
      </c>
      <c r="F21" s="28" t="str">
        <f>Dataark7c!F21</f>
        <v>Furesø</v>
      </c>
      <c r="G21" s="63">
        <f>(Dataark7c!G21*Dataark9!$F$59)/1000</f>
        <v>3203.844683448538</v>
      </c>
      <c r="H21" s="63">
        <f>(Dataark7c!H21*Dataark9!$F$60)/1000</f>
        <v>3305.1486802807021</v>
      </c>
      <c r="I21" s="63">
        <f>(Dataark7c!I21*Dataark9!$F$62)/1000</f>
        <v>3308.5534278239998</v>
      </c>
      <c r="J21" s="63">
        <f>(Dataark7c!J21*Dataark9!$F$63)/1000</f>
        <v>3355.8253299999997</v>
      </c>
    </row>
    <row r="22" spans="1:10" x14ac:dyDescent="0.2">
      <c r="A22" s="3"/>
      <c r="B22" s="3"/>
      <c r="C22" s="3"/>
      <c r="D22" s="3"/>
      <c r="E22" s="3">
        <f>Dataark7c!E22</f>
        <v>201</v>
      </c>
      <c r="F22" s="28" t="str">
        <f>Dataark7c!F22</f>
        <v>Allerød</v>
      </c>
      <c r="G22" s="63">
        <f>(Dataark7c!G22*Dataark9!$F$59)/1000</f>
        <v>1826.0405294482816</v>
      </c>
      <c r="H22" s="63">
        <f>(Dataark7c!H22*Dataark9!$F$60)/1000</f>
        <v>1921.3316670869579</v>
      </c>
      <c r="I22" s="63">
        <f>(Dataark7c!I22*Dataark9!$F$62)/1000</f>
        <v>1936.905408114</v>
      </c>
      <c r="J22" s="63">
        <f>(Dataark7c!J22*Dataark9!$F$63)/1000</f>
        <v>2009.3015699999999</v>
      </c>
    </row>
    <row r="23" spans="1:10" x14ac:dyDescent="0.2">
      <c r="A23" s="3"/>
      <c r="B23" s="3"/>
      <c r="C23" s="3"/>
      <c r="D23" s="3"/>
      <c r="E23" s="3">
        <f>Dataark7c!E23</f>
        <v>210</v>
      </c>
      <c r="F23" s="28" t="str">
        <f>Dataark7c!F23</f>
        <v>Fredensborg</v>
      </c>
      <c r="G23" s="63">
        <f>(Dataark7c!G23*Dataark9!$F$59)/1000</f>
        <v>3305.8894689553053</v>
      </c>
      <c r="H23" s="63">
        <f>(Dataark7c!H23*Dataark9!$F$60)/1000</f>
        <v>3452.98069429829</v>
      </c>
      <c r="I23" s="63">
        <f>(Dataark7c!I23*Dataark9!$F$62)/1000</f>
        <v>3489.435921282</v>
      </c>
      <c r="J23" s="63">
        <f>(Dataark7c!J23*Dataark9!$F$63)/1000</f>
        <v>3530.3669479999999</v>
      </c>
    </row>
    <row r="24" spans="1:10" x14ac:dyDescent="0.2">
      <c r="A24" s="3"/>
      <c r="B24" s="3"/>
      <c r="C24" s="3"/>
      <c r="D24" s="3"/>
      <c r="E24" s="3">
        <f>Dataark7c!E24</f>
        <v>217</v>
      </c>
      <c r="F24" s="28" t="str">
        <f>Dataark7c!F24</f>
        <v>Helsingør</v>
      </c>
      <c r="G24" s="63">
        <f>(Dataark7c!G24*Dataark9!$F$59)/1000</f>
        <v>5307.1308219526436</v>
      </c>
      <c r="H24" s="63">
        <f>(Dataark7c!H24*Dataark9!$F$60)/1000</f>
        <v>5436.5916512843069</v>
      </c>
      <c r="I24" s="63">
        <f>(Dataark7c!I24*Dataark9!$F$62)/1000</f>
        <v>5491.5456992520003</v>
      </c>
      <c r="J24" s="63">
        <f>(Dataark7c!J24*Dataark9!$F$63)/1000</f>
        <v>5544.3474619999997</v>
      </c>
    </row>
    <row r="25" spans="1:10" x14ac:dyDescent="0.2">
      <c r="A25" s="3"/>
      <c r="B25" s="3"/>
      <c r="C25" s="3"/>
      <c r="D25" s="3"/>
      <c r="E25" s="3">
        <f>Dataark7c!E25</f>
        <v>219</v>
      </c>
      <c r="F25" s="28" t="str">
        <f>Dataark7c!F25</f>
        <v>Hillerød</v>
      </c>
      <c r="G25" s="63">
        <f>(Dataark7c!G25*Dataark9!$F$59)/1000</f>
        <v>3964.0785243222108</v>
      </c>
      <c r="H25" s="63">
        <f>(Dataark7c!H25*Dataark9!$F$60)/1000</f>
        <v>4127.5558507095056</v>
      </c>
      <c r="I25" s="63">
        <f>(Dataark7c!I25*Dataark9!$F$62)/1000</f>
        <v>4231.795465272</v>
      </c>
      <c r="J25" s="63">
        <f>(Dataark7c!J25*Dataark9!$F$63)/1000</f>
        <v>4286.3389109999998</v>
      </c>
    </row>
    <row r="26" spans="1:10" x14ac:dyDescent="0.2">
      <c r="A26" s="3"/>
      <c r="B26" s="3"/>
      <c r="C26" s="3"/>
      <c r="D26" s="3"/>
      <c r="E26" s="3">
        <f>Dataark7c!E26</f>
        <v>223</v>
      </c>
      <c r="F26" s="28" t="str">
        <f>Dataark7c!F26</f>
        <v>Hørsholm</v>
      </c>
      <c r="G26" s="63">
        <f>(Dataark7c!G26*Dataark9!$F$59)/1000</f>
        <v>1872.9554725981241</v>
      </c>
      <c r="H26" s="63">
        <f>(Dataark7c!H26*Dataark9!$F$60)/1000</f>
        <v>1932.5733730836457</v>
      </c>
      <c r="I26" s="63">
        <f>(Dataark7c!I26*Dataark9!$F$62)/1000</f>
        <v>1872.6385878840001</v>
      </c>
      <c r="J26" s="63">
        <f>(Dataark7c!J26*Dataark9!$F$63)/1000</f>
        <v>1933.2562859999998</v>
      </c>
    </row>
    <row r="27" spans="1:10" x14ac:dyDescent="0.2">
      <c r="A27" s="3"/>
      <c r="B27" s="3"/>
      <c r="C27" s="3"/>
      <c r="D27" s="3"/>
      <c r="E27" s="3">
        <f>Dataark7c!E27</f>
        <v>230</v>
      </c>
      <c r="F27" s="28" t="str">
        <f>Dataark7c!F27</f>
        <v>Rudersdal</v>
      </c>
      <c r="G27" s="63">
        <f>(Dataark7c!G27*Dataark9!$F$59)/1000</f>
        <v>4138.5378037129576</v>
      </c>
      <c r="H27" s="63">
        <f>(Dataark7c!H27*Dataark9!$F$60)/1000</f>
        <v>4264.9039595061904</v>
      </c>
      <c r="I27" s="63">
        <f>(Dataark7c!I27*Dataark9!$F$62)/1000</f>
        <v>4307.5034048759999</v>
      </c>
      <c r="J27" s="63">
        <f>(Dataark7c!J27*Dataark9!$F$63)/1000</f>
        <v>4307.279051999999</v>
      </c>
    </row>
    <row r="28" spans="1:10" x14ac:dyDescent="0.2">
      <c r="A28" s="3"/>
      <c r="B28" s="3"/>
      <c r="C28" s="3"/>
      <c r="D28" s="3"/>
      <c r="E28" s="3">
        <f>Dataark7c!E28</f>
        <v>240</v>
      </c>
      <c r="F28" s="28" t="str">
        <f>Dataark7c!F28</f>
        <v>Egedal</v>
      </c>
      <c r="G28" s="63">
        <f>(Dataark7c!G28*Dataark9!$F$59)/1000</f>
        <v>3053.4119383823831</v>
      </c>
      <c r="H28" s="63">
        <f>(Dataark7c!H28*Dataark9!$F$60)/1000</f>
        <v>3252.4689957996216</v>
      </c>
      <c r="I28" s="63">
        <f>(Dataark7c!I28*Dataark9!$F$62)/1000</f>
        <v>3331.8866806859996</v>
      </c>
      <c r="J28" s="63">
        <f>(Dataark7c!J28*Dataark9!$F$63)/1000</f>
        <v>3407.536372</v>
      </c>
    </row>
    <row r="29" spans="1:10" x14ac:dyDescent="0.2">
      <c r="A29" s="3"/>
      <c r="B29" s="3"/>
      <c r="C29" s="3"/>
      <c r="D29" s="3"/>
      <c r="E29" s="3">
        <f>Dataark7c!E29</f>
        <v>250</v>
      </c>
      <c r="F29" s="28" t="str">
        <f>Dataark7c!F29</f>
        <v>Frederikssund</v>
      </c>
      <c r="G29" s="63">
        <f>(Dataark7c!G29*Dataark9!$F$59)/1000</f>
        <v>3566.80222170255</v>
      </c>
      <c r="H29" s="63">
        <f>(Dataark7c!H29*Dataark9!$F$60)/1000</f>
        <v>3777.499627778679</v>
      </c>
      <c r="I29" s="63">
        <f>(Dataark7c!I29*Dataark9!$F$62)/1000</f>
        <v>3906.6132126719999</v>
      </c>
      <c r="J29" s="63">
        <f>(Dataark7c!J29*Dataark9!$F$63)/1000</f>
        <v>3948.5890479999994</v>
      </c>
    </row>
    <row r="30" spans="1:10" x14ac:dyDescent="0.2">
      <c r="A30" s="3"/>
      <c r="B30" s="3"/>
      <c r="C30" s="3"/>
      <c r="D30" s="3"/>
      <c r="E30" s="3">
        <f>Dataark7c!E30</f>
        <v>253</v>
      </c>
      <c r="F30" s="28" t="str">
        <f>Dataark7c!F30</f>
        <v>Greve</v>
      </c>
      <c r="G30" s="63">
        <f>(Dataark7c!G30*Dataark9!$F$59)/1000</f>
        <v>3760.6209654775589</v>
      </c>
      <c r="H30" s="63">
        <f>(Dataark7c!H30*Dataark9!$F$60)/1000</f>
        <v>3915.2618418811871</v>
      </c>
      <c r="I30" s="63">
        <f>(Dataark7c!I30*Dataark9!$F$62)/1000</f>
        <v>4009.4401250399997</v>
      </c>
      <c r="J30" s="63">
        <f>(Dataark7c!J30*Dataark9!$F$63)/1000</f>
        <v>4085.2179459999998</v>
      </c>
    </row>
    <row r="31" spans="1:10" x14ac:dyDescent="0.2">
      <c r="A31" s="3"/>
      <c r="B31" s="3"/>
      <c r="C31" s="3"/>
      <c r="D31" s="3"/>
      <c r="E31" s="3">
        <f>Dataark7c!E31</f>
        <v>259</v>
      </c>
      <c r="F31" s="28" t="str">
        <f>Dataark7c!F31</f>
        <v>Køge</v>
      </c>
      <c r="G31" s="63">
        <f>(Dataark7c!G31*Dataark9!$F$59)/1000</f>
        <v>4927.2247820701659</v>
      </c>
      <c r="H31" s="63">
        <f>(Dataark7c!H31*Dataark9!$F$60)/1000</f>
        <v>5219.7639650588108</v>
      </c>
      <c r="I31" s="63">
        <f>(Dataark7c!I31*Dataark9!$F$62)/1000</f>
        <v>5388.1095410879998</v>
      </c>
      <c r="J31" s="63">
        <f>(Dataark7c!J31*Dataark9!$F$63)/1000</f>
        <v>5418.541733</v>
      </c>
    </row>
    <row r="32" spans="1:10" x14ac:dyDescent="0.2">
      <c r="A32" s="3"/>
      <c r="B32" s="3"/>
      <c r="C32" s="3"/>
      <c r="D32" s="3"/>
      <c r="E32" s="3">
        <f>Dataark7c!E32</f>
        <v>260</v>
      </c>
      <c r="F32" s="28" t="str">
        <f>Dataark7c!F32</f>
        <v>Halsnæs</v>
      </c>
      <c r="G32" s="63">
        <f>(Dataark7c!G32*Dataark9!$F$59)/1000</f>
        <v>2727.3603856236073</v>
      </c>
      <c r="H32" s="63">
        <f>(Dataark7c!H32*Dataark9!$F$60)/1000</f>
        <v>2843.4642262220459</v>
      </c>
      <c r="I32" s="63">
        <f>(Dataark7c!I32*Dataark9!$F$62)/1000</f>
        <v>2916.2055936360002</v>
      </c>
      <c r="J32" s="63">
        <f>(Dataark7c!J32*Dataark9!$F$63)/1000</f>
        <v>2942.2925439999999</v>
      </c>
    </row>
    <row r="33" spans="1:10" x14ac:dyDescent="0.2">
      <c r="A33" s="3"/>
      <c r="B33" s="3"/>
      <c r="C33" s="3"/>
      <c r="D33" s="3"/>
      <c r="E33" s="3">
        <f>Dataark7c!E33</f>
        <v>265</v>
      </c>
      <c r="F33" s="28" t="str">
        <f>Dataark7c!F33</f>
        <v>Roskilde</v>
      </c>
      <c r="G33" s="63">
        <f>(Dataark7c!G33*Dataark9!$F$59)/1000</f>
        <v>6843.955280787869</v>
      </c>
      <c r="H33" s="63">
        <f>(Dataark7c!H33*Dataark9!$F$60)/1000</f>
        <v>6986.8873511281499</v>
      </c>
      <c r="I33" s="63">
        <f>(Dataark7c!I33*Dataark9!$F$62)/1000</f>
        <v>7017.9593736419993</v>
      </c>
      <c r="J33" s="63">
        <f>(Dataark7c!J33*Dataark9!$F$63)/1000</f>
        <v>7146.9013369999993</v>
      </c>
    </row>
    <row r="34" spans="1:10" x14ac:dyDescent="0.2">
      <c r="A34" s="3"/>
      <c r="B34" s="3"/>
      <c r="C34" s="3"/>
      <c r="D34" s="3"/>
      <c r="E34" s="3">
        <f>Dataark7c!E34</f>
        <v>269</v>
      </c>
      <c r="F34" s="28" t="str">
        <f>Dataark7c!F34</f>
        <v>Solrød</v>
      </c>
      <c r="G34" s="63">
        <f>(Dataark7c!G34*Dataark9!$F$59)/1000</f>
        <v>1605.3814123099332</v>
      </c>
      <c r="H34" s="63">
        <f>(Dataark7c!H34*Dataark9!$F$60)/1000</f>
        <v>1743.6912313724206</v>
      </c>
      <c r="I34" s="63">
        <f>(Dataark7c!I34*Dataark9!$F$62)/1000</f>
        <v>1798.0371936480001</v>
      </c>
      <c r="J34" s="63">
        <f>(Dataark7c!J34*Dataark9!$F$63)/1000</f>
        <v>1870.140318</v>
      </c>
    </row>
    <row r="35" spans="1:10" x14ac:dyDescent="0.2">
      <c r="A35" s="3"/>
      <c r="B35" s="3"/>
      <c r="C35" s="3"/>
      <c r="D35" s="3"/>
      <c r="E35" s="3">
        <f>Dataark7c!E35</f>
        <v>270</v>
      </c>
      <c r="F35" s="28" t="str">
        <f>Dataark7c!F35</f>
        <v>Gribskov</v>
      </c>
      <c r="G35" s="63">
        <f>(Dataark7c!G35*Dataark9!$F$59)/1000</f>
        <v>3409.1919838579151</v>
      </c>
      <c r="H35" s="63">
        <f>(Dataark7c!H35*Dataark9!$F$60)/1000</f>
        <v>3355.4380105036767</v>
      </c>
      <c r="I35" s="63">
        <f>(Dataark7c!I35*Dataark9!$F$62)/1000</f>
        <v>3500.9825284439999</v>
      </c>
      <c r="J35" s="63">
        <f>(Dataark7c!J35*Dataark9!$F$63)/1000</f>
        <v>3573.486445</v>
      </c>
    </row>
    <row r="36" spans="1:10" x14ac:dyDescent="0.2">
      <c r="A36" s="3"/>
      <c r="B36" s="3"/>
      <c r="C36" s="3"/>
      <c r="D36" s="3"/>
      <c r="E36" s="3">
        <f>Dataark7c!E36</f>
        <v>306</v>
      </c>
      <c r="F36" s="28" t="str">
        <f>Dataark7c!F36</f>
        <v>Odsherred</v>
      </c>
      <c r="G36" s="63">
        <f>(Dataark7c!G36*Dataark9!$F$59)/1000</f>
        <v>2975.529657945704</v>
      </c>
      <c r="H36" s="63">
        <f>(Dataark7c!H36*Dataark9!$F$60)/1000</f>
        <v>3095.0099284619405</v>
      </c>
      <c r="I36" s="63">
        <f>(Dataark7c!I36*Dataark9!$F$62)/1000</f>
        <v>3134.9194523700003</v>
      </c>
      <c r="J36" s="63">
        <f>(Dataark7c!J36*Dataark9!$F$63)/1000</f>
        <v>3174.0392299999999</v>
      </c>
    </row>
    <row r="37" spans="1:10" x14ac:dyDescent="0.2">
      <c r="A37" s="3"/>
      <c r="B37" s="3"/>
      <c r="C37" s="3"/>
      <c r="D37" s="3"/>
      <c r="E37" s="3">
        <f>Dataark7c!E37</f>
        <v>316</v>
      </c>
      <c r="F37" s="28" t="str">
        <f>Dataark7c!F37</f>
        <v>Holbæk</v>
      </c>
      <c r="G37" s="63">
        <f>(Dataark7c!G37*Dataark9!$F$59)/1000</f>
        <v>5443.3823218588641</v>
      </c>
      <c r="H37" s="63">
        <f>(Dataark7c!H37*Dataark9!$F$60)/1000</f>
        <v>5840.7643967025851</v>
      </c>
      <c r="I37" s="63">
        <f>(Dataark7c!I37*Dataark9!$F$62)/1000</f>
        <v>5944.2174784919998</v>
      </c>
      <c r="J37" s="63">
        <f>(Dataark7c!J37*Dataark9!$F$63)/1000</f>
        <v>6069.3701919999994</v>
      </c>
    </row>
    <row r="38" spans="1:10" x14ac:dyDescent="0.2">
      <c r="A38" s="3"/>
      <c r="B38" s="3"/>
      <c r="C38" s="3"/>
      <c r="D38" s="3"/>
      <c r="E38" s="3">
        <f>Dataark7c!E38</f>
        <v>320</v>
      </c>
      <c r="F38" s="28" t="str">
        <f>Dataark7c!F38</f>
        <v>Faxe</v>
      </c>
      <c r="G38" s="63">
        <f>(Dataark7c!G38*Dataark9!$F$59)/1000</f>
        <v>2877.6621958978026</v>
      </c>
      <c r="H38" s="63">
        <f>(Dataark7c!H38*Dataark9!$F$60)/1000</f>
        <v>3107.4307008625269</v>
      </c>
      <c r="I38" s="63">
        <f>(Dataark7c!I38*Dataark9!$F$62)/1000</f>
        <v>3130.5535496339999</v>
      </c>
      <c r="J38" s="63">
        <f>(Dataark7c!J38*Dataark9!$F$63)/1000</f>
        <v>3220.2396539999995</v>
      </c>
    </row>
    <row r="39" spans="1:10" x14ac:dyDescent="0.2">
      <c r="A39" s="3"/>
      <c r="B39" s="3"/>
      <c r="C39" s="3"/>
      <c r="D39" s="3"/>
      <c r="E39" s="3">
        <f>Dataark7c!E39</f>
        <v>326</v>
      </c>
      <c r="F39" s="28" t="str">
        <f>Dataark7c!F39</f>
        <v>Kalundborg</v>
      </c>
      <c r="G39" s="63">
        <f>(Dataark7c!G39*Dataark9!$F$59)/1000</f>
        <v>4157.7600383633389</v>
      </c>
      <c r="H39" s="63">
        <f>(Dataark7c!H39*Dataark9!$F$60)/1000</f>
        <v>4370.5425810376964</v>
      </c>
      <c r="I39" s="63">
        <f>(Dataark7c!I39*Dataark9!$F$62)/1000</f>
        <v>4378.3621354500001</v>
      </c>
      <c r="J39" s="63">
        <f>(Dataark7c!J39*Dataark9!$F$63)/1000</f>
        <v>4378.5105819999999</v>
      </c>
    </row>
    <row r="40" spans="1:10" x14ac:dyDescent="0.2">
      <c r="A40" s="3"/>
      <c r="B40" s="3"/>
      <c r="C40" s="3"/>
      <c r="D40" s="3"/>
      <c r="E40" s="3">
        <f>Dataark7c!E40</f>
        <v>329</v>
      </c>
      <c r="F40" s="28" t="str">
        <f>Dataark7c!F40</f>
        <v>Ringsted</v>
      </c>
      <c r="G40" s="63">
        <f>(Dataark7c!G40*Dataark9!$F$59)/1000</f>
        <v>2791.2502691579848</v>
      </c>
      <c r="H40" s="63">
        <f>(Dataark7c!H40*Dataark9!$F$60)/1000</f>
        <v>2927.8927797409056</v>
      </c>
      <c r="I40" s="63">
        <f>(Dataark7c!I40*Dataark9!$F$62)/1000</f>
        <v>2985.424957872</v>
      </c>
      <c r="J40" s="63">
        <f>(Dataark7c!J40*Dataark9!$F$63)/1000</f>
        <v>2997.4806469999999</v>
      </c>
    </row>
    <row r="41" spans="1:10" x14ac:dyDescent="0.2">
      <c r="A41" s="3"/>
      <c r="B41" s="3"/>
      <c r="C41" s="3"/>
      <c r="D41" s="3"/>
      <c r="E41" s="3">
        <f>Dataark7c!E41</f>
        <v>330</v>
      </c>
      <c r="F41" s="28" t="str">
        <f>Dataark7c!F41</f>
        <v>Slagelse</v>
      </c>
      <c r="G41" s="63">
        <f>(Dataark7c!G41*Dataark9!$F$59)/1000</f>
        <v>6613.2229975873197</v>
      </c>
      <c r="H41" s="63">
        <f>(Dataark7c!H41*Dataark9!$F$60)/1000</f>
        <v>7143.0790414203439</v>
      </c>
      <c r="I41" s="63">
        <f>(Dataark7c!I41*Dataark9!$F$62)/1000</f>
        <v>7113.3913767900003</v>
      </c>
      <c r="J41" s="63">
        <f>(Dataark7c!J41*Dataark9!$F$63)/1000</f>
        <v>7180.5239879999999</v>
      </c>
    </row>
    <row r="42" spans="1:10" x14ac:dyDescent="0.2">
      <c r="A42" s="3"/>
      <c r="B42" s="3"/>
      <c r="C42" s="3"/>
      <c r="D42" s="3"/>
      <c r="E42" s="3">
        <f>Dataark7c!E42</f>
        <v>336</v>
      </c>
      <c r="F42" s="28" t="str">
        <f>Dataark7c!F42</f>
        <v>Stevns</v>
      </c>
      <c r="G42" s="63">
        <f>(Dataark7c!G42*Dataark9!$F$59)/1000</f>
        <v>1787.9108072435768</v>
      </c>
      <c r="H42" s="63">
        <f>(Dataark7c!H42*Dataark9!$F$60)/1000</f>
        <v>1865.6124257933971</v>
      </c>
      <c r="I42" s="63">
        <f>(Dataark7c!I42*Dataark9!$F$62)/1000</f>
        <v>1921.3857864059999</v>
      </c>
      <c r="J42" s="63">
        <f>(Dataark7c!J42*Dataark9!$F$63)/1000</f>
        <v>1966.3376229999999</v>
      </c>
    </row>
    <row r="43" spans="1:10" x14ac:dyDescent="0.2">
      <c r="A43" s="3"/>
      <c r="B43" s="3"/>
      <c r="C43" s="3"/>
      <c r="D43" s="3"/>
      <c r="E43" s="3">
        <f>Dataark7c!E43</f>
        <v>340</v>
      </c>
      <c r="F43" s="28" t="str">
        <f>Dataark7c!F43</f>
        <v>Sorø</v>
      </c>
      <c r="G43" s="63">
        <f>(Dataark7c!G43*Dataark9!$F$59)/1000</f>
        <v>2404.0081039606148</v>
      </c>
      <c r="H43" s="63">
        <f>(Dataark7c!H43*Dataark9!$F$60)/1000</f>
        <v>2513.6884227930991</v>
      </c>
      <c r="I43" s="63">
        <f>(Dataark7c!I43*Dataark9!$F$62)/1000</f>
        <v>2559.1789459319998</v>
      </c>
      <c r="J43" s="63">
        <f>(Dataark7c!J43*Dataark9!$F$63)/1000</f>
        <v>2640.3233289999998</v>
      </c>
    </row>
    <row r="44" spans="1:10" x14ac:dyDescent="0.2">
      <c r="A44" s="3"/>
      <c r="B44" s="3"/>
      <c r="C44" s="3"/>
      <c r="D44" s="3"/>
      <c r="E44" s="3">
        <f>Dataark7c!E44</f>
        <v>350</v>
      </c>
      <c r="F44" s="28" t="str">
        <f>Dataark7c!F44</f>
        <v>Lejre</v>
      </c>
      <c r="G44" s="63">
        <f>(Dataark7c!G44*Dataark9!$F$59)/1000</f>
        <v>2074.9488279519201</v>
      </c>
      <c r="H44" s="63">
        <f>(Dataark7c!H44*Dataark9!$F$60)/1000</f>
        <v>2134.2331099229523</v>
      </c>
      <c r="I44" s="63">
        <f>(Dataark7c!I44*Dataark9!$F$62)/1000</f>
        <v>2181.3550579019998</v>
      </c>
      <c r="J44" s="63">
        <f>(Dataark7c!J44*Dataark9!$F$63)/1000</f>
        <v>2241.6891219999998</v>
      </c>
    </row>
    <row r="45" spans="1:10" x14ac:dyDescent="0.2">
      <c r="A45" s="3"/>
      <c r="B45" s="3"/>
      <c r="C45" s="3"/>
      <c r="D45" s="3"/>
      <c r="E45" s="3">
        <f>Dataark7c!E45</f>
        <v>360</v>
      </c>
      <c r="F45" s="28" t="str">
        <f>Dataark7c!F45</f>
        <v>Lolland</v>
      </c>
      <c r="G45" s="63">
        <f>(Dataark7c!G45*Dataark9!$F$59)/1000</f>
        <v>4503.210084146287</v>
      </c>
      <c r="H45" s="63">
        <f>(Dataark7c!H45*Dataark9!$F$60)/1000</f>
        <v>4596.6739126931479</v>
      </c>
      <c r="I45" s="63">
        <f>(Dataark7c!I45*Dataark9!$F$62)/1000</f>
        <v>4540.8606908339998</v>
      </c>
      <c r="J45" s="63">
        <f>(Dataark7c!J45*Dataark9!$F$63)/1000</f>
        <v>4463.3496259999993</v>
      </c>
    </row>
    <row r="46" spans="1:10" x14ac:dyDescent="0.2">
      <c r="A46" s="3"/>
      <c r="B46" s="3"/>
      <c r="C46" s="3"/>
      <c r="D46" s="3"/>
      <c r="E46" s="3">
        <f>Dataark7c!E46</f>
        <v>370</v>
      </c>
      <c r="F46" s="28" t="str">
        <f>Dataark7c!F46</f>
        <v>Næstved</v>
      </c>
      <c r="G46" s="63">
        <f>(Dataark7c!G46*Dataark9!$F$59)/1000</f>
        <v>6483.2337059042457</v>
      </c>
      <c r="H46" s="63">
        <f>(Dataark7c!H46*Dataark9!$F$60)/1000</f>
        <v>6817.437130727335</v>
      </c>
      <c r="I46" s="63">
        <f>(Dataark7c!I46*Dataark9!$F$62)/1000</f>
        <v>7045.8479766959999</v>
      </c>
      <c r="J46" s="63">
        <f>(Dataark7c!J46*Dataark9!$F$63)/1000</f>
        <v>7111.6962239999993</v>
      </c>
    </row>
    <row r="47" spans="1:10" x14ac:dyDescent="0.2">
      <c r="A47" s="3"/>
      <c r="B47" s="3"/>
      <c r="C47" s="3"/>
      <c r="D47" s="3"/>
      <c r="E47" s="3">
        <f>Dataark7c!E47</f>
        <v>376</v>
      </c>
      <c r="F47" s="28" t="str">
        <f>Dataark7c!F47</f>
        <v>Guldborgsund</v>
      </c>
      <c r="G47" s="63">
        <f>(Dataark7c!G47*Dataark9!$F$59)/1000</f>
        <v>5476.7505499944218</v>
      </c>
      <c r="H47" s="63">
        <f>(Dataark7c!H47*Dataark9!$F$60)/1000</f>
        <v>5761.8564516699962</v>
      </c>
      <c r="I47" s="63">
        <f>(Dataark7c!I47*Dataark9!$F$62)/1000</f>
        <v>5761.1025189900001</v>
      </c>
      <c r="J47" s="63">
        <f>(Dataark7c!J47*Dataark9!$F$63)/1000</f>
        <v>5812.6546199999993</v>
      </c>
    </row>
    <row r="48" spans="1:10" x14ac:dyDescent="0.2">
      <c r="A48" s="3"/>
      <c r="B48" s="3"/>
      <c r="C48" s="3"/>
      <c r="D48" s="3"/>
      <c r="E48" s="3">
        <f>Dataark7c!E48</f>
        <v>390</v>
      </c>
      <c r="F48" s="28" t="str">
        <f>Dataark7c!F48</f>
        <v>Vordingborg</v>
      </c>
      <c r="G48" s="63">
        <f>(Dataark7c!G48*Dataark9!$F$59)/1000</f>
        <v>3901.6541032670734</v>
      </c>
      <c r="H48" s="63">
        <f>(Dataark7c!H48*Dataark9!$F$60)/1000</f>
        <v>4074.1255257749303</v>
      </c>
      <c r="I48" s="63">
        <f>(Dataark7c!I48*Dataark9!$F$62)/1000</f>
        <v>4014.914725956</v>
      </c>
      <c r="J48" s="63">
        <f>(Dataark7c!J48*Dataark9!$F$63)/1000</f>
        <v>4098.7062049999995</v>
      </c>
    </row>
    <row r="49" spans="1:10" x14ac:dyDescent="0.2">
      <c r="A49" s="3"/>
      <c r="B49" s="3"/>
      <c r="C49" s="3"/>
      <c r="D49" s="3"/>
      <c r="E49" s="3">
        <f>Dataark7c!E49</f>
        <v>400</v>
      </c>
      <c r="F49" s="28" t="str">
        <f>Dataark7c!F49</f>
        <v>Bornholm</v>
      </c>
      <c r="G49" s="63">
        <f>(Dataark7c!G49*Dataark9!$F$59)/1000</f>
        <v>3715.3036785873005</v>
      </c>
      <c r="H49" s="63">
        <f>(Dataark7c!H49*Dataark9!$F$60)/1000</f>
        <v>3837.2704181018316</v>
      </c>
      <c r="I49" s="63">
        <f>(Dataark7c!I49*Dataark9!$F$62)/1000</f>
        <v>3816.065939952</v>
      </c>
      <c r="J49" s="63">
        <f>(Dataark7c!J49*Dataark9!$F$63)/1000</f>
        <v>3778.2296509999996</v>
      </c>
    </row>
    <row r="50" spans="1:10" x14ac:dyDescent="0.2">
      <c r="A50" s="3"/>
      <c r="B50" s="3"/>
      <c r="C50" s="3"/>
      <c r="D50" s="3"/>
      <c r="E50" s="3">
        <f>Dataark7c!E50</f>
        <v>410</v>
      </c>
      <c r="F50" s="28" t="str">
        <f>Dataark7c!F50</f>
        <v>Middelfart</v>
      </c>
      <c r="G50" s="63">
        <f>(Dataark7c!G50*Dataark9!$F$59)/1000</f>
        <v>2884.8409476646666</v>
      </c>
      <c r="H50" s="63">
        <f>(Dataark7c!H50*Dataark9!$F$60)/1000</f>
        <v>3002.7133741324478</v>
      </c>
      <c r="I50" s="63">
        <f>(Dataark7c!I50*Dataark9!$F$62)/1000</f>
        <v>3087.3584532599998</v>
      </c>
      <c r="J50" s="63">
        <f>(Dataark7c!J50*Dataark9!$F$63)/1000</f>
        <v>3209.5554430000002</v>
      </c>
    </row>
    <row r="51" spans="1:10" x14ac:dyDescent="0.2">
      <c r="A51" s="3"/>
      <c r="B51" s="3"/>
      <c r="C51" s="3"/>
      <c r="D51" s="3"/>
      <c r="E51" s="3">
        <f>Dataark7c!E51</f>
        <v>420</v>
      </c>
      <c r="F51" s="28" t="str">
        <f>Dataark7c!F51</f>
        <v>Assens</v>
      </c>
      <c r="G51" s="63">
        <f>(Dataark7c!G51*Dataark9!$F$59)/1000</f>
        <v>3427.5090058600367</v>
      </c>
      <c r="H51" s="63">
        <f>(Dataark7c!H51*Dataark9!$F$60)/1000</f>
        <v>3511.3361275819452</v>
      </c>
      <c r="I51" s="63">
        <f>(Dataark7c!I51*Dataark9!$F$62)/1000</f>
        <v>3558.1117004879998</v>
      </c>
      <c r="J51" s="63">
        <f>(Dataark7c!J51*Dataark9!$F$63)/1000</f>
        <v>3560.2377329999995</v>
      </c>
    </row>
    <row r="52" spans="1:10" x14ac:dyDescent="0.2">
      <c r="A52" s="3"/>
      <c r="B52" s="3"/>
      <c r="C52" s="3"/>
      <c r="D52" s="3"/>
      <c r="E52" s="3">
        <f>Dataark7c!E52</f>
        <v>430</v>
      </c>
      <c r="F52" s="28" t="str">
        <f>Dataark7c!F52</f>
        <v>Faaborg-Midtfyn</v>
      </c>
      <c r="G52" s="63">
        <f>(Dataark7c!G52*Dataark9!$F$59)/1000</f>
        <v>4325.7758152036104</v>
      </c>
      <c r="H52" s="63">
        <f>(Dataark7c!H52*Dataark9!$F$60)/1000</f>
        <v>4446.5100203828288</v>
      </c>
      <c r="I52" s="63">
        <f>(Dataark7c!I52*Dataark9!$F$62)/1000</f>
        <v>4541.1631609199994</v>
      </c>
      <c r="J52" s="63">
        <f>(Dataark7c!J52*Dataark9!$F$63)/1000</f>
        <v>4528.4825589999991</v>
      </c>
    </row>
    <row r="53" spans="1:10" x14ac:dyDescent="0.2">
      <c r="A53" s="3"/>
      <c r="B53" s="3"/>
      <c r="C53" s="3"/>
      <c r="D53" s="3"/>
      <c r="E53" s="3">
        <f>Dataark7c!E53</f>
        <v>440</v>
      </c>
      <c r="F53" s="28" t="str">
        <f>Dataark7c!F53</f>
        <v>Kerteminde</v>
      </c>
      <c r="G53" s="63">
        <f>(Dataark7c!G53*Dataark9!$F$59)/1000</f>
        <v>1990.0678310873222</v>
      </c>
      <c r="H53" s="63">
        <f>(Dataark7c!H53*Dataark9!$F$60)/1000</f>
        <v>2097.4911094743306</v>
      </c>
      <c r="I53" s="63">
        <f>(Dataark7c!I53*Dataark9!$F$62)/1000</f>
        <v>2062.1786147999997</v>
      </c>
      <c r="J53" s="63">
        <f>(Dataark7c!J53*Dataark9!$F$63)/1000</f>
        <v>2086.2241559999998</v>
      </c>
    </row>
    <row r="54" spans="1:10" x14ac:dyDescent="0.2">
      <c r="A54" s="3"/>
      <c r="B54" s="3"/>
      <c r="C54" s="3"/>
      <c r="D54" s="3"/>
      <c r="E54" s="3">
        <f>Dataark7c!E54</f>
        <v>450</v>
      </c>
      <c r="F54" s="28" t="str">
        <f>Dataark7c!F54</f>
        <v>Nyborg</v>
      </c>
      <c r="G54" s="63">
        <f>(Dataark7c!G54*Dataark9!$F$59)/1000</f>
        <v>2756.5550672654513</v>
      </c>
      <c r="H54" s="63">
        <f>(Dataark7c!H54*Dataark9!$F$60)/1000</f>
        <v>2839.6752223431195</v>
      </c>
      <c r="I54" s="63">
        <f>(Dataark7c!I54*Dataark9!$F$62)/1000</f>
        <v>2939.43335871</v>
      </c>
      <c r="J54" s="63">
        <f>(Dataark7c!J54*Dataark9!$F$63)/1000</f>
        <v>2958.5392229999998</v>
      </c>
    </row>
    <row r="55" spans="1:10" x14ac:dyDescent="0.2">
      <c r="A55" s="3"/>
      <c r="B55" s="3"/>
      <c r="C55" s="3"/>
      <c r="D55" s="3"/>
      <c r="E55" s="3">
        <f>Dataark7c!E55</f>
        <v>461</v>
      </c>
      <c r="F55" s="28" t="str">
        <f>Dataark7c!F55</f>
        <v>Odense</v>
      </c>
      <c r="G55" s="63">
        <f>(Dataark7c!G55*Dataark9!$F$59)/1000</f>
        <v>16134.759522274837</v>
      </c>
      <c r="H55" s="63">
        <f>(Dataark7c!H55*Dataark9!$F$60)/1000</f>
        <v>16748.246836431583</v>
      </c>
      <c r="I55" s="63">
        <f>(Dataark7c!I55*Dataark9!$F$62)/1000</f>
        <v>16795.112226918001</v>
      </c>
      <c r="J55" s="63">
        <f>(Dataark7c!J55*Dataark9!$F$63)/1000</f>
        <v>16959.363472000001</v>
      </c>
    </row>
    <row r="56" spans="1:10" x14ac:dyDescent="0.2">
      <c r="A56" s="3"/>
      <c r="B56" s="3"/>
      <c r="C56" s="3"/>
      <c r="D56" s="3"/>
      <c r="E56" s="3">
        <f>Dataark7c!E56</f>
        <v>479</v>
      </c>
      <c r="F56" s="28" t="str">
        <f>Dataark7c!F56</f>
        <v>Svendborg</v>
      </c>
      <c r="G56" s="63">
        <f>(Dataark7c!G56*Dataark9!$F$59)/1000</f>
        <v>4905.6394262225895</v>
      </c>
      <c r="H56" s="63">
        <f>(Dataark7c!H56*Dataark9!$F$60)/1000</f>
        <v>5024.1379931366218</v>
      </c>
      <c r="I56" s="63">
        <f>(Dataark7c!I56*Dataark9!$F$62)/1000</f>
        <v>5032.8180598559993</v>
      </c>
      <c r="J56" s="63">
        <f>(Dataark7c!J56*Dataark9!$F$63)/1000</f>
        <v>5034.6733690000001</v>
      </c>
    </row>
    <row r="57" spans="1:10" x14ac:dyDescent="0.2">
      <c r="A57" s="3"/>
      <c r="B57" s="3"/>
      <c r="C57" s="3"/>
      <c r="D57" s="3"/>
      <c r="E57" s="3">
        <f>Dataark7c!E57</f>
        <v>480</v>
      </c>
      <c r="F57" s="28" t="str">
        <f>Dataark7c!F57</f>
        <v>Nordfyns</v>
      </c>
      <c r="G57" s="63">
        <f>(Dataark7c!G57*Dataark9!$F$59)/1000</f>
        <v>2442.4210985517707</v>
      </c>
      <c r="H57" s="63">
        <f>(Dataark7c!H57*Dataark9!$F$60)/1000</f>
        <v>2587.4588365819786</v>
      </c>
      <c r="I57" s="63">
        <f>(Dataark7c!I57*Dataark9!$F$62)/1000</f>
        <v>2562.4630606379997</v>
      </c>
      <c r="J57" s="63">
        <f>(Dataark7c!J57*Dataark9!$F$63)/1000</f>
        <v>2597.8415869999999</v>
      </c>
    </row>
    <row r="58" spans="1:10" x14ac:dyDescent="0.2">
      <c r="A58" s="3"/>
      <c r="B58" s="3"/>
      <c r="C58" s="3"/>
      <c r="D58" s="3"/>
      <c r="E58" s="3">
        <f>Dataark7c!E58</f>
        <v>482</v>
      </c>
      <c r="F58" s="28" t="str">
        <f>Dataark7c!F58</f>
        <v>Langeland</v>
      </c>
      <c r="G58" s="63">
        <f>(Dataark7c!G58*Dataark9!$F$59)/1000</f>
        <v>1299.6877017241113</v>
      </c>
      <c r="H58" s="63">
        <f>(Dataark7c!H58*Dataark9!$F$60)/1000</f>
        <v>1305.6322607125351</v>
      </c>
      <c r="I58" s="63">
        <f>(Dataark7c!I58*Dataark9!$F$62)/1000</f>
        <v>1314.396137382</v>
      </c>
      <c r="J58" s="63">
        <f>(Dataark7c!J58*Dataark9!$F$63)/1000</f>
        <v>1323.288738</v>
      </c>
    </row>
    <row r="59" spans="1:10" x14ac:dyDescent="0.2">
      <c r="A59" s="3"/>
      <c r="B59" s="3"/>
      <c r="C59" s="3"/>
      <c r="D59" s="3"/>
      <c r="E59" s="3">
        <f>Dataark7c!E59</f>
        <v>492</v>
      </c>
      <c r="F59" s="28" t="str">
        <f>Dataark7c!F59</f>
        <v>Ærø</v>
      </c>
      <c r="G59" s="63">
        <f>(Dataark7c!G59*Dataark9!$F$59)/1000</f>
        <v>581.66648238519235</v>
      </c>
      <c r="H59" s="63">
        <f>(Dataark7c!H59*Dataark9!$F$60)/1000</f>
        <v>612.61688762819722</v>
      </c>
      <c r="I59" s="63">
        <f>(Dataark7c!I59*Dataark9!$F$62)/1000</f>
        <v>598.65073174199995</v>
      </c>
      <c r="J59" s="63">
        <f>(Dataark7c!J59*Dataark9!$F$63)/1000</f>
        <v>614.12695499999995</v>
      </c>
    </row>
    <row r="60" spans="1:10" x14ac:dyDescent="0.2">
      <c r="A60" s="3"/>
      <c r="B60" s="3"/>
      <c r="C60" s="3"/>
      <c r="D60" s="3"/>
      <c r="E60" s="3">
        <f>Dataark7c!E60</f>
        <v>510</v>
      </c>
      <c r="F60" s="28" t="str">
        <f>Dataark7c!F60</f>
        <v>Haderslev</v>
      </c>
      <c r="G60" s="63">
        <f>(Dataark7c!G60*Dataark9!$F$59)/1000</f>
        <v>4822.9654359955421</v>
      </c>
      <c r="H60" s="63">
        <f>(Dataark7c!H60*Dataark9!$F$60)/1000</f>
        <v>4848.4356179888173</v>
      </c>
      <c r="I60" s="63">
        <f>(Dataark7c!I60*Dataark9!$F$62)/1000</f>
        <v>4990.5099220259999</v>
      </c>
      <c r="J60" s="63">
        <f>(Dataark7c!J60*Dataark9!$F$63)/1000</f>
        <v>4945.7454339999995</v>
      </c>
    </row>
    <row r="61" spans="1:10" x14ac:dyDescent="0.2">
      <c r="A61" s="3"/>
      <c r="B61" s="3"/>
      <c r="C61" s="3"/>
      <c r="D61" s="3"/>
      <c r="E61" s="3">
        <f>Dataark7c!E61</f>
        <v>530</v>
      </c>
      <c r="F61" s="28" t="str">
        <f>Dataark7c!F61</f>
        <v>Billund</v>
      </c>
      <c r="G61" s="63">
        <f>(Dataark7c!G61*Dataark9!$F$59)/1000</f>
        <v>2234.9561796801231</v>
      </c>
      <c r="H61" s="63">
        <f>(Dataark7c!H61*Dataark9!$F$60)/1000</f>
        <v>2315.7460866098095</v>
      </c>
      <c r="I61" s="63">
        <f>(Dataark7c!I61*Dataark9!$F$62)/1000</f>
        <v>2378.2350973319999</v>
      </c>
      <c r="J61" s="63">
        <f>(Dataark7c!J61*Dataark9!$F$63)/1000</f>
        <v>2433.6834499999995</v>
      </c>
    </row>
    <row r="62" spans="1:10" x14ac:dyDescent="0.2">
      <c r="A62" s="3"/>
      <c r="B62" s="3"/>
      <c r="C62" s="3"/>
      <c r="D62" s="3"/>
      <c r="E62" s="3">
        <f>Dataark7c!E62</f>
        <v>540</v>
      </c>
      <c r="F62" s="28" t="str">
        <f>Dataark7c!F62</f>
        <v>Sønderborg</v>
      </c>
      <c r="G62" s="63">
        <f>(Dataark7c!G62*Dataark9!$F$59)/1000</f>
        <v>6499.4444403395537</v>
      </c>
      <c r="H62" s="63">
        <f>(Dataark7c!H62*Dataark9!$F$60)/1000</f>
        <v>6617.9386178328268</v>
      </c>
      <c r="I62" s="63">
        <f>(Dataark7c!I62*Dataark9!$F$62)/1000</f>
        <v>6435.9025167959999</v>
      </c>
      <c r="J62" s="63">
        <f>(Dataark7c!J62*Dataark9!$F$63)/1000</f>
        <v>6465.0686519999999</v>
      </c>
    </row>
    <row r="63" spans="1:10" x14ac:dyDescent="0.2">
      <c r="A63" s="3"/>
      <c r="B63" s="3"/>
      <c r="C63" s="3"/>
      <c r="D63" s="3"/>
      <c r="E63" s="3">
        <f>Dataark7c!E63</f>
        <v>550</v>
      </c>
      <c r="F63" s="28" t="str">
        <f>Dataark7c!F63</f>
        <v>Tønder</v>
      </c>
      <c r="G63" s="63">
        <f>(Dataark7c!G63*Dataark9!$F$59)/1000</f>
        <v>3221.7437213070962</v>
      </c>
      <c r="H63" s="63">
        <f>(Dataark7c!H63*Dataark9!$F$60)/1000</f>
        <v>3334.5620908646047</v>
      </c>
      <c r="I63" s="63">
        <f>(Dataark7c!I63*Dataark9!$F$62)/1000</f>
        <v>3229.2621326459998</v>
      </c>
      <c r="J63" s="63">
        <f>(Dataark7c!J63*Dataark9!$F$63)/1000</f>
        <v>3245.1349129999999</v>
      </c>
    </row>
    <row r="64" spans="1:10" x14ac:dyDescent="0.2">
      <c r="A64" s="3"/>
      <c r="B64" s="3"/>
      <c r="C64" s="3"/>
      <c r="D64" s="3"/>
      <c r="E64" s="3">
        <f>Dataark7c!E64</f>
        <v>561</v>
      </c>
      <c r="F64" s="28" t="str">
        <f>Dataark7c!F64</f>
        <v>Esbjerg</v>
      </c>
      <c r="G64" s="63">
        <f>(Dataark7c!G64*Dataark9!$F$59)/1000</f>
        <v>9621.1514626127264</v>
      </c>
      <c r="H64" s="63">
        <f>(Dataark7c!H64*Dataark9!$F$60)/1000</f>
        <v>9860.3366203303194</v>
      </c>
      <c r="I64" s="63">
        <f>(Dataark7c!I64*Dataark9!$F$62)/1000</f>
        <v>9927.0283954980005</v>
      </c>
      <c r="J64" s="63">
        <f>(Dataark7c!J64*Dataark9!$F$63)/1000</f>
        <v>9999.3087950000008</v>
      </c>
    </row>
    <row r="65" spans="1:10" x14ac:dyDescent="0.2">
      <c r="A65" s="3"/>
      <c r="B65" s="3"/>
      <c r="C65" s="3"/>
      <c r="D65" s="3"/>
      <c r="E65" s="3">
        <f>Dataark7c!E65</f>
        <v>563</v>
      </c>
      <c r="F65" s="28" t="str">
        <f>Dataark7c!F65</f>
        <v>Fanø</v>
      </c>
      <c r="G65" s="63">
        <f>(Dataark7c!G65*Dataark9!$F$59)/1000</f>
        <v>296.96262614120627</v>
      </c>
      <c r="H65" s="63">
        <f>(Dataark7c!H65*Dataark9!$F$60)/1000</f>
        <v>302.23839728525542</v>
      </c>
      <c r="I65" s="63">
        <f>(Dataark7c!I65*Dataark9!$F$62)/1000</f>
        <v>286.74809996400001</v>
      </c>
      <c r="J65" s="63">
        <f>(Dataark7c!J65*Dataark9!$F$63)/1000</f>
        <v>292.38214999999997</v>
      </c>
    </row>
    <row r="66" spans="1:10" x14ac:dyDescent="0.2">
      <c r="A66" s="3"/>
      <c r="B66" s="3"/>
      <c r="C66" s="3"/>
      <c r="D66" s="3"/>
      <c r="E66" s="3">
        <f>Dataark7c!E66</f>
        <v>573</v>
      </c>
      <c r="F66" s="28" t="str">
        <f>Dataark7c!F66</f>
        <v>Varde</v>
      </c>
      <c r="G66" s="63">
        <f>(Dataark7c!G66*Dataark9!$F$59)/1000</f>
        <v>3985.7834840662881</v>
      </c>
      <c r="H66" s="63">
        <f>(Dataark7c!H66*Dataark9!$F$60)/1000</f>
        <v>4027.3889087952825</v>
      </c>
      <c r="I66" s="63">
        <f>(Dataark7c!I66*Dataark9!$F$62)/1000</f>
        <v>4126.4842078559996</v>
      </c>
      <c r="J66" s="63">
        <f>(Dataark7c!J66*Dataark9!$F$63)/1000</f>
        <v>4163.373525</v>
      </c>
    </row>
    <row r="67" spans="1:10" x14ac:dyDescent="0.2">
      <c r="A67" s="3"/>
      <c r="B67" s="3"/>
      <c r="C67" s="3"/>
      <c r="D67" s="3"/>
      <c r="E67" s="3">
        <f>Dataark7c!E67</f>
        <v>575</v>
      </c>
      <c r="F67" s="28" t="str">
        <f>Dataark7c!F67</f>
        <v>Vejen</v>
      </c>
      <c r="G67" s="63">
        <f>(Dataark7c!G67*Dataark9!$F$59)/1000</f>
        <v>3389.4774847493018</v>
      </c>
      <c r="H67" s="63">
        <f>(Dataark7c!H67*Dataark9!$F$60)/1000</f>
        <v>3555.8971999722116</v>
      </c>
      <c r="I67" s="63">
        <f>(Dataark7c!I67*Dataark9!$F$62)/1000</f>
        <v>3609.6037343099997</v>
      </c>
      <c r="J67" s="63">
        <f>(Dataark7c!J67*Dataark9!$F$63)/1000</f>
        <v>3662.5823739999996</v>
      </c>
    </row>
    <row r="68" spans="1:10" x14ac:dyDescent="0.2">
      <c r="A68" s="3"/>
      <c r="B68" s="3"/>
      <c r="C68" s="3"/>
      <c r="D68" s="3"/>
      <c r="E68" s="3">
        <f>Dataark7c!E68</f>
        <v>580</v>
      </c>
      <c r="F68" s="28" t="str">
        <f>Dataark7c!F68</f>
        <v>Aabenraa</v>
      </c>
      <c r="G68" s="63">
        <f>(Dataark7c!G68*Dataark9!$F$59)/1000</f>
        <v>4973.751956797666</v>
      </c>
      <c r="H68" s="63">
        <f>(Dataark7c!H68*Dataark9!$F$60)/1000</f>
        <v>5102.3788348091102</v>
      </c>
      <c r="I68" s="63">
        <f>(Dataark7c!I68*Dataark9!$F$62)/1000</f>
        <v>5071.1122797119997</v>
      </c>
      <c r="J68" s="63">
        <f>(Dataark7c!J68*Dataark9!$F$63)/1000</f>
        <v>5116.3433409999998</v>
      </c>
    </row>
    <row r="69" spans="1:10" x14ac:dyDescent="0.2">
      <c r="A69" s="3"/>
      <c r="B69" s="3"/>
      <c r="C69" s="3"/>
      <c r="D69" s="3"/>
      <c r="E69" s="3">
        <f>Dataark7c!E69</f>
        <v>607</v>
      </c>
      <c r="F69" s="28" t="str">
        <f>Dataark7c!F69</f>
        <v>Fredericia</v>
      </c>
      <c r="G69" s="63">
        <f>(Dataark7c!G69*Dataark9!$F$59)/1000</f>
        <v>4379.2009872882927</v>
      </c>
      <c r="H69" s="63">
        <f>(Dataark7c!H69*Dataark9!$F$60)/1000</f>
        <v>4555.5605354859408</v>
      </c>
      <c r="I69" s="63">
        <f>(Dataark7c!I69*Dataark9!$F$62)/1000</f>
        <v>4720.1953124639995</v>
      </c>
      <c r="J69" s="63">
        <f>(Dataark7c!J69*Dataark9!$F$63)/1000</f>
        <v>4808.7349199999999</v>
      </c>
    </row>
    <row r="70" spans="1:10" x14ac:dyDescent="0.2">
      <c r="A70" s="3"/>
      <c r="B70" s="3"/>
      <c r="C70" s="3"/>
      <c r="D70" s="3"/>
      <c r="E70" s="3">
        <f>Dataark7c!E70</f>
        <v>615</v>
      </c>
      <c r="F70" s="28" t="str">
        <f>Dataark7c!F70</f>
        <v>Horsens</v>
      </c>
      <c r="G70" s="63">
        <f>(Dataark7c!G70*Dataark9!$F$59)/1000</f>
        <v>7095.912849158105</v>
      </c>
      <c r="H70" s="63">
        <f>(Dataark7c!H70*Dataark9!$F$60)/1000</f>
        <v>7614.5134676650878</v>
      </c>
      <c r="I70" s="63">
        <f>(Dataark7c!I70*Dataark9!$F$62)/1000</f>
        <v>7902.2807229420005</v>
      </c>
      <c r="J70" s="63">
        <f>(Dataark7c!J70*Dataark9!$F$63)/1000</f>
        <v>8038.8997009999994</v>
      </c>
    </row>
    <row r="71" spans="1:10" x14ac:dyDescent="0.2">
      <c r="A71" s="3"/>
      <c r="B71" s="3"/>
      <c r="C71" s="3"/>
      <c r="D71" s="3"/>
      <c r="E71" s="3">
        <f>Dataark7c!E71</f>
        <v>621</v>
      </c>
      <c r="F71" s="28" t="str">
        <f>Dataark7c!F71</f>
        <v>Kolding</v>
      </c>
      <c r="G71" s="63">
        <f>(Dataark7c!G71*Dataark9!$F$59)/1000</f>
        <v>7311.46299143326</v>
      </c>
      <c r="H71" s="63">
        <f>(Dataark7c!H71*Dataark9!$F$60)/1000</f>
        <v>7331.2391839672382</v>
      </c>
      <c r="I71" s="63">
        <f>(Dataark7c!I71*Dataark9!$F$62)/1000</f>
        <v>7519.8821094119994</v>
      </c>
      <c r="J71" s="63">
        <f>(Dataark7c!J71*Dataark9!$F$63)/1000</f>
        <v>7628.9891559999996</v>
      </c>
    </row>
    <row r="72" spans="1:10" x14ac:dyDescent="0.2">
      <c r="A72" s="3"/>
      <c r="B72" s="3"/>
      <c r="C72" s="3"/>
      <c r="D72" s="3"/>
      <c r="E72" s="3">
        <f>Dataark7c!E72</f>
        <v>630</v>
      </c>
      <c r="F72" s="28" t="str">
        <f>Dataark7c!F72</f>
        <v>Vejle</v>
      </c>
      <c r="G72" s="63">
        <f>(Dataark7c!G72*Dataark9!$F$59)/1000</f>
        <v>8258.3695580130679</v>
      </c>
      <c r="H72" s="63">
        <f>(Dataark7c!H72*Dataark9!$F$60)/1000</f>
        <v>8733.0118986924208</v>
      </c>
      <c r="I72" s="63">
        <f>(Dataark7c!I72*Dataark9!$F$62)/1000</f>
        <v>9088.891322034</v>
      </c>
      <c r="J72" s="63">
        <f>(Dataark7c!J72*Dataark9!$F$63)/1000</f>
        <v>9199.2549990000007</v>
      </c>
    </row>
    <row r="73" spans="1:10" x14ac:dyDescent="0.2">
      <c r="A73" s="3"/>
      <c r="B73" s="3"/>
      <c r="C73" s="3"/>
      <c r="D73" s="3"/>
      <c r="E73" s="3">
        <f>Dataark7c!E73</f>
        <v>657</v>
      </c>
      <c r="F73" s="28" t="str">
        <f>Dataark7c!F73</f>
        <v>Herning</v>
      </c>
      <c r="G73" s="63">
        <f>(Dataark7c!G73*Dataark9!$F$59)/1000</f>
        <v>6689.5340605204819</v>
      </c>
      <c r="H73" s="63">
        <f>(Dataark7c!H73*Dataark9!$F$60)/1000</f>
        <v>6960.7724623462473</v>
      </c>
      <c r="I73" s="63">
        <f>(Dataark7c!I73*Dataark9!$F$62)/1000</f>
        <v>7106.1912970559997</v>
      </c>
      <c r="J73" s="63">
        <f>(Dataark7c!J73*Dataark9!$F$63)/1000</f>
        <v>7224.0624329999991</v>
      </c>
    </row>
    <row r="74" spans="1:10" x14ac:dyDescent="0.2">
      <c r="A74" s="3"/>
      <c r="B74" s="3"/>
      <c r="C74" s="3"/>
      <c r="D74" s="3"/>
      <c r="E74" s="3">
        <f>Dataark7c!E74</f>
        <v>661</v>
      </c>
      <c r="F74" s="28" t="str">
        <f>Dataark7c!F74</f>
        <v>Holstebro</v>
      </c>
      <c r="G74" s="63">
        <f>(Dataark7c!G74*Dataark9!$F$59)/1000</f>
        <v>4503.742636232816</v>
      </c>
      <c r="H74" s="63">
        <f>(Dataark7c!H74*Dataark9!$F$60)/1000</f>
        <v>4641.5178178139049</v>
      </c>
      <c r="I74" s="63">
        <f>(Dataark7c!I74*Dataark9!$F$62)/1000</f>
        <v>4752.4853396520002</v>
      </c>
      <c r="J74" s="63">
        <f>(Dataark7c!J74*Dataark9!$F$63)/1000</f>
        <v>4786.4819369999996</v>
      </c>
    </row>
    <row r="75" spans="1:10" x14ac:dyDescent="0.2">
      <c r="A75" s="3"/>
      <c r="B75" s="3"/>
      <c r="C75" s="3"/>
      <c r="D75" s="3"/>
      <c r="E75" s="3">
        <f>Dataark7c!E75</f>
        <v>665</v>
      </c>
      <c r="F75" s="28" t="str">
        <f>Dataark7c!F75</f>
        <v>Lemvig</v>
      </c>
      <c r="G75" s="63">
        <f>(Dataark7c!G75*Dataark9!$F$59)/1000</f>
        <v>1654.8382530075303</v>
      </c>
      <c r="H75" s="63">
        <f>(Dataark7c!H75*Dataark9!$F$60)/1000</f>
        <v>1674.4759759475921</v>
      </c>
      <c r="I75" s="63">
        <f>(Dataark7c!I75*Dataark9!$F$62)/1000</f>
        <v>1648.9076007839999</v>
      </c>
      <c r="J75" s="63">
        <f>(Dataark7c!J75*Dataark9!$F$63)/1000</f>
        <v>1628.1760709999999</v>
      </c>
    </row>
    <row r="76" spans="1:10" x14ac:dyDescent="0.2">
      <c r="A76" s="3"/>
      <c r="B76" s="3"/>
      <c r="C76" s="3"/>
      <c r="D76" s="3"/>
      <c r="E76" s="3">
        <f>Dataark7c!E76</f>
        <v>671</v>
      </c>
      <c r="F76" s="28" t="str">
        <f>Dataark7c!F76</f>
        <v>Struer</v>
      </c>
      <c r="G76" s="63">
        <f>(Dataark7c!G76*Dataark9!$F$59)/1000</f>
        <v>1746.1363136665341</v>
      </c>
      <c r="H76" s="63">
        <f>(Dataark7c!H76*Dataark9!$F$60)/1000</f>
        <v>1812.5687582625294</v>
      </c>
      <c r="I76" s="63">
        <f>(Dataark7c!I76*Dataark9!$F$62)/1000</f>
        <v>1779.224845986</v>
      </c>
      <c r="J76" s="63">
        <f>(Dataark7c!J76*Dataark9!$F$63)/1000</f>
        <v>1770.128927</v>
      </c>
    </row>
    <row r="77" spans="1:10" x14ac:dyDescent="0.2">
      <c r="A77" s="3"/>
      <c r="B77" s="3"/>
      <c r="C77" s="3"/>
      <c r="D77" s="3"/>
      <c r="E77" s="3">
        <f>Dataark7c!E77</f>
        <v>706</v>
      </c>
      <c r="F77" s="28" t="str">
        <f>Dataark7c!F77</f>
        <v>Syddjurs</v>
      </c>
      <c r="G77" s="63">
        <f>(Dataark7c!G77*Dataark9!$F$59)/1000</f>
        <v>3424.8021808339481</v>
      </c>
      <c r="H77" s="63">
        <f>(Dataark7c!H77*Dataark9!$F$60)/1000</f>
        <v>3497.0441242893407</v>
      </c>
      <c r="I77" s="63">
        <f>(Dataark7c!I77*Dataark9!$F$62)/1000</f>
        <v>3558.6520562999999</v>
      </c>
      <c r="J77" s="63">
        <f>(Dataark7c!J77*Dataark9!$F$63)/1000</f>
        <v>3639.2229119999997</v>
      </c>
    </row>
    <row r="78" spans="1:10" x14ac:dyDescent="0.2">
      <c r="A78" s="3"/>
      <c r="B78" s="3"/>
      <c r="C78" s="3"/>
      <c r="D78" s="3"/>
      <c r="E78" s="3">
        <f>Dataark7c!E78</f>
        <v>707</v>
      </c>
      <c r="F78" s="28" t="str">
        <f>Dataark7c!F78</f>
        <v>Norddjurs</v>
      </c>
      <c r="G78" s="63">
        <f>(Dataark7c!G78*Dataark9!$F$59)/1000</f>
        <v>3217.7288073497953</v>
      </c>
      <c r="H78" s="63">
        <f>(Dataark7c!H78*Dataark9!$F$60)/1000</f>
        <v>3307.3027439032098</v>
      </c>
      <c r="I78" s="63">
        <f>(Dataark7c!I78*Dataark9!$F$62)/1000</f>
        <v>3386.3474422559998</v>
      </c>
      <c r="J78" s="63">
        <f>(Dataark7c!J78*Dataark9!$F$63)/1000</f>
        <v>3413.9916969999995</v>
      </c>
    </row>
    <row r="79" spans="1:10" x14ac:dyDescent="0.2">
      <c r="A79" s="3"/>
      <c r="B79" s="3"/>
      <c r="C79" s="3"/>
      <c r="D79" s="3"/>
      <c r="E79" s="3">
        <f>Dataark7c!E79</f>
        <v>710</v>
      </c>
      <c r="F79" s="28" t="str">
        <f>Dataark7c!F79</f>
        <v>Favrskov</v>
      </c>
      <c r="G79" s="63">
        <f>(Dataark7c!G79*Dataark9!$F$59)/1000</f>
        <v>3445.648510499982</v>
      </c>
      <c r="H79" s="63">
        <f>(Dataark7c!H79*Dataark9!$F$60)/1000</f>
        <v>3643.3318954661945</v>
      </c>
      <c r="I79" s="63">
        <f>(Dataark7c!I79*Dataark9!$F$62)/1000</f>
        <v>3663.8040056280001</v>
      </c>
      <c r="J79" s="63">
        <f>(Dataark7c!J79*Dataark9!$F$63)/1000</f>
        <v>3730.6095739999996</v>
      </c>
    </row>
    <row r="80" spans="1:10" x14ac:dyDescent="0.2">
      <c r="A80" s="3"/>
      <c r="B80" s="3"/>
      <c r="C80" s="3"/>
      <c r="D80" s="3"/>
      <c r="E80" s="3">
        <f>Dataark7c!E80</f>
        <v>727</v>
      </c>
      <c r="F80" s="28" t="str">
        <f>Dataark7c!F80</f>
        <v>Odder</v>
      </c>
      <c r="G80" s="63">
        <f>(Dataark7c!G80*Dataark9!$F$59)/1000</f>
        <v>1764.4092710752077</v>
      </c>
      <c r="H80" s="63">
        <f>(Dataark7c!H80*Dataark9!$F$60)/1000</f>
        <v>1864.1302390791839</v>
      </c>
      <c r="I80" s="63">
        <f>(Dataark7c!I80*Dataark9!$F$62)/1000</f>
        <v>1899.163384536</v>
      </c>
      <c r="J80" s="63">
        <f>(Dataark7c!J80*Dataark9!$F$63)/1000</f>
        <v>1927.6844849999998</v>
      </c>
    </row>
    <row r="81" spans="1:10" x14ac:dyDescent="0.2">
      <c r="A81" s="3"/>
      <c r="B81" s="3"/>
      <c r="C81" s="3"/>
      <c r="D81" s="3"/>
      <c r="E81" s="3">
        <f>Dataark7c!E81</f>
        <v>730</v>
      </c>
      <c r="F81" s="28" t="str">
        <f>Dataark7c!F81</f>
        <v>Randers</v>
      </c>
      <c r="G81" s="63">
        <f>(Dataark7c!G81*Dataark9!$F$59)/1000</f>
        <v>8041.1374072565868</v>
      </c>
      <c r="H81" s="63">
        <f>(Dataark7c!H81*Dataark9!$F$60)/1000</f>
        <v>8431.1279373605666</v>
      </c>
      <c r="I81" s="63">
        <f>(Dataark7c!I81*Dataark9!$F$62)/1000</f>
        <v>8715.8111552459995</v>
      </c>
      <c r="J81" s="63">
        <f>(Dataark7c!J81*Dataark9!$F$63)/1000</f>
        <v>8727.0518640000009</v>
      </c>
    </row>
    <row r="82" spans="1:10" x14ac:dyDescent="0.2">
      <c r="A82" s="3"/>
      <c r="B82" s="3"/>
      <c r="C82" s="3"/>
      <c r="D82" s="3"/>
      <c r="E82" s="3">
        <f>Dataark7c!E82</f>
        <v>740</v>
      </c>
      <c r="F82" s="28" t="str">
        <f>Dataark7c!F82</f>
        <v>Silkeborg</v>
      </c>
      <c r="G82" s="63">
        <f>(Dataark7c!G82*Dataark9!$F$59)/1000</f>
        <v>7069.6327256257473</v>
      </c>
      <c r="H82" s="63">
        <f>(Dataark7c!H82*Dataark9!$F$60)/1000</f>
        <v>7517.7417119037927</v>
      </c>
      <c r="I82" s="63">
        <f>(Dataark7c!I82*Dataark9!$F$62)/1000</f>
        <v>7710.1239530399998</v>
      </c>
      <c r="J82" s="63">
        <f>(Dataark7c!J82*Dataark9!$F$63)/1000</f>
        <v>7894.3470859999989</v>
      </c>
    </row>
    <row r="83" spans="1:10" x14ac:dyDescent="0.2">
      <c r="A83" s="3"/>
      <c r="B83" s="3"/>
      <c r="C83" s="3"/>
      <c r="D83" s="3"/>
      <c r="E83" s="3">
        <f>Dataark7c!E83</f>
        <v>741</v>
      </c>
      <c r="F83" s="28" t="str">
        <f>Dataark7c!F83</f>
        <v>Samsø</v>
      </c>
      <c r="G83" s="63">
        <f>(Dataark7c!G83*Dataark9!$F$59)/1000</f>
        <v>369.81021202936046</v>
      </c>
      <c r="H83" s="63">
        <f>(Dataark7c!H83*Dataark9!$F$60)/1000</f>
        <v>369.99533373684068</v>
      </c>
      <c r="I83" s="63">
        <f>(Dataark7c!I83*Dataark9!$F$62)/1000</f>
        <v>391.288650684</v>
      </c>
      <c r="J83" s="63">
        <f>(Dataark7c!J83*Dataark9!$F$63)/1000</f>
        <v>387.84422199999995</v>
      </c>
    </row>
    <row r="84" spans="1:10" x14ac:dyDescent="0.2">
      <c r="A84" s="3"/>
      <c r="B84" s="3"/>
      <c r="C84" s="3"/>
      <c r="D84" s="3"/>
      <c r="E84" s="3">
        <f>Dataark7c!E84</f>
        <v>746</v>
      </c>
      <c r="F84" s="28" t="str">
        <f>Dataark7c!F84</f>
        <v>Skanderborg</v>
      </c>
      <c r="G84" s="63">
        <f>(Dataark7c!G84*Dataark9!$F$59)/1000</f>
        <v>4493.6291825423186</v>
      </c>
      <c r="H84" s="63">
        <f>(Dataark7c!H84*Dataark9!$F$60)/1000</f>
        <v>4724.7147958987325</v>
      </c>
      <c r="I84" s="63">
        <f>(Dataark7c!I84*Dataark9!$F$62)/1000</f>
        <v>4916.749200876</v>
      </c>
      <c r="J84" s="63">
        <f>(Dataark7c!J84*Dataark9!$F$63)/1000</f>
        <v>4988.2883589999992</v>
      </c>
    </row>
    <row r="85" spans="1:10" x14ac:dyDescent="0.2">
      <c r="A85" s="3"/>
      <c r="B85" s="3"/>
      <c r="C85" s="3"/>
      <c r="D85" s="3"/>
      <c r="E85" s="3">
        <f>Dataark7c!E85</f>
        <v>751</v>
      </c>
      <c r="F85" s="28" t="str">
        <f>Dataark7c!F85</f>
        <v>Aarhus</v>
      </c>
      <c r="G85" s="63">
        <f>(Dataark7c!G85*Dataark9!$F$59)/1000</f>
        <v>25964.019246823551</v>
      </c>
      <c r="H85" s="63">
        <f>(Dataark7c!H85*Dataark9!$F$60)/1000</f>
        <v>27319.963863135308</v>
      </c>
      <c r="I85" s="63">
        <f>(Dataark7c!I85*Dataark9!$F$62)/1000</f>
        <v>27814.095307085998</v>
      </c>
      <c r="J85" s="63">
        <f>(Dataark7c!J85*Dataark9!$F$63)/1000</f>
        <v>28341.674575999998</v>
      </c>
    </row>
    <row r="86" spans="1:10" x14ac:dyDescent="0.2">
      <c r="A86" s="3"/>
      <c r="B86" s="3"/>
      <c r="C86" s="3"/>
      <c r="D86" s="3"/>
      <c r="E86" s="3">
        <f>Dataark7c!E86</f>
        <v>756</v>
      </c>
      <c r="F86" s="28" t="str">
        <f>Dataark7c!F86</f>
        <v>Ikast-Brande</v>
      </c>
      <c r="G86" s="63">
        <f>(Dataark7c!G86*Dataark9!$F$59)/1000</f>
        <v>3286.3889978720103</v>
      </c>
      <c r="H86" s="63">
        <f>(Dataark7c!H86*Dataark9!$F$60)/1000</f>
        <v>3260.9444306179307</v>
      </c>
      <c r="I86" s="63">
        <f>(Dataark7c!I86*Dataark9!$F$62)/1000</f>
        <v>3324.8738955959998</v>
      </c>
      <c r="J86" s="63">
        <f>(Dataark7c!J86*Dataark9!$F$63)/1000</f>
        <v>3360.3497609999999</v>
      </c>
    </row>
    <row r="87" spans="1:10" x14ac:dyDescent="0.2">
      <c r="A87" s="3"/>
      <c r="B87" s="3"/>
      <c r="C87" s="3"/>
      <c r="D87" s="3"/>
      <c r="E87" s="3">
        <f>Dataark7c!E87</f>
        <v>760</v>
      </c>
      <c r="F87" s="28" t="str">
        <f>Dataark7c!F87</f>
        <v>Ringkøbing-Skjern</v>
      </c>
      <c r="G87" s="63">
        <f>(Dataark7c!G87*Dataark9!$F$59)/1000</f>
        <v>4662.8749910339802</v>
      </c>
      <c r="H87" s="63">
        <f>(Dataark7c!H87*Dataark9!$F$60)/1000</f>
        <v>4703.536949336396</v>
      </c>
      <c r="I87" s="63">
        <f>(Dataark7c!I87*Dataark9!$F$62)/1000</f>
        <v>4620.5771663819996</v>
      </c>
      <c r="J87" s="63">
        <f>(Dataark7c!J87*Dataark9!$F$63)/1000</f>
        <v>4647.785261</v>
      </c>
    </row>
    <row r="88" spans="1:10" x14ac:dyDescent="0.2">
      <c r="A88" s="3"/>
      <c r="B88" s="3"/>
      <c r="C88" s="3"/>
      <c r="D88" s="3"/>
      <c r="E88" s="3">
        <f>Dataark7c!E88</f>
        <v>766</v>
      </c>
      <c r="F88" s="28" t="str">
        <f>Dataark7c!F88</f>
        <v>Hedensted</v>
      </c>
      <c r="G88" s="63">
        <f>(Dataark7c!G88*Dataark9!$F$59)/1000</f>
        <v>3586.2976568323079</v>
      </c>
      <c r="H88" s="63">
        <f>(Dataark7c!H88*Dataark9!$F$60)/1000</f>
        <v>3698.6262909704969</v>
      </c>
      <c r="I88" s="63">
        <f>(Dataark7c!I88*Dataark9!$F$62)/1000</f>
        <v>3748.1038179239999</v>
      </c>
      <c r="J88" s="63">
        <f>(Dataark7c!J88*Dataark9!$F$63)/1000</f>
        <v>3850.322928</v>
      </c>
    </row>
    <row r="89" spans="1:10" x14ac:dyDescent="0.2">
      <c r="A89" s="3"/>
      <c r="B89" s="3"/>
      <c r="C89" s="3"/>
      <c r="D89" s="3"/>
      <c r="E89" s="3">
        <f>Dataark7c!E89</f>
        <v>773</v>
      </c>
      <c r="F89" s="28" t="str">
        <f>Dataark7c!F89</f>
        <v>Morsø</v>
      </c>
      <c r="G89" s="63">
        <f>(Dataark7c!G89*Dataark9!$F$59)/1000</f>
        <v>1899.8260616826851</v>
      </c>
      <c r="H89" s="63">
        <f>(Dataark7c!H89*Dataark9!$F$60)/1000</f>
        <v>1922.46896494416</v>
      </c>
      <c r="I89" s="63">
        <f>(Dataark7c!I89*Dataark9!$F$62)/1000</f>
        <v>1900.294687242</v>
      </c>
      <c r="J89" s="63">
        <f>(Dataark7c!J89*Dataark9!$F$63)/1000</f>
        <v>1905.894004</v>
      </c>
    </row>
    <row r="90" spans="1:10" x14ac:dyDescent="0.2">
      <c r="A90" s="3"/>
      <c r="B90" s="3"/>
      <c r="C90" s="3"/>
      <c r="D90" s="3"/>
      <c r="E90" s="3">
        <f>Dataark7c!E90</f>
        <v>779</v>
      </c>
      <c r="F90" s="28" t="str">
        <f>Dataark7c!F90</f>
        <v>Skive</v>
      </c>
      <c r="G90" s="63">
        <f>(Dataark7c!G90*Dataark9!$F$59)/1000</f>
        <v>3844.3185132609829</v>
      </c>
      <c r="H90" s="63">
        <f>(Dataark7c!H90*Dataark9!$F$60)/1000</f>
        <v>3905.1550469676044</v>
      </c>
      <c r="I90" s="63">
        <f>(Dataark7c!I90*Dataark9!$F$62)/1000</f>
        <v>3939.1820290139999</v>
      </c>
      <c r="J90" s="63">
        <f>(Dataark7c!J90*Dataark9!$F$63)/1000</f>
        <v>3916.8889949999998</v>
      </c>
    </row>
    <row r="91" spans="1:10" x14ac:dyDescent="0.2">
      <c r="A91" s="3"/>
      <c r="B91" s="3"/>
      <c r="C91" s="3"/>
      <c r="D91" s="3"/>
      <c r="E91" s="3">
        <f>Dataark7c!E91</f>
        <v>787</v>
      </c>
      <c r="F91" s="28" t="str">
        <f>Dataark7c!F91</f>
        <v>Thisted</v>
      </c>
      <c r="G91" s="63">
        <f>(Dataark7c!G91*Dataark9!$F$59)/1000</f>
        <v>3663.4258032268344</v>
      </c>
      <c r="H91" s="63">
        <f>(Dataark7c!H91*Dataark9!$F$60)/1000</f>
        <v>3716.7920286224689</v>
      </c>
      <c r="I91" s="63">
        <f>(Dataark7c!I91*Dataark9!$F$62)/1000</f>
        <v>3667.3647566760001</v>
      </c>
      <c r="J91" s="63">
        <f>(Dataark7c!J91*Dataark9!$F$63)/1000</f>
        <v>3652.8532399999999</v>
      </c>
    </row>
    <row r="92" spans="1:10" x14ac:dyDescent="0.2">
      <c r="A92" s="3"/>
      <c r="B92" s="3"/>
      <c r="C92" s="3"/>
      <c r="D92" s="3"/>
      <c r="E92" s="3">
        <f>Dataark7c!E92</f>
        <v>791</v>
      </c>
      <c r="F92" s="28" t="str">
        <f>Dataark7c!F92</f>
        <v>Viborg</v>
      </c>
      <c r="G92" s="63">
        <f>(Dataark7c!G92*Dataark9!$F$59)/1000</f>
        <v>7551.8655644130595</v>
      </c>
      <c r="H92" s="63">
        <f>(Dataark7c!H92*Dataark9!$F$60)/1000</f>
        <v>7813.2267318816957</v>
      </c>
      <c r="I92" s="63">
        <f>(Dataark7c!I92*Dataark9!$F$62)/1000</f>
        <v>7818.9712041659996</v>
      </c>
      <c r="J92" s="63">
        <f>(Dataark7c!J92*Dataark9!$F$63)/1000</f>
        <v>7847.9869639999997</v>
      </c>
    </row>
    <row r="93" spans="1:10" x14ac:dyDescent="0.2">
      <c r="A93" s="3"/>
      <c r="B93" s="3"/>
      <c r="C93" s="3"/>
      <c r="D93" s="3"/>
      <c r="E93" s="3">
        <f>Dataark7c!E93</f>
        <v>810</v>
      </c>
      <c r="F93" s="28" t="str">
        <f>Dataark7c!F93</f>
        <v>Brønderslev</v>
      </c>
      <c r="G93" s="63">
        <f>(Dataark7c!G93*Dataark9!$F$59)/1000</f>
        <v>3010.6088512954266</v>
      </c>
      <c r="H93" s="63">
        <f>(Dataark7c!H93*Dataark9!$F$60)/1000</f>
        <v>3192.0752574371618</v>
      </c>
      <c r="I93" s="63">
        <f>(Dataark7c!I93*Dataark9!$F$62)/1000</f>
        <v>3212.8426355219999</v>
      </c>
      <c r="J93" s="63">
        <f>(Dataark7c!J93*Dataark9!$F$63)/1000</f>
        <v>3258.5568039999994</v>
      </c>
    </row>
    <row r="94" spans="1:10" x14ac:dyDescent="0.2">
      <c r="A94" s="3"/>
      <c r="B94" s="3"/>
      <c r="C94" s="3"/>
      <c r="D94" s="3"/>
      <c r="E94" s="3">
        <f>Dataark7c!E94</f>
        <v>813</v>
      </c>
      <c r="F94" s="28" t="str">
        <f>Dataark7c!F94</f>
        <v>Frederikshavn</v>
      </c>
      <c r="G94" s="63">
        <f>(Dataark7c!G94*Dataark9!$F$59)/1000</f>
        <v>5202.8160803891151</v>
      </c>
      <c r="H94" s="63">
        <f>(Dataark7c!H94*Dataark9!$F$60)/1000</f>
        <v>5341.2161583697352</v>
      </c>
      <c r="I94" s="63">
        <f>(Dataark7c!I94*Dataark9!$F$62)/1000</f>
        <v>5225.5959160199991</v>
      </c>
      <c r="J94" s="63">
        <f>(Dataark7c!J94*Dataark9!$F$63)/1000</f>
        <v>5180.001659999999</v>
      </c>
    </row>
    <row r="95" spans="1:10" x14ac:dyDescent="0.2">
      <c r="A95" s="3"/>
      <c r="B95" s="3"/>
      <c r="C95" s="3"/>
      <c r="D95" s="3"/>
      <c r="E95" s="3">
        <f>Dataark7c!E95</f>
        <v>820</v>
      </c>
      <c r="F95" s="28" t="str">
        <f>Dataark7c!F95</f>
        <v>Vesthimmerlands</v>
      </c>
      <c r="G95" s="63">
        <f>(Dataark7c!G95*Dataark9!$F$59)/1000</f>
        <v>3090.6225990666021</v>
      </c>
      <c r="H95" s="63">
        <f>(Dataark7c!H95*Dataark9!$F$60)/1000</f>
        <v>3221.4289986686399</v>
      </c>
      <c r="I95" s="63">
        <f>(Dataark7c!I95*Dataark9!$F$62)/1000</f>
        <v>3259.3283050380001</v>
      </c>
      <c r="J95" s="63">
        <f>(Dataark7c!J95*Dataark9!$F$63)/1000</f>
        <v>3263.9222419999996</v>
      </c>
    </row>
    <row r="96" spans="1:10" x14ac:dyDescent="0.2">
      <c r="A96" s="3"/>
      <c r="B96" s="3"/>
      <c r="C96" s="3"/>
      <c r="D96" s="3"/>
      <c r="E96" s="3">
        <f>Dataark7c!E96</f>
        <v>825</v>
      </c>
      <c r="F96" s="28" t="str">
        <f>Dataark7c!F96</f>
        <v>Læsø</v>
      </c>
      <c r="G96" s="63">
        <f>(Dataark7c!G96*Dataark9!$F$59)/1000</f>
        <v>229.9101637856499</v>
      </c>
      <c r="H96" s="63">
        <f>(Dataark7c!H96*Dataark9!$F$60)/1000</f>
        <v>211.55172208416309</v>
      </c>
      <c r="I96" s="63">
        <f>(Dataark7c!I96*Dataark9!$F$62)/1000</f>
        <v>208.23719913599999</v>
      </c>
      <c r="J96" s="63">
        <f>(Dataark7c!J96*Dataark9!$F$63)/1000</f>
        <v>220.50767999999999</v>
      </c>
    </row>
    <row r="97" spans="1:10" x14ac:dyDescent="0.2">
      <c r="A97" s="3"/>
      <c r="B97" s="3"/>
      <c r="C97" s="3"/>
      <c r="D97" s="3"/>
      <c r="E97" s="3">
        <f>Dataark7c!E97</f>
        <v>840</v>
      </c>
      <c r="F97" s="28" t="str">
        <f>Dataark7c!F97</f>
        <v>Rebild</v>
      </c>
      <c r="G97" s="63">
        <f>(Dataark7c!G97*Dataark9!$F$59)/1000</f>
        <v>2246.0843780083073</v>
      </c>
      <c r="H97" s="63">
        <f>(Dataark7c!H97*Dataark9!$F$60)/1000</f>
        <v>2323.3026134007891</v>
      </c>
      <c r="I97" s="63">
        <f>(Dataark7c!I97*Dataark9!$F$62)/1000</f>
        <v>2315.1071146499999</v>
      </c>
      <c r="J97" s="63">
        <f>(Dataark7c!J97*Dataark9!$F$63)/1000</f>
        <v>2358.9707109999995</v>
      </c>
    </row>
    <row r="98" spans="1:10" x14ac:dyDescent="0.2">
      <c r="A98" s="3"/>
      <c r="B98" s="3"/>
      <c r="C98" s="3"/>
      <c r="D98" s="3"/>
      <c r="E98" s="3">
        <f>Dataark7c!E98</f>
        <v>846</v>
      </c>
      <c r="F98" s="28" t="str">
        <f>Dataark7c!F98</f>
        <v>Mariagerfjord</v>
      </c>
      <c r="G98" s="63">
        <f>(Dataark7c!G98*Dataark9!$F$59)/1000</f>
        <v>3429.5473080541005</v>
      </c>
      <c r="H98" s="63">
        <f>(Dataark7c!H98*Dataark9!$F$60)/1000</f>
        <v>3507.9934504591506</v>
      </c>
      <c r="I98" s="63">
        <f>(Dataark7c!I98*Dataark9!$F$62)/1000</f>
        <v>3571.4677461359997</v>
      </c>
      <c r="J98" s="63">
        <f>(Dataark7c!J98*Dataark9!$F$63)/1000</f>
        <v>3551.3309399999998</v>
      </c>
    </row>
    <row r="99" spans="1:10" x14ac:dyDescent="0.2">
      <c r="A99" s="3"/>
      <c r="B99" s="3"/>
      <c r="C99" s="3"/>
      <c r="D99" s="3"/>
      <c r="E99" s="3">
        <f>Dataark7c!E99</f>
        <v>849</v>
      </c>
      <c r="F99" s="28" t="str">
        <f>Dataark7c!F99</f>
        <v>Jammerbugt</v>
      </c>
      <c r="G99" s="63">
        <f>(Dataark7c!G99*Dataark9!$F$59)/1000</f>
        <v>3195.9785240238866</v>
      </c>
      <c r="H99" s="63">
        <f>(Dataark7c!H99*Dataark9!$F$60)/1000</f>
        <v>3280.8572869088789</v>
      </c>
      <c r="I99" s="63">
        <f>(Dataark7c!I99*Dataark9!$F$62)/1000</f>
        <v>3302.9970200520002</v>
      </c>
      <c r="J99" s="63">
        <f>(Dataark7c!J99*Dataark9!$F$63)/1000</f>
        <v>3308.4572440000002</v>
      </c>
    </row>
    <row r="100" spans="1:10" x14ac:dyDescent="0.2">
      <c r="A100" s="3"/>
      <c r="B100" s="3"/>
      <c r="C100" s="3"/>
      <c r="D100" s="3"/>
      <c r="E100" s="3">
        <f>Dataark7c!E100</f>
        <v>851</v>
      </c>
      <c r="F100" s="28" t="str">
        <f>Dataark7c!F100</f>
        <v>Aalborg</v>
      </c>
      <c r="G100" s="63">
        <f>(Dataark7c!G100*Dataark9!$F$59)/1000</f>
        <v>16834.551848798528</v>
      </c>
      <c r="H100" s="63">
        <f>(Dataark7c!H100*Dataark9!$F$60)/1000</f>
        <v>17553.766386737334</v>
      </c>
      <c r="I100" s="63">
        <f>(Dataark7c!I100*Dataark9!$F$62)/1000</f>
        <v>17736.287188326001</v>
      </c>
      <c r="J100" s="63">
        <f>(Dataark7c!J100*Dataark9!$F$63)/1000</f>
        <v>17870.302640999998</v>
      </c>
    </row>
    <row r="101" spans="1:10" x14ac:dyDescent="0.2">
      <c r="A101" s="3"/>
      <c r="B101" s="3"/>
      <c r="C101" s="3"/>
      <c r="D101" s="3"/>
      <c r="E101" s="3">
        <f>Dataark7c!E101</f>
        <v>860</v>
      </c>
      <c r="F101" s="28" t="str">
        <f>Dataark7c!F101</f>
        <v>Hjørring</v>
      </c>
      <c r="G101" s="63">
        <f>(Dataark7c!G101*Dataark9!$F$59)/1000</f>
        <v>5579.7911953131124</v>
      </c>
      <c r="H101" s="63">
        <f>(Dataark7c!H101*Dataark9!$F$60)/1000</f>
        <v>5785.4879020040098</v>
      </c>
      <c r="I101" s="63">
        <f>(Dataark7c!I101*Dataark9!$F$62)/1000</f>
        <v>5850.7219297379997</v>
      </c>
      <c r="J101" s="63">
        <f>(Dataark7c!J101*Dataark9!$F$63)/1000</f>
        <v>5892.7794619999995</v>
      </c>
    </row>
    <row r="102" spans="1:10" x14ac:dyDescent="0.2">
      <c r="F102" s="14" t="s">
        <v>119</v>
      </c>
      <c r="G102" s="63">
        <f>(Dataark7c!G102*Dataark9!$F$59)/1000</f>
        <v>464376.63549055089</v>
      </c>
      <c r="H102" s="63">
        <f>(Dataark7c!H102*Dataark9!$F$60)/1000</f>
        <v>483951.82242109737</v>
      </c>
      <c r="I102" s="63">
        <f>(Dataark7c!I102*Dataark9!$F$62)/1000</f>
        <v>489084.83967821999</v>
      </c>
      <c r="J102" s="63">
        <f>(Dataark7c!J102*Dataark9!$F$63)/1000</f>
        <v>495240.72671799996</v>
      </c>
    </row>
    <row r="104" spans="1:10" x14ac:dyDescent="0.2">
      <c r="A104" t="s">
        <v>305</v>
      </c>
      <c r="D104" s="28"/>
      <c r="F104" s="9"/>
      <c r="G104" s="9"/>
      <c r="H104" s="9"/>
      <c r="I104" s="9"/>
      <c r="J104" s="9"/>
    </row>
  </sheetData>
  <pageMargins left="0.70866141732283472" right="0.70866141732283472" top="0.74803149606299213" bottom="0.74803149606299213" header="0.31496062992125984" footer="0.31496062992125984"/>
  <pageSetup paperSize="9" scale="75" fitToHeight="3" orientation="landscape" r:id="rId1"/>
  <headerFooter>
    <oddHeader>&amp;CDataark 7d</oddHead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08FC86-7DA8-423D-9A7C-55C488D0A68D}">
  <sheetPr>
    <pageSetUpPr fitToPage="1"/>
  </sheetPr>
  <dimension ref="A1:M204"/>
  <sheetViews>
    <sheetView zoomScaleNormal="100" workbookViewId="0"/>
  </sheetViews>
  <sheetFormatPr defaultRowHeight="14.25" x14ac:dyDescent="0.2"/>
  <cols>
    <col min="1" max="1" width="18.6640625" customWidth="1"/>
    <col min="4" max="4" width="9.109375" style="14"/>
  </cols>
  <sheetData>
    <row r="1" spans="1:13" s="9" customFormat="1" ht="16.5" x14ac:dyDescent="0.25">
      <c r="A1" s="29" t="s">
        <v>300</v>
      </c>
      <c r="D1" s="14"/>
    </row>
    <row r="2" spans="1:13" s="9" customFormat="1" x14ac:dyDescent="0.2">
      <c r="A2" s="10" t="s">
        <v>302</v>
      </c>
      <c r="D2" s="14"/>
    </row>
    <row r="3" spans="1:13" s="9" customFormat="1" ht="15" x14ac:dyDescent="0.25">
      <c r="A3"/>
      <c r="B3"/>
      <c r="C3"/>
      <c r="D3"/>
      <c r="E3"/>
      <c r="F3"/>
      <c r="G3" s="57" t="s">
        <v>296</v>
      </c>
      <c r="H3" s="57" t="s">
        <v>297</v>
      </c>
      <c r="I3" s="57" t="s">
        <v>182</v>
      </c>
      <c r="J3" s="57" t="s">
        <v>183</v>
      </c>
      <c r="K3" s="57" t="s">
        <v>184</v>
      </c>
      <c r="L3" s="57" t="s">
        <v>185</v>
      </c>
      <c r="M3" s="11" t="s">
        <v>1</v>
      </c>
    </row>
    <row r="4" spans="1:13" s="9" customFormat="1" ht="15" x14ac:dyDescent="0.25">
      <c r="A4" s="57" t="s">
        <v>186</v>
      </c>
      <c r="B4" s="57" t="s">
        <v>187</v>
      </c>
      <c r="C4" s="57" t="s">
        <v>188</v>
      </c>
      <c r="D4" s="57" t="s">
        <v>348</v>
      </c>
      <c r="E4" s="2">
        <v>101</v>
      </c>
      <c r="F4" s="57" t="s">
        <v>4</v>
      </c>
      <c r="G4" s="23">
        <v>1120409</v>
      </c>
      <c r="H4" s="23">
        <v>2742087</v>
      </c>
      <c r="I4" s="23">
        <v>447031</v>
      </c>
      <c r="J4" s="23">
        <v>350376</v>
      </c>
      <c r="K4" s="23">
        <v>141683</v>
      </c>
      <c r="L4" s="23">
        <v>12687</v>
      </c>
      <c r="M4" s="9">
        <f>SUM(G4:L4)</f>
        <v>4814273</v>
      </c>
    </row>
    <row r="5" spans="1:13" s="9" customFormat="1" ht="15" x14ac:dyDescent="0.25">
      <c r="A5"/>
      <c r="B5"/>
      <c r="C5"/>
      <c r="D5"/>
      <c r="E5" s="2">
        <v>147</v>
      </c>
      <c r="F5" s="57" t="s">
        <v>5</v>
      </c>
      <c r="G5" s="23">
        <v>327809</v>
      </c>
      <c r="H5" s="23">
        <v>608532</v>
      </c>
      <c r="I5" s="23">
        <v>58369</v>
      </c>
      <c r="J5" s="23">
        <v>61851</v>
      </c>
      <c r="K5" s="23">
        <v>34586</v>
      </c>
      <c r="L5" s="23">
        <v>2553</v>
      </c>
      <c r="M5" s="9">
        <f t="shared" ref="M5:M68" si="0">SUM(G5:L5)</f>
        <v>1093700</v>
      </c>
    </row>
    <row r="6" spans="1:13" s="9" customFormat="1" ht="15" x14ac:dyDescent="0.25">
      <c r="A6"/>
      <c r="B6"/>
      <c r="C6"/>
      <c r="D6"/>
      <c r="E6" s="2">
        <v>151</v>
      </c>
      <c r="F6" s="57" t="s">
        <v>9</v>
      </c>
      <c r="G6" s="23">
        <v>176601</v>
      </c>
      <c r="H6" s="23">
        <v>293866</v>
      </c>
      <c r="I6" s="23">
        <v>91994</v>
      </c>
      <c r="J6" s="23">
        <v>37128</v>
      </c>
      <c r="K6" s="23">
        <v>24012</v>
      </c>
      <c r="L6" s="23">
        <v>2456</v>
      </c>
      <c r="M6" s="9">
        <f t="shared" si="0"/>
        <v>626057</v>
      </c>
    </row>
    <row r="7" spans="1:13" s="9" customFormat="1" ht="15" x14ac:dyDescent="0.25">
      <c r="A7"/>
      <c r="B7"/>
      <c r="C7"/>
      <c r="D7"/>
      <c r="E7" s="2">
        <v>153</v>
      </c>
      <c r="F7" s="57" t="s">
        <v>10</v>
      </c>
      <c r="G7" s="23">
        <v>145177</v>
      </c>
      <c r="H7" s="23">
        <v>172821</v>
      </c>
      <c r="I7" s="23">
        <v>79905</v>
      </c>
      <c r="J7" s="23">
        <v>60674</v>
      </c>
      <c r="K7" s="23">
        <v>15625</v>
      </c>
      <c r="L7" s="23">
        <v>2289</v>
      </c>
      <c r="M7" s="9">
        <f t="shared" si="0"/>
        <v>476491</v>
      </c>
    </row>
    <row r="8" spans="1:13" s="9" customFormat="1" ht="15" x14ac:dyDescent="0.25">
      <c r="A8"/>
      <c r="B8"/>
      <c r="C8"/>
      <c r="D8"/>
      <c r="E8" s="2">
        <v>155</v>
      </c>
      <c r="F8" s="57" t="s">
        <v>6</v>
      </c>
      <c r="G8" s="23">
        <v>67484</v>
      </c>
      <c r="H8" s="23">
        <v>77914</v>
      </c>
      <c r="I8" s="23">
        <v>15685</v>
      </c>
      <c r="J8" s="23">
        <v>11526</v>
      </c>
      <c r="K8" s="23">
        <v>13608</v>
      </c>
      <c r="L8" s="23">
        <v>830</v>
      </c>
      <c r="M8" s="9">
        <f t="shared" si="0"/>
        <v>187047</v>
      </c>
    </row>
    <row r="9" spans="1:13" s="9" customFormat="1" ht="15" x14ac:dyDescent="0.25">
      <c r="A9"/>
      <c r="B9"/>
      <c r="C9"/>
      <c r="D9"/>
      <c r="E9" s="2">
        <v>157</v>
      </c>
      <c r="F9" s="57" t="s">
        <v>11</v>
      </c>
      <c r="G9" s="23">
        <v>204990</v>
      </c>
      <c r="H9" s="23">
        <v>546821</v>
      </c>
      <c r="I9" s="23">
        <v>69887</v>
      </c>
      <c r="J9" s="23">
        <v>160368</v>
      </c>
      <c r="K9" s="23">
        <v>31588</v>
      </c>
      <c r="L9" s="23">
        <v>1772</v>
      </c>
      <c r="M9" s="9">
        <f t="shared" si="0"/>
        <v>1015426</v>
      </c>
    </row>
    <row r="10" spans="1:13" s="9" customFormat="1" ht="15" x14ac:dyDescent="0.25">
      <c r="A10"/>
      <c r="B10"/>
      <c r="C10"/>
      <c r="D10"/>
      <c r="E10" s="2">
        <v>159</v>
      </c>
      <c r="F10" s="57" t="s">
        <v>12</v>
      </c>
      <c r="G10" s="23">
        <v>236777</v>
      </c>
      <c r="H10" s="23">
        <v>381240</v>
      </c>
      <c r="I10" s="23">
        <v>56434</v>
      </c>
      <c r="J10" s="23">
        <v>49194</v>
      </c>
      <c r="K10" s="23">
        <v>25564</v>
      </c>
      <c r="L10" s="23">
        <v>2319</v>
      </c>
      <c r="M10" s="9">
        <f t="shared" si="0"/>
        <v>751528</v>
      </c>
    </row>
    <row r="11" spans="1:13" s="9" customFormat="1" ht="15" x14ac:dyDescent="0.25">
      <c r="A11"/>
      <c r="B11"/>
      <c r="C11"/>
      <c r="D11"/>
      <c r="E11" s="2">
        <v>161</v>
      </c>
      <c r="F11" s="57" t="s">
        <v>13</v>
      </c>
      <c r="G11" s="23">
        <v>73851</v>
      </c>
      <c r="H11" s="23">
        <v>131887</v>
      </c>
      <c r="I11" s="23">
        <v>28264</v>
      </c>
      <c r="J11" s="23">
        <v>19028</v>
      </c>
      <c r="K11" s="23">
        <v>13640</v>
      </c>
      <c r="L11" s="23">
        <v>515</v>
      </c>
      <c r="M11" s="9">
        <f t="shared" si="0"/>
        <v>267185</v>
      </c>
    </row>
    <row r="12" spans="1:13" s="9" customFormat="1" ht="15" x14ac:dyDescent="0.25">
      <c r="A12"/>
      <c r="B12"/>
      <c r="C12"/>
      <c r="D12"/>
      <c r="E12" s="2">
        <v>163</v>
      </c>
      <c r="F12" s="57" t="s">
        <v>14</v>
      </c>
      <c r="G12" s="23">
        <v>89877</v>
      </c>
      <c r="H12" s="23">
        <v>170749</v>
      </c>
      <c r="I12" s="23">
        <v>41910</v>
      </c>
      <c r="J12" s="23">
        <v>13893</v>
      </c>
      <c r="K12" s="23">
        <v>15909</v>
      </c>
      <c r="L12" s="23">
        <v>1047</v>
      </c>
      <c r="M12" s="9">
        <f t="shared" si="0"/>
        <v>333385</v>
      </c>
    </row>
    <row r="13" spans="1:13" s="9" customFormat="1" ht="15" x14ac:dyDescent="0.25">
      <c r="A13"/>
      <c r="B13"/>
      <c r="C13"/>
      <c r="D13"/>
      <c r="E13" s="2">
        <v>165</v>
      </c>
      <c r="F13" s="57" t="s">
        <v>8</v>
      </c>
      <c r="G13" s="23">
        <v>63724</v>
      </c>
      <c r="H13" s="23">
        <v>165371</v>
      </c>
      <c r="I13" s="23">
        <v>60292</v>
      </c>
      <c r="J13" s="23">
        <v>20648</v>
      </c>
      <c r="K13" s="23">
        <v>15074</v>
      </c>
      <c r="L13" s="23">
        <v>717</v>
      </c>
      <c r="M13" s="9">
        <f t="shared" si="0"/>
        <v>325826</v>
      </c>
    </row>
    <row r="14" spans="1:13" s="9" customFormat="1" ht="15" x14ac:dyDescent="0.25">
      <c r="A14"/>
      <c r="B14"/>
      <c r="C14"/>
      <c r="D14"/>
      <c r="E14" s="2">
        <v>167</v>
      </c>
      <c r="F14" s="57" t="s">
        <v>15</v>
      </c>
      <c r="G14" s="23">
        <v>152296</v>
      </c>
      <c r="H14" s="23">
        <v>351527</v>
      </c>
      <c r="I14" s="23">
        <v>89053</v>
      </c>
      <c r="J14" s="23">
        <v>15246</v>
      </c>
      <c r="K14" s="23">
        <v>14177</v>
      </c>
      <c r="L14" s="23">
        <v>1599</v>
      </c>
      <c r="M14" s="9">
        <f t="shared" si="0"/>
        <v>623898</v>
      </c>
    </row>
    <row r="15" spans="1:13" s="9" customFormat="1" ht="15" x14ac:dyDescent="0.25">
      <c r="A15"/>
      <c r="B15"/>
      <c r="C15"/>
      <c r="D15"/>
      <c r="E15" s="2">
        <v>169</v>
      </c>
      <c r="F15" s="57" t="s">
        <v>16</v>
      </c>
      <c r="G15" s="23">
        <v>202774</v>
      </c>
      <c r="H15" s="23">
        <v>216224</v>
      </c>
      <c r="I15" s="23">
        <v>58055</v>
      </c>
      <c r="J15" s="23">
        <v>33822</v>
      </c>
      <c r="K15" s="23">
        <v>22662</v>
      </c>
      <c r="L15" s="23">
        <v>1712</v>
      </c>
      <c r="M15" s="9">
        <f t="shared" si="0"/>
        <v>535249</v>
      </c>
    </row>
    <row r="16" spans="1:13" s="9" customFormat="1" ht="15" x14ac:dyDescent="0.25">
      <c r="A16"/>
      <c r="B16"/>
      <c r="C16"/>
      <c r="D16"/>
      <c r="E16" s="2">
        <v>173</v>
      </c>
      <c r="F16" s="57" t="s">
        <v>18</v>
      </c>
      <c r="G16" s="23">
        <v>145137</v>
      </c>
      <c r="H16" s="23">
        <v>377073</v>
      </c>
      <c r="I16" s="23">
        <v>79320</v>
      </c>
      <c r="J16" s="23">
        <v>58847</v>
      </c>
      <c r="K16" s="23">
        <v>6976</v>
      </c>
      <c r="L16" s="23">
        <v>1250</v>
      </c>
      <c r="M16" s="9">
        <f t="shared" si="0"/>
        <v>668603</v>
      </c>
    </row>
    <row r="17" spans="1:13" s="9" customFormat="1" ht="15" x14ac:dyDescent="0.25">
      <c r="A17"/>
      <c r="B17"/>
      <c r="C17"/>
      <c r="D17"/>
      <c r="E17" s="2">
        <v>175</v>
      </c>
      <c r="F17" s="57" t="s">
        <v>19</v>
      </c>
      <c r="G17" s="23">
        <v>194441</v>
      </c>
      <c r="H17" s="23">
        <v>229671</v>
      </c>
      <c r="I17" s="23">
        <v>44585</v>
      </c>
      <c r="J17" s="23">
        <v>51023</v>
      </c>
      <c r="K17" s="23">
        <v>15241</v>
      </c>
      <c r="L17" s="23">
        <v>3063</v>
      </c>
      <c r="M17" s="9">
        <f t="shared" si="0"/>
        <v>538024</v>
      </c>
    </row>
    <row r="18" spans="1:13" s="9" customFormat="1" ht="15" x14ac:dyDescent="0.25">
      <c r="A18"/>
      <c r="B18"/>
      <c r="C18"/>
      <c r="D18"/>
      <c r="E18" s="2">
        <v>183</v>
      </c>
      <c r="F18" s="57" t="s">
        <v>17</v>
      </c>
      <c r="G18" s="23">
        <v>54923</v>
      </c>
      <c r="H18" s="23">
        <v>107154</v>
      </c>
      <c r="I18" s="23">
        <v>22890</v>
      </c>
      <c r="J18" s="23">
        <v>22649</v>
      </c>
      <c r="K18" s="23">
        <v>8781</v>
      </c>
      <c r="L18" s="23">
        <v>846</v>
      </c>
      <c r="M18" s="9">
        <f t="shared" si="0"/>
        <v>217243</v>
      </c>
    </row>
    <row r="19" spans="1:13" s="9" customFormat="1" ht="15" x14ac:dyDescent="0.25">
      <c r="A19"/>
      <c r="B19"/>
      <c r="C19"/>
      <c r="D19"/>
      <c r="E19" s="2">
        <v>185</v>
      </c>
      <c r="F19" s="57" t="s">
        <v>7</v>
      </c>
      <c r="G19" s="23">
        <v>140894</v>
      </c>
      <c r="H19" s="23">
        <v>257343</v>
      </c>
      <c r="I19" s="23">
        <v>47248</v>
      </c>
      <c r="J19" s="23">
        <v>19293</v>
      </c>
      <c r="K19" s="23">
        <v>11409</v>
      </c>
      <c r="L19" s="23">
        <v>2223</v>
      </c>
      <c r="M19" s="9">
        <f t="shared" si="0"/>
        <v>478410</v>
      </c>
    </row>
    <row r="20" spans="1:13" s="9" customFormat="1" ht="15" x14ac:dyDescent="0.25">
      <c r="A20"/>
      <c r="B20"/>
      <c r="C20"/>
      <c r="D20"/>
      <c r="E20" s="2">
        <v>187</v>
      </c>
      <c r="F20" s="57" t="s">
        <v>20</v>
      </c>
      <c r="G20" s="23">
        <v>70393</v>
      </c>
      <c r="H20" s="23">
        <v>78204</v>
      </c>
      <c r="I20" s="23">
        <v>27239</v>
      </c>
      <c r="J20" s="23">
        <v>5045</v>
      </c>
      <c r="K20" s="23">
        <v>5151</v>
      </c>
      <c r="L20" s="23">
        <v>714</v>
      </c>
      <c r="M20" s="9">
        <f t="shared" si="0"/>
        <v>186746</v>
      </c>
    </row>
    <row r="21" spans="1:13" s="9" customFormat="1" ht="15" x14ac:dyDescent="0.25">
      <c r="A21"/>
      <c r="B21"/>
      <c r="C21"/>
      <c r="D21"/>
      <c r="E21" s="2">
        <v>190</v>
      </c>
      <c r="F21" s="57" t="s">
        <v>25</v>
      </c>
      <c r="G21" s="23">
        <v>149027</v>
      </c>
      <c r="H21" s="23">
        <v>231108</v>
      </c>
      <c r="I21" s="23">
        <v>48685</v>
      </c>
      <c r="J21" s="23">
        <v>10805</v>
      </c>
      <c r="K21" s="23">
        <v>13650</v>
      </c>
      <c r="L21" s="23">
        <v>1047</v>
      </c>
      <c r="M21" s="9">
        <f t="shared" si="0"/>
        <v>454322</v>
      </c>
    </row>
    <row r="22" spans="1:13" s="9" customFormat="1" ht="15" x14ac:dyDescent="0.25">
      <c r="A22"/>
      <c r="B22"/>
      <c r="C22"/>
      <c r="D22"/>
      <c r="E22" s="2">
        <v>201</v>
      </c>
      <c r="F22" s="57" t="s">
        <v>21</v>
      </c>
      <c r="G22" s="23">
        <v>113518</v>
      </c>
      <c r="H22" s="23">
        <v>132281</v>
      </c>
      <c r="I22" s="23">
        <v>28039</v>
      </c>
      <c r="J22" s="23">
        <v>22251</v>
      </c>
      <c r="K22" s="23">
        <v>15214</v>
      </c>
      <c r="L22" s="23">
        <v>702</v>
      </c>
      <c r="M22" s="9">
        <f t="shared" si="0"/>
        <v>312005</v>
      </c>
    </row>
    <row r="23" spans="1:13" s="9" customFormat="1" ht="15" x14ac:dyDescent="0.25">
      <c r="A23"/>
      <c r="B23"/>
      <c r="C23"/>
      <c r="D23"/>
      <c r="E23" s="2">
        <v>210</v>
      </c>
      <c r="F23" s="57" t="s">
        <v>23</v>
      </c>
      <c r="G23" s="23">
        <v>182192</v>
      </c>
      <c r="H23" s="23">
        <v>273279</v>
      </c>
      <c r="I23" s="23">
        <v>31857</v>
      </c>
      <c r="J23" s="23">
        <v>13080</v>
      </c>
      <c r="K23" s="23">
        <v>13117</v>
      </c>
      <c r="L23" s="23">
        <v>1769</v>
      </c>
      <c r="M23" s="9">
        <f t="shared" si="0"/>
        <v>515294</v>
      </c>
    </row>
    <row r="24" spans="1:13" s="9" customFormat="1" ht="15" x14ac:dyDescent="0.25">
      <c r="A24"/>
      <c r="B24"/>
      <c r="C24"/>
      <c r="D24"/>
      <c r="E24" s="2">
        <v>217</v>
      </c>
      <c r="F24" s="57" t="s">
        <v>28</v>
      </c>
      <c r="G24" s="23">
        <v>372059</v>
      </c>
      <c r="H24" s="23">
        <v>402826</v>
      </c>
      <c r="I24" s="23">
        <v>36933</v>
      </c>
      <c r="J24" s="23">
        <v>27565</v>
      </c>
      <c r="K24" s="23">
        <v>30336</v>
      </c>
      <c r="L24" s="23">
        <v>2290</v>
      </c>
      <c r="M24" s="9">
        <f t="shared" si="0"/>
        <v>872009</v>
      </c>
    </row>
    <row r="25" spans="1:13" s="9" customFormat="1" ht="15" x14ac:dyDescent="0.25">
      <c r="A25"/>
      <c r="B25"/>
      <c r="C25"/>
      <c r="D25"/>
      <c r="E25" s="2">
        <v>219</v>
      </c>
      <c r="F25" s="57" t="s">
        <v>29</v>
      </c>
      <c r="G25" s="23">
        <v>93074</v>
      </c>
      <c r="H25" s="23">
        <v>283186</v>
      </c>
      <c r="I25" s="23">
        <v>91628</v>
      </c>
      <c r="J25" s="23">
        <v>53271</v>
      </c>
      <c r="K25" s="23">
        <v>16459</v>
      </c>
      <c r="L25" s="23">
        <v>1199</v>
      </c>
      <c r="M25" s="9">
        <f t="shared" si="0"/>
        <v>538817</v>
      </c>
    </row>
    <row r="26" spans="1:13" s="9" customFormat="1" ht="15" x14ac:dyDescent="0.25">
      <c r="A26"/>
      <c r="B26"/>
      <c r="C26"/>
      <c r="D26"/>
      <c r="E26" s="2">
        <v>223</v>
      </c>
      <c r="F26" s="57" t="s">
        <v>30</v>
      </c>
      <c r="G26" s="23">
        <v>101875</v>
      </c>
      <c r="H26" s="23">
        <v>201832</v>
      </c>
      <c r="I26" s="23">
        <v>20037</v>
      </c>
      <c r="J26" s="23">
        <v>19514</v>
      </c>
      <c r="K26" s="23">
        <v>14630</v>
      </c>
      <c r="L26" s="23">
        <v>819</v>
      </c>
      <c r="M26" s="9">
        <f t="shared" si="0"/>
        <v>358707</v>
      </c>
    </row>
    <row r="27" spans="1:13" s="9" customFormat="1" ht="15" x14ac:dyDescent="0.25">
      <c r="A27"/>
      <c r="B27"/>
      <c r="C27"/>
      <c r="D27"/>
      <c r="E27" s="2">
        <v>230</v>
      </c>
      <c r="F27" s="57" t="s">
        <v>31</v>
      </c>
      <c r="G27" s="23">
        <v>217628</v>
      </c>
      <c r="H27" s="23">
        <v>400217</v>
      </c>
      <c r="I27" s="23">
        <v>63471</v>
      </c>
      <c r="J27" s="23">
        <v>80906</v>
      </c>
      <c r="K27" s="23">
        <v>28578</v>
      </c>
      <c r="L27" s="23">
        <v>2018</v>
      </c>
      <c r="M27" s="9">
        <f t="shared" si="0"/>
        <v>792818</v>
      </c>
    </row>
    <row r="28" spans="1:13" s="9" customFormat="1" ht="15" x14ac:dyDescent="0.25">
      <c r="A28"/>
      <c r="B28"/>
      <c r="C28"/>
      <c r="D28"/>
      <c r="E28" s="2">
        <v>240</v>
      </c>
      <c r="F28" s="57" t="s">
        <v>22</v>
      </c>
      <c r="G28" s="23">
        <v>129348</v>
      </c>
      <c r="H28" s="23">
        <v>189995</v>
      </c>
      <c r="I28" s="23">
        <v>38888</v>
      </c>
      <c r="J28" s="23">
        <v>41041</v>
      </c>
      <c r="K28" s="23">
        <v>23208</v>
      </c>
      <c r="L28" s="23">
        <v>1051</v>
      </c>
      <c r="M28" s="9">
        <f t="shared" si="0"/>
        <v>423531</v>
      </c>
    </row>
    <row r="29" spans="1:13" s="9" customFormat="1" ht="15" x14ac:dyDescent="0.25">
      <c r="A29"/>
      <c r="B29"/>
      <c r="C29"/>
      <c r="D29"/>
      <c r="E29" s="2">
        <v>250</v>
      </c>
      <c r="F29" s="57" t="s">
        <v>24</v>
      </c>
      <c r="G29" s="23">
        <v>138862</v>
      </c>
      <c r="H29" s="23">
        <v>295350</v>
      </c>
      <c r="I29" s="23">
        <v>75318</v>
      </c>
      <c r="J29" s="23">
        <v>16822</v>
      </c>
      <c r="K29" s="23">
        <v>25627</v>
      </c>
      <c r="L29" s="23">
        <v>1817</v>
      </c>
      <c r="M29" s="9">
        <f t="shared" si="0"/>
        <v>553796</v>
      </c>
    </row>
    <row r="30" spans="1:13" s="9" customFormat="1" ht="15" x14ac:dyDescent="0.25">
      <c r="A30"/>
      <c r="B30"/>
      <c r="C30"/>
      <c r="D30"/>
      <c r="E30" s="2">
        <v>253</v>
      </c>
      <c r="F30" s="57" t="s">
        <v>34</v>
      </c>
      <c r="G30" s="23">
        <v>224607</v>
      </c>
      <c r="H30" s="23">
        <v>238199</v>
      </c>
      <c r="I30" s="23">
        <v>37225</v>
      </c>
      <c r="J30" s="23">
        <v>62296</v>
      </c>
      <c r="K30" s="23">
        <v>31884</v>
      </c>
      <c r="L30" s="23">
        <v>2770</v>
      </c>
      <c r="M30" s="9">
        <f t="shared" si="0"/>
        <v>596981</v>
      </c>
    </row>
    <row r="31" spans="1:13" s="9" customFormat="1" ht="15" x14ac:dyDescent="0.25">
      <c r="A31"/>
      <c r="B31"/>
      <c r="C31"/>
      <c r="D31"/>
      <c r="E31" s="2">
        <v>259</v>
      </c>
      <c r="F31" s="57" t="s">
        <v>35</v>
      </c>
      <c r="G31" s="23">
        <v>251660</v>
      </c>
      <c r="H31" s="23">
        <v>303095</v>
      </c>
      <c r="I31" s="23">
        <v>69842</v>
      </c>
      <c r="J31" s="23">
        <v>64775</v>
      </c>
      <c r="K31" s="23">
        <v>7880</v>
      </c>
      <c r="L31" s="23">
        <v>1041</v>
      </c>
      <c r="M31" s="9">
        <f t="shared" si="0"/>
        <v>698293</v>
      </c>
    </row>
    <row r="32" spans="1:13" s="9" customFormat="1" ht="15" x14ac:dyDescent="0.25">
      <c r="A32"/>
      <c r="B32"/>
      <c r="C32"/>
      <c r="D32"/>
      <c r="E32" s="2">
        <v>260</v>
      </c>
      <c r="F32" s="57" t="s">
        <v>27</v>
      </c>
      <c r="G32" s="23">
        <v>87193</v>
      </c>
      <c r="H32" s="23">
        <v>210096</v>
      </c>
      <c r="I32" s="23">
        <v>43998</v>
      </c>
      <c r="J32" s="23">
        <v>32199</v>
      </c>
      <c r="K32" s="23">
        <v>21975</v>
      </c>
      <c r="L32" s="23">
        <v>650</v>
      </c>
      <c r="M32" s="9">
        <f t="shared" si="0"/>
        <v>396111</v>
      </c>
    </row>
    <row r="33" spans="1:13" s="9" customFormat="1" ht="15" x14ac:dyDescent="0.25">
      <c r="A33"/>
      <c r="B33"/>
      <c r="C33"/>
      <c r="D33"/>
      <c r="E33" s="2">
        <v>265</v>
      </c>
      <c r="F33" s="57" t="s">
        <v>37</v>
      </c>
      <c r="G33" s="23">
        <v>327570</v>
      </c>
      <c r="H33" s="23">
        <v>460139</v>
      </c>
      <c r="I33" s="23">
        <v>70760</v>
      </c>
      <c r="J33" s="23">
        <v>30072</v>
      </c>
      <c r="K33" s="23">
        <v>37536</v>
      </c>
      <c r="L33" s="23">
        <v>3995</v>
      </c>
      <c r="M33" s="9">
        <f t="shared" si="0"/>
        <v>930072</v>
      </c>
    </row>
    <row r="34" spans="1:13" s="9" customFormat="1" ht="15" x14ac:dyDescent="0.25">
      <c r="A34"/>
      <c r="B34"/>
      <c r="C34"/>
      <c r="D34"/>
      <c r="E34" s="2">
        <v>269</v>
      </c>
      <c r="F34" s="57" t="s">
        <v>38</v>
      </c>
      <c r="G34" s="23">
        <v>88393</v>
      </c>
      <c r="H34" s="23">
        <v>112567</v>
      </c>
      <c r="I34" s="23">
        <v>17810</v>
      </c>
      <c r="J34" s="23">
        <v>11000</v>
      </c>
      <c r="K34" s="23">
        <v>9564</v>
      </c>
      <c r="L34" s="23">
        <v>747</v>
      </c>
      <c r="M34" s="9">
        <f t="shared" si="0"/>
        <v>240081</v>
      </c>
    </row>
    <row r="35" spans="1:13" s="9" customFormat="1" ht="15" x14ac:dyDescent="0.25">
      <c r="A35"/>
      <c r="B35"/>
      <c r="C35"/>
      <c r="D35"/>
      <c r="E35" s="2">
        <v>270</v>
      </c>
      <c r="F35" s="57" t="s">
        <v>26</v>
      </c>
      <c r="G35" s="23">
        <v>134261</v>
      </c>
      <c r="H35" s="23">
        <v>278381</v>
      </c>
      <c r="I35" s="23">
        <v>106692</v>
      </c>
      <c r="J35" s="23">
        <v>44889</v>
      </c>
      <c r="K35" s="23">
        <v>28337</v>
      </c>
      <c r="L35" s="23">
        <v>2674</v>
      </c>
      <c r="M35" s="9">
        <f t="shared" si="0"/>
        <v>595234</v>
      </c>
    </row>
    <row r="36" spans="1:13" s="9" customFormat="1" ht="15" x14ac:dyDescent="0.25">
      <c r="A36"/>
      <c r="B36"/>
      <c r="C36"/>
      <c r="D36"/>
      <c r="E36" s="2">
        <v>306</v>
      </c>
      <c r="F36" s="57" t="s">
        <v>45</v>
      </c>
      <c r="G36" s="23">
        <v>166842</v>
      </c>
      <c r="H36" s="23">
        <v>244126</v>
      </c>
      <c r="I36" s="23">
        <v>36117</v>
      </c>
      <c r="J36" s="23">
        <v>15835</v>
      </c>
      <c r="K36" s="23">
        <v>21413</v>
      </c>
      <c r="L36" s="23">
        <v>151</v>
      </c>
      <c r="M36" s="9">
        <f t="shared" si="0"/>
        <v>484484</v>
      </c>
    </row>
    <row r="37" spans="1:13" s="9" customFormat="1" ht="15" x14ac:dyDescent="0.25">
      <c r="A37"/>
      <c r="B37"/>
      <c r="C37"/>
      <c r="D37"/>
      <c r="E37" s="2">
        <v>316</v>
      </c>
      <c r="F37" s="57" t="s">
        <v>41</v>
      </c>
      <c r="G37" s="23">
        <v>243059</v>
      </c>
      <c r="H37" s="23">
        <v>301289</v>
      </c>
      <c r="I37" s="23">
        <v>127587</v>
      </c>
      <c r="J37" s="23">
        <v>25800</v>
      </c>
      <c r="K37" s="23">
        <v>31533</v>
      </c>
      <c r="L37" s="23">
        <v>4788</v>
      </c>
      <c r="M37" s="9">
        <f t="shared" si="0"/>
        <v>734056</v>
      </c>
    </row>
    <row r="38" spans="1:13" s="9" customFormat="1" ht="15" x14ac:dyDescent="0.25">
      <c r="A38"/>
      <c r="B38"/>
      <c r="C38"/>
      <c r="D38"/>
      <c r="E38" s="2">
        <v>320</v>
      </c>
      <c r="F38" s="57" t="s">
        <v>39</v>
      </c>
      <c r="G38" s="23">
        <v>151810</v>
      </c>
      <c r="H38" s="23">
        <v>205388</v>
      </c>
      <c r="I38" s="23">
        <v>0</v>
      </c>
      <c r="J38" s="23">
        <v>20420</v>
      </c>
      <c r="K38" s="23">
        <v>20866</v>
      </c>
      <c r="L38" s="23">
        <v>657</v>
      </c>
      <c r="M38" s="9">
        <f t="shared" si="0"/>
        <v>399141</v>
      </c>
    </row>
    <row r="39" spans="1:13" s="9" customFormat="1" ht="15" x14ac:dyDescent="0.25">
      <c r="A39"/>
      <c r="B39"/>
      <c r="C39"/>
      <c r="D39"/>
      <c r="E39" s="2">
        <v>326</v>
      </c>
      <c r="F39" s="57" t="s">
        <v>42</v>
      </c>
      <c r="G39" s="23">
        <v>256076</v>
      </c>
      <c r="H39" s="23">
        <v>249240</v>
      </c>
      <c r="I39" s="23">
        <v>58317</v>
      </c>
      <c r="J39" s="23">
        <v>12872</v>
      </c>
      <c r="K39" s="23">
        <v>-32</v>
      </c>
      <c r="L39" s="23">
        <v>3125</v>
      </c>
      <c r="M39" s="9">
        <f t="shared" si="0"/>
        <v>579598</v>
      </c>
    </row>
    <row r="40" spans="1:13" s="9" customFormat="1" ht="15" x14ac:dyDescent="0.25">
      <c r="A40"/>
      <c r="B40"/>
      <c r="C40"/>
      <c r="D40"/>
      <c r="E40" s="2">
        <v>329</v>
      </c>
      <c r="F40" s="57" t="s">
        <v>46</v>
      </c>
      <c r="G40" s="23">
        <v>105568</v>
      </c>
      <c r="H40" s="23">
        <v>164259</v>
      </c>
      <c r="I40" s="23">
        <v>39275</v>
      </c>
      <c r="J40" s="23">
        <v>4181</v>
      </c>
      <c r="K40" s="23">
        <v>9817</v>
      </c>
      <c r="L40" s="23">
        <v>1827</v>
      </c>
      <c r="M40" s="9">
        <f t="shared" si="0"/>
        <v>324927</v>
      </c>
    </row>
    <row r="41" spans="1:13" s="9" customFormat="1" ht="15" x14ac:dyDescent="0.25">
      <c r="A41"/>
      <c r="B41"/>
      <c r="C41"/>
      <c r="D41"/>
      <c r="E41" s="2">
        <v>330</v>
      </c>
      <c r="F41" s="57" t="s">
        <v>47</v>
      </c>
      <c r="G41" s="23">
        <v>316674</v>
      </c>
      <c r="H41" s="23">
        <v>339755</v>
      </c>
      <c r="I41" s="23">
        <v>120202</v>
      </c>
      <c r="J41" s="23">
        <v>100162</v>
      </c>
      <c r="K41" s="23">
        <v>57510</v>
      </c>
      <c r="L41" s="23">
        <v>4170</v>
      </c>
      <c r="M41" s="9">
        <f t="shared" si="0"/>
        <v>938473</v>
      </c>
    </row>
    <row r="42" spans="1:13" s="9" customFormat="1" ht="15" x14ac:dyDescent="0.25">
      <c r="A42"/>
      <c r="B42"/>
      <c r="C42"/>
      <c r="D42"/>
      <c r="E42" s="2">
        <v>336</v>
      </c>
      <c r="F42" s="57" t="s">
        <v>49</v>
      </c>
      <c r="G42" s="23">
        <v>117390</v>
      </c>
      <c r="H42" s="23">
        <v>121304</v>
      </c>
      <c r="I42" s="23">
        <v>22445</v>
      </c>
      <c r="J42" s="23">
        <v>23147</v>
      </c>
      <c r="K42" s="23">
        <v>10462</v>
      </c>
      <c r="L42" s="23">
        <v>1619</v>
      </c>
      <c r="M42" s="9">
        <f t="shared" si="0"/>
        <v>296367</v>
      </c>
    </row>
    <row r="43" spans="1:13" s="9" customFormat="1" ht="15" x14ac:dyDescent="0.25">
      <c r="A43"/>
      <c r="B43"/>
      <c r="C43"/>
      <c r="D43"/>
      <c r="E43" s="2">
        <v>340</v>
      </c>
      <c r="F43" s="57" t="s">
        <v>48</v>
      </c>
      <c r="G43" s="23">
        <v>67817</v>
      </c>
      <c r="H43" s="23">
        <v>162179</v>
      </c>
      <c r="I43" s="23">
        <v>49657</v>
      </c>
      <c r="J43" s="23">
        <v>14003</v>
      </c>
      <c r="K43" s="23">
        <v>9631</v>
      </c>
      <c r="L43" s="23">
        <v>1246</v>
      </c>
      <c r="M43" s="9">
        <f t="shared" si="0"/>
        <v>304533</v>
      </c>
    </row>
    <row r="44" spans="1:13" s="9" customFormat="1" ht="15" x14ac:dyDescent="0.25">
      <c r="A44"/>
      <c r="B44"/>
      <c r="C44"/>
      <c r="D44"/>
      <c r="E44" s="2">
        <v>350</v>
      </c>
      <c r="F44" s="57" t="s">
        <v>36</v>
      </c>
      <c r="G44" s="23">
        <v>62715</v>
      </c>
      <c r="H44" s="23">
        <v>148563</v>
      </c>
      <c r="I44" s="23">
        <v>38688</v>
      </c>
      <c r="J44" s="23">
        <v>10925</v>
      </c>
      <c r="K44" s="23">
        <v>11467</v>
      </c>
      <c r="L44" s="23">
        <v>1416</v>
      </c>
      <c r="M44" s="9">
        <f t="shared" si="0"/>
        <v>273774</v>
      </c>
    </row>
    <row r="45" spans="1:13" s="9" customFormat="1" ht="15" x14ac:dyDescent="0.25">
      <c r="A45"/>
      <c r="B45"/>
      <c r="C45"/>
      <c r="D45"/>
      <c r="E45" s="2">
        <v>360</v>
      </c>
      <c r="F45" s="57" t="s">
        <v>43</v>
      </c>
      <c r="G45" s="23">
        <v>155624</v>
      </c>
      <c r="H45" s="23">
        <v>295499</v>
      </c>
      <c r="I45" s="23">
        <v>99646</v>
      </c>
      <c r="J45" s="23">
        <v>15854</v>
      </c>
      <c r="K45" s="23">
        <v>16134</v>
      </c>
      <c r="L45" s="23">
        <v>1645</v>
      </c>
      <c r="M45" s="9">
        <f t="shared" si="0"/>
        <v>584402</v>
      </c>
    </row>
    <row r="46" spans="1:13" s="9" customFormat="1" ht="15" x14ac:dyDescent="0.25">
      <c r="A46"/>
      <c r="B46"/>
      <c r="C46"/>
      <c r="D46"/>
      <c r="E46" s="2">
        <v>370</v>
      </c>
      <c r="F46" s="57" t="s">
        <v>44</v>
      </c>
      <c r="G46" s="23">
        <v>124664</v>
      </c>
      <c r="H46" s="23">
        <v>586083</v>
      </c>
      <c r="I46" s="23">
        <v>121378</v>
      </c>
      <c r="J46" s="23">
        <v>5184</v>
      </c>
      <c r="K46" s="23">
        <v>35072</v>
      </c>
      <c r="L46" s="23">
        <v>40458</v>
      </c>
      <c r="M46" s="9">
        <f t="shared" si="0"/>
        <v>912839</v>
      </c>
    </row>
    <row r="47" spans="1:13" s="9" customFormat="1" ht="15" x14ac:dyDescent="0.25">
      <c r="A47"/>
      <c r="B47"/>
      <c r="C47"/>
      <c r="D47"/>
      <c r="E47" s="2">
        <v>376</v>
      </c>
      <c r="F47" s="57" t="s">
        <v>40</v>
      </c>
      <c r="G47" s="23">
        <v>227117</v>
      </c>
      <c r="H47" s="23">
        <v>313265</v>
      </c>
      <c r="I47" s="23">
        <v>133491</v>
      </c>
      <c r="J47" s="23">
        <v>43647</v>
      </c>
      <c r="K47" s="23">
        <v>37226</v>
      </c>
      <c r="L47" s="23">
        <v>2646</v>
      </c>
      <c r="M47" s="9">
        <f t="shared" si="0"/>
        <v>757392</v>
      </c>
    </row>
    <row r="48" spans="1:13" s="9" customFormat="1" ht="15" x14ac:dyDescent="0.25">
      <c r="A48"/>
      <c r="B48"/>
      <c r="C48"/>
      <c r="D48"/>
      <c r="E48" s="2">
        <v>390</v>
      </c>
      <c r="F48" s="57" t="s">
        <v>50</v>
      </c>
      <c r="G48" s="23">
        <v>208434</v>
      </c>
      <c r="H48" s="23">
        <v>290978</v>
      </c>
      <c r="I48" s="23">
        <v>62624</v>
      </c>
      <c r="J48" s="23">
        <v>10874</v>
      </c>
      <c r="K48" s="23">
        <v>28229</v>
      </c>
      <c r="L48" s="23">
        <v>2661</v>
      </c>
      <c r="M48" s="9">
        <f t="shared" si="0"/>
        <v>603800</v>
      </c>
    </row>
    <row r="49" spans="1:13" s="9" customFormat="1" ht="15" x14ac:dyDescent="0.25">
      <c r="A49"/>
      <c r="B49"/>
      <c r="C49"/>
      <c r="D49"/>
      <c r="E49" s="2">
        <v>400</v>
      </c>
      <c r="F49" s="57" t="s">
        <v>32</v>
      </c>
      <c r="G49" s="23">
        <v>142154</v>
      </c>
      <c r="H49" s="23">
        <v>278712</v>
      </c>
      <c r="I49" s="23">
        <v>110756</v>
      </c>
      <c r="J49" s="23">
        <v>53366</v>
      </c>
      <c r="K49" s="23">
        <v>18740</v>
      </c>
      <c r="L49" s="23">
        <v>2831</v>
      </c>
      <c r="M49" s="9">
        <f t="shared" si="0"/>
        <v>606559</v>
      </c>
    </row>
    <row r="50" spans="1:13" s="9" customFormat="1" ht="15" x14ac:dyDescent="0.25">
      <c r="A50"/>
      <c r="B50"/>
      <c r="C50"/>
      <c r="D50"/>
      <c r="E50" s="2">
        <v>410</v>
      </c>
      <c r="F50" s="57" t="s">
        <v>55</v>
      </c>
      <c r="G50" s="23">
        <v>140742</v>
      </c>
      <c r="H50" s="23">
        <v>194929</v>
      </c>
      <c r="I50" s="23">
        <v>52455</v>
      </c>
      <c r="J50" s="23">
        <v>13351</v>
      </c>
      <c r="K50" s="23">
        <v>6858</v>
      </c>
      <c r="L50" s="23">
        <v>1865</v>
      </c>
      <c r="M50" s="9">
        <f t="shared" si="0"/>
        <v>410200</v>
      </c>
    </row>
    <row r="51" spans="1:13" s="9" customFormat="1" ht="15" x14ac:dyDescent="0.25">
      <c r="A51"/>
      <c r="B51"/>
      <c r="C51"/>
      <c r="D51"/>
      <c r="E51" s="2">
        <v>420</v>
      </c>
      <c r="F51" s="57" t="s">
        <v>51</v>
      </c>
      <c r="G51" s="23">
        <v>165583</v>
      </c>
      <c r="H51" s="23">
        <v>190645</v>
      </c>
      <c r="I51" s="23">
        <v>4442</v>
      </c>
      <c r="J51" s="23">
        <v>38213</v>
      </c>
      <c r="K51" s="23">
        <v>23352</v>
      </c>
      <c r="L51" s="23">
        <v>2006</v>
      </c>
      <c r="M51" s="9">
        <f t="shared" si="0"/>
        <v>424241</v>
      </c>
    </row>
    <row r="52" spans="1:13" s="9" customFormat="1" ht="15" x14ac:dyDescent="0.25">
      <c r="A52"/>
      <c r="B52"/>
      <c r="C52"/>
      <c r="D52"/>
      <c r="E52" s="2">
        <v>430</v>
      </c>
      <c r="F52" s="57" t="s">
        <v>52</v>
      </c>
      <c r="G52" s="23">
        <v>191522</v>
      </c>
      <c r="H52" s="23">
        <v>262445</v>
      </c>
      <c r="I52" s="23">
        <v>70356</v>
      </c>
      <c r="J52" s="23">
        <v>25673</v>
      </c>
      <c r="K52" s="23">
        <v>39554</v>
      </c>
      <c r="L52" s="23">
        <v>2398</v>
      </c>
      <c r="M52" s="9">
        <f t="shared" si="0"/>
        <v>591948</v>
      </c>
    </row>
    <row r="53" spans="1:13" s="9" customFormat="1" ht="15" x14ac:dyDescent="0.25">
      <c r="A53"/>
      <c r="B53"/>
      <c r="C53"/>
      <c r="D53"/>
      <c r="E53" s="2">
        <v>440</v>
      </c>
      <c r="F53" s="57" t="s">
        <v>53</v>
      </c>
      <c r="G53" s="23">
        <v>76562</v>
      </c>
      <c r="H53" s="23">
        <v>148338</v>
      </c>
      <c r="I53" s="23">
        <v>45388</v>
      </c>
      <c r="J53" s="23">
        <v>9184</v>
      </c>
      <c r="K53" s="23">
        <v>11992</v>
      </c>
      <c r="L53" s="23">
        <v>1216</v>
      </c>
      <c r="M53" s="9">
        <f t="shared" si="0"/>
        <v>292680</v>
      </c>
    </row>
    <row r="54" spans="1:13" s="9" customFormat="1" ht="15" x14ac:dyDescent="0.25">
      <c r="A54"/>
      <c r="B54"/>
      <c r="C54"/>
      <c r="D54"/>
      <c r="E54" s="2">
        <v>450</v>
      </c>
      <c r="F54" s="57" t="s">
        <v>57</v>
      </c>
      <c r="G54" s="23">
        <v>171540</v>
      </c>
      <c r="H54" s="23">
        <v>167294</v>
      </c>
      <c r="I54" s="23">
        <v>34733</v>
      </c>
      <c r="J54" s="23">
        <v>32046</v>
      </c>
      <c r="K54" s="23">
        <v>15656</v>
      </c>
      <c r="L54" s="23">
        <v>2174</v>
      </c>
      <c r="M54" s="9">
        <f t="shared" si="0"/>
        <v>423443</v>
      </c>
    </row>
    <row r="55" spans="1:13" s="9" customFormat="1" ht="15" x14ac:dyDescent="0.25">
      <c r="A55"/>
      <c r="B55"/>
      <c r="C55"/>
      <c r="D55"/>
      <c r="E55" s="2">
        <v>461</v>
      </c>
      <c r="F55" s="57" t="s">
        <v>58</v>
      </c>
      <c r="G55" s="23">
        <v>574803</v>
      </c>
      <c r="H55" s="23">
        <v>799810</v>
      </c>
      <c r="I55" s="23">
        <v>301977</v>
      </c>
      <c r="J55" s="23">
        <v>87675</v>
      </c>
      <c r="K55" s="23">
        <v>99513</v>
      </c>
      <c r="L55" s="23">
        <v>9237</v>
      </c>
      <c r="M55" s="9">
        <f t="shared" si="0"/>
        <v>1873015</v>
      </c>
    </row>
    <row r="56" spans="1:13" s="9" customFormat="1" ht="15" x14ac:dyDescent="0.25">
      <c r="A56"/>
      <c r="B56"/>
      <c r="C56"/>
      <c r="D56"/>
      <c r="E56" s="2">
        <v>479</v>
      </c>
      <c r="F56" s="57" t="s">
        <v>59</v>
      </c>
      <c r="G56" s="23">
        <v>156915</v>
      </c>
      <c r="H56" s="23">
        <v>374444</v>
      </c>
      <c r="I56" s="23">
        <v>120936</v>
      </c>
      <c r="J56" s="23">
        <v>26170</v>
      </c>
      <c r="K56" s="23">
        <v>20146</v>
      </c>
      <c r="L56" s="23">
        <v>3374</v>
      </c>
      <c r="M56" s="9">
        <f t="shared" si="0"/>
        <v>701985</v>
      </c>
    </row>
    <row r="57" spans="1:13" s="9" customFormat="1" ht="15" x14ac:dyDescent="0.25">
      <c r="A57"/>
      <c r="B57"/>
      <c r="C57"/>
      <c r="D57"/>
      <c r="E57" s="2">
        <v>480</v>
      </c>
      <c r="F57" s="57" t="s">
        <v>56</v>
      </c>
      <c r="G57" s="23">
        <v>123356</v>
      </c>
      <c r="H57" s="23">
        <v>143806</v>
      </c>
      <c r="I57" s="23">
        <v>24927</v>
      </c>
      <c r="J57" s="23">
        <v>32583</v>
      </c>
      <c r="K57" s="23">
        <v>7276</v>
      </c>
      <c r="L57" s="23">
        <v>2436</v>
      </c>
      <c r="M57" s="9">
        <f t="shared" si="0"/>
        <v>334384</v>
      </c>
    </row>
    <row r="58" spans="1:13" s="9" customFormat="1" ht="15" x14ac:dyDescent="0.25">
      <c r="A58"/>
      <c r="B58"/>
      <c r="C58"/>
      <c r="D58"/>
      <c r="E58" s="2">
        <v>482</v>
      </c>
      <c r="F58" s="57" t="s">
        <v>54</v>
      </c>
      <c r="G58" s="23">
        <v>67000</v>
      </c>
      <c r="H58" s="23">
        <v>111192</v>
      </c>
      <c r="I58" s="23">
        <v>45831</v>
      </c>
      <c r="J58" s="23">
        <v>9217</v>
      </c>
      <c r="K58" s="23">
        <v>7544</v>
      </c>
      <c r="L58" s="23">
        <v>732</v>
      </c>
      <c r="M58" s="9">
        <f t="shared" si="0"/>
        <v>241516</v>
      </c>
    </row>
    <row r="59" spans="1:13" s="9" customFormat="1" ht="15" x14ac:dyDescent="0.25">
      <c r="A59"/>
      <c r="B59"/>
      <c r="C59"/>
      <c r="D59"/>
      <c r="E59" s="2">
        <v>492</v>
      </c>
      <c r="F59" s="57" t="s">
        <v>60</v>
      </c>
      <c r="G59" s="23">
        <v>24229</v>
      </c>
      <c r="H59" s="23">
        <v>71506</v>
      </c>
      <c r="I59" s="23">
        <v>15015</v>
      </c>
      <c r="J59" s="23">
        <v>4344</v>
      </c>
      <c r="K59" s="23">
        <v>4521</v>
      </c>
      <c r="L59" s="23">
        <v>304</v>
      </c>
      <c r="M59" s="9">
        <f t="shared" si="0"/>
        <v>119919</v>
      </c>
    </row>
    <row r="60" spans="1:13" s="9" customFormat="1" ht="15" x14ac:dyDescent="0.25">
      <c r="A60"/>
      <c r="B60"/>
      <c r="C60"/>
      <c r="D60"/>
      <c r="E60" s="2">
        <v>510</v>
      </c>
      <c r="F60" s="57" t="s">
        <v>65</v>
      </c>
      <c r="G60" s="23">
        <v>238443</v>
      </c>
      <c r="H60" s="23">
        <v>293304</v>
      </c>
      <c r="I60" s="23">
        <v>115241</v>
      </c>
      <c r="J60" s="23">
        <v>16036</v>
      </c>
      <c r="K60" s="23">
        <v>23263</v>
      </c>
      <c r="L60" s="23">
        <v>2692</v>
      </c>
      <c r="M60" s="9">
        <f t="shared" si="0"/>
        <v>688979</v>
      </c>
    </row>
    <row r="61" spans="1:13" s="9" customFormat="1" ht="15" x14ac:dyDescent="0.25">
      <c r="A61"/>
      <c r="B61"/>
      <c r="C61"/>
      <c r="D61"/>
      <c r="E61" s="2">
        <v>530</v>
      </c>
      <c r="F61" s="57" t="s">
        <v>61</v>
      </c>
      <c r="G61" s="23">
        <v>36908</v>
      </c>
      <c r="H61" s="23">
        <v>207078</v>
      </c>
      <c r="I61" s="23">
        <v>36744</v>
      </c>
      <c r="J61" s="23">
        <v>8197</v>
      </c>
      <c r="K61" s="23">
        <v>19173</v>
      </c>
      <c r="L61" s="23">
        <v>1243</v>
      </c>
      <c r="M61" s="9">
        <f t="shared" si="0"/>
        <v>309343</v>
      </c>
    </row>
    <row r="62" spans="1:13" s="9" customFormat="1" ht="15" x14ac:dyDescent="0.25">
      <c r="A62"/>
      <c r="B62"/>
      <c r="C62"/>
      <c r="D62"/>
      <c r="E62" s="2">
        <v>540</v>
      </c>
      <c r="F62" s="57" t="s">
        <v>67</v>
      </c>
      <c r="G62" s="23">
        <v>360741</v>
      </c>
      <c r="H62" s="23">
        <v>407534</v>
      </c>
      <c r="I62" s="23">
        <v>94129</v>
      </c>
      <c r="J62" s="23">
        <v>63583</v>
      </c>
      <c r="K62" s="23">
        <v>65048</v>
      </c>
      <c r="L62" s="23">
        <v>3195</v>
      </c>
      <c r="M62" s="9">
        <f t="shared" si="0"/>
        <v>994230</v>
      </c>
    </row>
    <row r="63" spans="1:13" s="9" customFormat="1" ht="15" x14ac:dyDescent="0.25">
      <c r="A63"/>
      <c r="B63"/>
      <c r="C63"/>
      <c r="D63"/>
      <c r="E63" s="2">
        <v>550</v>
      </c>
      <c r="F63" s="57" t="s">
        <v>68</v>
      </c>
      <c r="G63" s="23">
        <v>108783</v>
      </c>
      <c r="H63" s="23">
        <v>212669</v>
      </c>
      <c r="I63" s="23">
        <v>55038</v>
      </c>
      <c r="J63" s="23">
        <v>32345</v>
      </c>
      <c r="K63" s="23">
        <v>19367</v>
      </c>
      <c r="L63" s="23">
        <v>1961</v>
      </c>
      <c r="M63" s="9">
        <f t="shared" si="0"/>
        <v>430163</v>
      </c>
    </row>
    <row r="64" spans="1:13" s="9" customFormat="1" ht="15" x14ac:dyDescent="0.25">
      <c r="A64"/>
      <c r="B64"/>
      <c r="C64"/>
      <c r="D64"/>
      <c r="E64" s="2">
        <v>561</v>
      </c>
      <c r="F64" s="57" t="s">
        <v>62</v>
      </c>
      <c r="G64" s="23">
        <v>285085</v>
      </c>
      <c r="H64" s="23">
        <v>747798</v>
      </c>
      <c r="I64" s="23">
        <v>191296</v>
      </c>
      <c r="J64" s="23">
        <v>14972</v>
      </c>
      <c r="K64" s="23">
        <v>70333</v>
      </c>
      <c r="L64" s="23">
        <v>6247</v>
      </c>
      <c r="M64" s="9">
        <f t="shared" si="0"/>
        <v>1315731</v>
      </c>
    </row>
    <row r="65" spans="1:13" s="9" customFormat="1" ht="15" x14ac:dyDescent="0.25">
      <c r="A65"/>
      <c r="B65"/>
      <c r="C65"/>
      <c r="D65"/>
      <c r="E65" s="2">
        <v>563</v>
      </c>
      <c r="F65" s="57" t="s">
        <v>63</v>
      </c>
      <c r="G65" s="23">
        <v>14769</v>
      </c>
      <c r="H65" s="23">
        <v>29986</v>
      </c>
      <c r="I65" s="23">
        <v>6958</v>
      </c>
      <c r="J65" s="23">
        <v>4744</v>
      </c>
      <c r="K65" s="23">
        <v>3277</v>
      </c>
      <c r="L65" s="23">
        <v>141</v>
      </c>
      <c r="M65" s="9">
        <f t="shared" si="0"/>
        <v>59875</v>
      </c>
    </row>
    <row r="66" spans="1:13" s="9" customFormat="1" ht="15" x14ac:dyDescent="0.25">
      <c r="A66"/>
      <c r="B66"/>
      <c r="C66"/>
      <c r="D66"/>
      <c r="E66" s="2">
        <v>573</v>
      </c>
      <c r="F66" s="57" t="s">
        <v>69</v>
      </c>
      <c r="G66" s="23">
        <v>103156</v>
      </c>
      <c r="H66" s="23">
        <v>301549</v>
      </c>
      <c r="I66" s="23">
        <v>90993</v>
      </c>
      <c r="J66" s="23">
        <v>23588</v>
      </c>
      <c r="K66" s="23">
        <v>28945</v>
      </c>
      <c r="L66" s="23">
        <v>2978</v>
      </c>
      <c r="M66" s="9">
        <f t="shared" si="0"/>
        <v>551209</v>
      </c>
    </row>
    <row r="67" spans="1:13" s="9" customFormat="1" ht="15" x14ac:dyDescent="0.25">
      <c r="A67"/>
      <c r="B67"/>
      <c r="C67"/>
      <c r="D67"/>
      <c r="E67" s="2">
        <v>575</v>
      </c>
      <c r="F67" s="57" t="s">
        <v>70</v>
      </c>
      <c r="G67" s="23">
        <v>95552</v>
      </c>
      <c r="H67" s="23">
        <v>196061</v>
      </c>
      <c r="I67" s="23">
        <v>81295</v>
      </c>
      <c r="J67" s="23">
        <v>53230</v>
      </c>
      <c r="K67" s="23">
        <v>22608</v>
      </c>
      <c r="L67" s="23">
        <v>1648</v>
      </c>
      <c r="M67" s="9">
        <f t="shared" si="0"/>
        <v>450394</v>
      </c>
    </row>
    <row r="68" spans="1:13" s="9" customFormat="1" ht="15" x14ac:dyDescent="0.25">
      <c r="A68"/>
      <c r="B68"/>
      <c r="C68"/>
      <c r="D68"/>
      <c r="E68" s="2">
        <v>580</v>
      </c>
      <c r="F68" s="57" t="s">
        <v>72</v>
      </c>
      <c r="G68" s="23">
        <v>212819</v>
      </c>
      <c r="H68" s="23">
        <v>358790</v>
      </c>
      <c r="I68" s="23">
        <v>114497</v>
      </c>
      <c r="J68" s="23">
        <v>7478</v>
      </c>
      <c r="K68" s="23">
        <v>55616</v>
      </c>
      <c r="L68" s="23">
        <v>4699</v>
      </c>
      <c r="M68" s="9">
        <f t="shared" si="0"/>
        <v>753899</v>
      </c>
    </row>
    <row r="69" spans="1:13" s="9" customFormat="1" ht="15" x14ac:dyDescent="0.25">
      <c r="A69"/>
      <c r="B69"/>
      <c r="C69"/>
      <c r="D69"/>
      <c r="E69" s="2">
        <v>607</v>
      </c>
      <c r="F69" s="57" t="s">
        <v>64</v>
      </c>
      <c r="G69" s="23">
        <v>173322</v>
      </c>
      <c r="H69" s="23">
        <v>277888</v>
      </c>
      <c r="I69" s="23">
        <v>85001</v>
      </c>
      <c r="J69" s="23">
        <v>38290</v>
      </c>
      <c r="K69" s="23">
        <v>16839</v>
      </c>
      <c r="L69" s="23">
        <v>3081</v>
      </c>
      <c r="M69" s="9">
        <f t="shared" ref="M69:M101" si="1">SUM(G69:L69)</f>
        <v>594421</v>
      </c>
    </row>
    <row r="70" spans="1:13" s="9" customFormat="1" ht="15" x14ac:dyDescent="0.25">
      <c r="A70"/>
      <c r="B70"/>
      <c r="C70"/>
      <c r="D70"/>
      <c r="E70" s="2">
        <v>615</v>
      </c>
      <c r="F70" s="57" t="s">
        <v>75</v>
      </c>
      <c r="G70" s="23">
        <v>238951</v>
      </c>
      <c r="H70" s="23">
        <v>504944</v>
      </c>
      <c r="I70" s="23">
        <v>140648</v>
      </c>
      <c r="J70" s="23">
        <v>18312</v>
      </c>
      <c r="K70" s="23">
        <v>48984</v>
      </c>
      <c r="L70" s="23">
        <v>2599</v>
      </c>
      <c r="M70" s="9">
        <f t="shared" si="1"/>
        <v>954438</v>
      </c>
    </row>
    <row r="71" spans="1:13" s="9" customFormat="1" ht="15" x14ac:dyDescent="0.25">
      <c r="A71"/>
      <c r="B71"/>
      <c r="C71"/>
      <c r="D71"/>
      <c r="E71" s="2">
        <v>621</v>
      </c>
      <c r="F71" s="57" t="s">
        <v>66</v>
      </c>
      <c r="G71" s="23">
        <v>264747</v>
      </c>
      <c r="H71" s="23">
        <v>454351</v>
      </c>
      <c r="I71" s="23">
        <v>141469</v>
      </c>
      <c r="J71" s="23">
        <v>54505</v>
      </c>
      <c r="K71" s="23">
        <v>35316</v>
      </c>
      <c r="L71" s="23">
        <v>3633</v>
      </c>
      <c r="M71" s="9">
        <f t="shared" si="1"/>
        <v>954021</v>
      </c>
    </row>
    <row r="72" spans="1:13" s="9" customFormat="1" ht="15" x14ac:dyDescent="0.25">
      <c r="A72"/>
      <c r="B72"/>
      <c r="C72"/>
      <c r="D72"/>
      <c r="E72" s="2">
        <v>630</v>
      </c>
      <c r="F72" s="57" t="s">
        <v>71</v>
      </c>
      <c r="G72" s="23">
        <v>298737</v>
      </c>
      <c r="H72" s="23">
        <v>457949</v>
      </c>
      <c r="I72" s="23">
        <v>173620</v>
      </c>
      <c r="J72" s="23">
        <v>57423</v>
      </c>
      <c r="K72" s="23">
        <v>35547</v>
      </c>
      <c r="L72" s="23">
        <v>4403</v>
      </c>
      <c r="M72" s="9">
        <f t="shared" si="1"/>
        <v>1027679</v>
      </c>
    </row>
    <row r="73" spans="1:13" s="9" customFormat="1" ht="15" x14ac:dyDescent="0.25">
      <c r="A73"/>
      <c r="B73"/>
      <c r="C73"/>
      <c r="D73"/>
      <c r="E73" s="2">
        <v>657</v>
      </c>
      <c r="F73" s="57" t="s">
        <v>84</v>
      </c>
      <c r="G73" s="23">
        <v>173930</v>
      </c>
      <c r="H73" s="23">
        <v>440681</v>
      </c>
      <c r="I73" s="23">
        <v>100836</v>
      </c>
      <c r="J73" s="23">
        <v>108705</v>
      </c>
      <c r="K73" s="23">
        <v>29494</v>
      </c>
      <c r="L73" s="23">
        <v>2556</v>
      </c>
      <c r="M73" s="9">
        <f t="shared" si="1"/>
        <v>856202</v>
      </c>
    </row>
    <row r="74" spans="1:13" s="9" customFormat="1" ht="15" x14ac:dyDescent="0.25">
      <c r="A74"/>
      <c r="B74"/>
      <c r="C74"/>
      <c r="D74"/>
      <c r="E74" s="2">
        <v>661</v>
      </c>
      <c r="F74" s="57" t="s">
        <v>85</v>
      </c>
      <c r="G74" s="23">
        <v>127690</v>
      </c>
      <c r="H74" s="23">
        <v>320884</v>
      </c>
      <c r="I74" s="23">
        <v>62069</v>
      </c>
      <c r="J74" s="23">
        <v>23507</v>
      </c>
      <c r="K74" s="23">
        <v>21412</v>
      </c>
      <c r="L74" s="23">
        <v>2979</v>
      </c>
      <c r="M74" s="9">
        <f t="shared" si="1"/>
        <v>558541</v>
      </c>
    </row>
    <row r="75" spans="1:13" s="9" customFormat="1" ht="15" x14ac:dyDescent="0.25">
      <c r="A75"/>
      <c r="B75"/>
      <c r="C75"/>
      <c r="D75"/>
      <c r="E75" s="2">
        <v>665</v>
      </c>
      <c r="F75" s="57" t="s">
        <v>87</v>
      </c>
      <c r="G75" s="23">
        <v>59239</v>
      </c>
      <c r="H75" s="23">
        <v>119940</v>
      </c>
      <c r="I75" s="23">
        <v>28190</v>
      </c>
      <c r="J75" s="23">
        <v>12087</v>
      </c>
      <c r="K75" s="23">
        <v>6812</v>
      </c>
      <c r="L75" s="23">
        <v>1410</v>
      </c>
      <c r="M75" s="9">
        <f t="shared" si="1"/>
        <v>227678</v>
      </c>
    </row>
    <row r="76" spans="1:13" s="9" customFormat="1" ht="15" x14ac:dyDescent="0.25">
      <c r="A76"/>
      <c r="B76"/>
      <c r="C76"/>
      <c r="D76"/>
      <c r="E76" s="2">
        <v>671</v>
      </c>
      <c r="F76" s="57" t="s">
        <v>90</v>
      </c>
      <c r="G76" s="23">
        <v>72286</v>
      </c>
      <c r="H76" s="23">
        <v>112540</v>
      </c>
      <c r="I76" s="23">
        <v>35216</v>
      </c>
      <c r="J76" s="23">
        <v>9273</v>
      </c>
      <c r="K76" s="23">
        <v>7154</v>
      </c>
      <c r="L76" s="23">
        <v>1113</v>
      </c>
      <c r="M76" s="9">
        <f t="shared" si="1"/>
        <v>237582</v>
      </c>
    </row>
    <row r="77" spans="1:13" s="9" customFormat="1" ht="15" x14ac:dyDescent="0.25">
      <c r="A77"/>
      <c r="B77"/>
      <c r="C77"/>
      <c r="D77"/>
      <c r="E77" s="2">
        <v>706</v>
      </c>
      <c r="F77" s="57" t="s">
        <v>82</v>
      </c>
      <c r="G77" s="23">
        <v>183780</v>
      </c>
      <c r="H77" s="23">
        <v>195593</v>
      </c>
      <c r="I77" s="23">
        <v>65871</v>
      </c>
      <c r="J77" s="23">
        <v>9877</v>
      </c>
      <c r="K77" s="23">
        <v>8476</v>
      </c>
      <c r="L77" s="23">
        <v>3125</v>
      </c>
      <c r="M77" s="9">
        <f t="shared" si="1"/>
        <v>466722</v>
      </c>
    </row>
    <row r="78" spans="1:13" s="9" customFormat="1" ht="15" x14ac:dyDescent="0.25">
      <c r="A78"/>
      <c r="B78"/>
      <c r="C78"/>
      <c r="D78"/>
      <c r="E78" s="2">
        <v>707</v>
      </c>
      <c r="F78" s="57" t="s">
        <v>76</v>
      </c>
      <c r="G78" s="23">
        <v>143552</v>
      </c>
      <c r="H78" s="23">
        <v>279221</v>
      </c>
      <c r="I78" s="23">
        <v>51331</v>
      </c>
      <c r="J78" s="23">
        <v>16885</v>
      </c>
      <c r="K78" s="23">
        <v>16159</v>
      </c>
      <c r="L78" s="23">
        <v>2154</v>
      </c>
      <c r="M78" s="9">
        <f t="shared" si="1"/>
        <v>509302</v>
      </c>
    </row>
    <row r="79" spans="1:13" s="9" customFormat="1" ht="15" x14ac:dyDescent="0.25">
      <c r="A79"/>
      <c r="B79"/>
      <c r="C79"/>
      <c r="D79"/>
      <c r="E79" s="2">
        <v>710</v>
      </c>
      <c r="F79" s="57" t="s">
        <v>73</v>
      </c>
      <c r="G79" s="23">
        <v>99971</v>
      </c>
      <c r="H79" s="23">
        <v>208075</v>
      </c>
      <c r="I79" s="23">
        <v>82800</v>
      </c>
      <c r="J79" s="23">
        <v>30021</v>
      </c>
      <c r="K79" s="23">
        <v>11666</v>
      </c>
      <c r="L79" s="23">
        <v>2741</v>
      </c>
      <c r="M79" s="9">
        <f t="shared" si="1"/>
        <v>435274</v>
      </c>
    </row>
    <row r="80" spans="1:13" s="9" customFormat="1" ht="15" x14ac:dyDescent="0.25">
      <c r="A80"/>
      <c r="B80"/>
      <c r="C80"/>
      <c r="D80"/>
      <c r="E80" s="2">
        <v>727</v>
      </c>
      <c r="F80" s="57" t="s">
        <v>77</v>
      </c>
      <c r="G80" s="23">
        <v>86496</v>
      </c>
      <c r="H80" s="23">
        <v>132175</v>
      </c>
      <c r="I80" s="23">
        <v>25138</v>
      </c>
      <c r="J80" s="23">
        <v>19393</v>
      </c>
      <c r="K80" s="23">
        <v>16588</v>
      </c>
      <c r="L80" s="23">
        <v>1200</v>
      </c>
      <c r="M80" s="9">
        <f t="shared" si="1"/>
        <v>280990</v>
      </c>
    </row>
    <row r="81" spans="1:13" s="9" customFormat="1" ht="15" x14ac:dyDescent="0.25">
      <c r="A81"/>
      <c r="B81"/>
      <c r="C81"/>
      <c r="D81"/>
      <c r="E81" s="2">
        <v>730</v>
      </c>
      <c r="F81" s="57" t="s">
        <v>78</v>
      </c>
      <c r="G81" s="23">
        <v>351097</v>
      </c>
      <c r="H81" s="23">
        <v>652341</v>
      </c>
      <c r="I81" s="23">
        <v>98015</v>
      </c>
      <c r="J81" s="23">
        <v>19797</v>
      </c>
      <c r="K81" s="23">
        <v>50592</v>
      </c>
      <c r="L81" s="23">
        <v>5070</v>
      </c>
      <c r="M81" s="9">
        <f t="shared" si="1"/>
        <v>1176912</v>
      </c>
    </row>
    <row r="82" spans="1:13" s="9" customFormat="1" ht="15" x14ac:dyDescent="0.25">
      <c r="A82"/>
      <c r="B82"/>
      <c r="C82"/>
      <c r="D82"/>
      <c r="E82" s="2">
        <v>740</v>
      </c>
      <c r="F82" s="57" t="s">
        <v>80</v>
      </c>
      <c r="G82" s="23">
        <v>227838</v>
      </c>
      <c r="H82" s="23">
        <v>433080</v>
      </c>
      <c r="I82" s="23">
        <v>151796</v>
      </c>
      <c r="J82" s="23">
        <v>102723</v>
      </c>
      <c r="K82" s="23">
        <v>36145</v>
      </c>
      <c r="L82" s="23">
        <v>5764</v>
      </c>
      <c r="M82" s="9">
        <f t="shared" si="1"/>
        <v>957346</v>
      </c>
    </row>
    <row r="83" spans="1:13" s="9" customFormat="1" ht="15" x14ac:dyDescent="0.25">
      <c r="A83"/>
      <c r="B83"/>
      <c r="C83"/>
      <c r="D83"/>
      <c r="E83" s="2">
        <v>741</v>
      </c>
      <c r="F83" s="57" t="s">
        <v>79</v>
      </c>
      <c r="G83" s="23">
        <v>20072</v>
      </c>
      <c r="H83" s="23">
        <v>33521</v>
      </c>
      <c r="I83" s="23">
        <v>9410</v>
      </c>
      <c r="J83" s="23">
        <v>298</v>
      </c>
      <c r="K83" s="23">
        <v>3269</v>
      </c>
      <c r="L83" s="23">
        <v>0</v>
      </c>
      <c r="M83" s="9">
        <f t="shared" si="1"/>
        <v>66570</v>
      </c>
    </row>
    <row r="84" spans="1:13" s="9" customFormat="1" ht="15" x14ac:dyDescent="0.25">
      <c r="A84"/>
      <c r="B84"/>
      <c r="C84"/>
      <c r="D84"/>
      <c r="E84" s="2">
        <v>746</v>
      </c>
      <c r="F84" s="57" t="s">
        <v>81</v>
      </c>
      <c r="G84" s="23">
        <v>122713</v>
      </c>
      <c r="H84" s="23">
        <v>311074</v>
      </c>
      <c r="I84" s="23">
        <v>83624</v>
      </c>
      <c r="J84" s="23">
        <v>15488</v>
      </c>
      <c r="K84" s="23">
        <v>16880</v>
      </c>
      <c r="L84" s="23">
        <v>3396</v>
      </c>
      <c r="M84" s="9">
        <f t="shared" si="1"/>
        <v>553175</v>
      </c>
    </row>
    <row r="85" spans="1:13" s="9" customFormat="1" ht="15" x14ac:dyDescent="0.25">
      <c r="A85"/>
      <c r="B85"/>
      <c r="C85"/>
      <c r="D85"/>
      <c r="E85" s="2">
        <v>751</v>
      </c>
      <c r="F85" s="57" t="s">
        <v>83</v>
      </c>
      <c r="G85" s="23">
        <v>717325</v>
      </c>
      <c r="H85" s="23">
        <v>1511996</v>
      </c>
      <c r="I85" s="23">
        <v>290294</v>
      </c>
      <c r="J85" s="23">
        <v>154066</v>
      </c>
      <c r="K85" s="23">
        <v>90221</v>
      </c>
      <c r="L85" s="23">
        <v>6971</v>
      </c>
      <c r="M85" s="9">
        <f t="shared" si="1"/>
        <v>2770873</v>
      </c>
    </row>
    <row r="86" spans="1:13" s="9" customFormat="1" ht="15" x14ac:dyDescent="0.25">
      <c r="A86"/>
      <c r="B86"/>
      <c r="C86"/>
      <c r="D86"/>
      <c r="E86" s="2">
        <v>756</v>
      </c>
      <c r="F86" s="57" t="s">
        <v>86</v>
      </c>
      <c r="G86" s="23">
        <v>113428</v>
      </c>
      <c r="H86" s="23">
        <v>219916</v>
      </c>
      <c r="I86" s="23">
        <v>43874</v>
      </c>
      <c r="J86" s="23">
        <v>37181</v>
      </c>
      <c r="K86" s="23">
        <v>19091</v>
      </c>
      <c r="L86" s="23">
        <v>1743</v>
      </c>
      <c r="M86" s="9">
        <f t="shared" si="1"/>
        <v>435233</v>
      </c>
    </row>
    <row r="87" spans="1:13" s="9" customFormat="1" ht="15" x14ac:dyDescent="0.25">
      <c r="A87"/>
      <c r="B87"/>
      <c r="C87"/>
      <c r="D87"/>
      <c r="E87" s="2">
        <v>760</v>
      </c>
      <c r="F87" s="57" t="s">
        <v>88</v>
      </c>
      <c r="G87" s="23">
        <v>209033</v>
      </c>
      <c r="H87" s="23">
        <v>304652</v>
      </c>
      <c r="I87" s="23">
        <v>79277</v>
      </c>
      <c r="J87" s="23">
        <v>21653</v>
      </c>
      <c r="K87" s="23">
        <v>20552</v>
      </c>
      <c r="L87" s="23">
        <v>3225</v>
      </c>
      <c r="M87" s="9">
        <f t="shared" si="1"/>
        <v>638392</v>
      </c>
    </row>
    <row r="88" spans="1:13" s="9" customFormat="1" ht="15" x14ac:dyDescent="0.25">
      <c r="A88"/>
      <c r="B88"/>
      <c r="C88"/>
      <c r="D88"/>
      <c r="E88" s="2">
        <v>766</v>
      </c>
      <c r="F88" s="57" t="s">
        <v>74</v>
      </c>
      <c r="G88" s="23">
        <v>109057</v>
      </c>
      <c r="H88" s="23">
        <v>210363</v>
      </c>
      <c r="I88" s="23">
        <v>97406</v>
      </c>
      <c r="J88" s="23">
        <v>23685</v>
      </c>
      <c r="K88" s="23">
        <v>17037</v>
      </c>
      <c r="L88" s="23">
        <v>1998</v>
      </c>
      <c r="M88" s="9">
        <f t="shared" si="1"/>
        <v>459546</v>
      </c>
    </row>
    <row r="89" spans="1:13" s="9" customFormat="1" ht="15" x14ac:dyDescent="0.25">
      <c r="A89"/>
      <c r="B89"/>
      <c r="C89"/>
      <c r="D89"/>
      <c r="E89" s="2">
        <v>773</v>
      </c>
      <c r="F89" s="57" t="s">
        <v>98</v>
      </c>
      <c r="G89" s="23">
        <v>52182</v>
      </c>
      <c r="H89" s="23">
        <v>158101</v>
      </c>
      <c r="I89" s="23">
        <v>42452</v>
      </c>
      <c r="J89" s="23">
        <v>18950</v>
      </c>
      <c r="K89" s="23">
        <v>11312</v>
      </c>
      <c r="L89" s="23">
        <v>842</v>
      </c>
      <c r="M89" s="9">
        <f t="shared" si="1"/>
        <v>283839</v>
      </c>
    </row>
    <row r="90" spans="1:13" s="9" customFormat="1" ht="15" x14ac:dyDescent="0.25">
      <c r="A90"/>
      <c r="B90"/>
      <c r="C90"/>
      <c r="D90"/>
      <c r="E90" s="2">
        <v>779</v>
      </c>
      <c r="F90" s="57" t="s">
        <v>89</v>
      </c>
      <c r="G90" s="23">
        <v>132105</v>
      </c>
      <c r="H90" s="23">
        <v>308717</v>
      </c>
      <c r="I90" s="23">
        <v>81433</v>
      </c>
      <c r="J90" s="23">
        <v>7877</v>
      </c>
      <c r="K90" s="23">
        <v>20097</v>
      </c>
      <c r="L90" s="23">
        <v>2473</v>
      </c>
      <c r="M90" s="9">
        <f t="shared" si="1"/>
        <v>552702</v>
      </c>
    </row>
    <row r="91" spans="1:13" s="9" customFormat="1" ht="15" x14ac:dyDescent="0.25">
      <c r="A91"/>
      <c r="B91"/>
      <c r="C91"/>
      <c r="D91"/>
      <c r="E91" s="2">
        <v>787</v>
      </c>
      <c r="F91" s="57" t="s">
        <v>100</v>
      </c>
      <c r="G91" s="23">
        <v>140521</v>
      </c>
      <c r="H91" s="23">
        <v>268366</v>
      </c>
      <c r="I91" s="23">
        <v>67376</v>
      </c>
      <c r="J91" s="23">
        <v>49173</v>
      </c>
      <c r="K91" s="23">
        <v>23565</v>
      </c>
      <c r="L91" s="23">
        <v>2353</v>
      </c>
      <c r="M91" s="9">
        <f t="shared" si="1"/>
        <v>551354</v>
      </c>
    </row>
    <row r="92" spans="1:13" s="9" customFormat="1" ht="15" x14ac:dyDescent="0.25">
      <c r="A92"/>
      <c r="B92"/>
      <c r="C92"/>
      <c r="D92"/>
      <c r="E92" s="2">
        <v>791</v>
      </c>
      <c r="F92" s="57" t="s">
        <v>91</v>
      </c>
      <c r="G92" s="23">
        <v>228697</v>
      </c>
      <c r="H92" s="23">
        <v>434438</v>
      </c>
      <c r="I92" s="23">
        <v>186588</v>
      </c>
      <c r="J92" s="23">
        <v>98314</v>
      </c>
      <c r="K92" s="23">
        <v>32209</v>
      </c>
      <c r="L92" s="23">
        <v>7140</v>
      </c>
      <c r="M92" s="9">
        <f t="shared" si="1"/>
        <v>987386</v>
      </c>
    </row>
    <row r="93" spans="1:13" s="9" customFormat="1" ht="15" x14ac:dyDescent="0.25">
      <c r="A93"/>
      <c r="B93"/>
      <c r="C93"/>
      <c r="D93"/>
      <c r="E93" s="2">
        <v>810</v>
      </c>
      <c r="F93" s="57" t="s">
        <v>92</v>
      </c>
      <c r="G93" s="23">
        <v>89692</v>
      </c>
      <c r="H93" s="23">
        <v>239745</v>
      </c>
      <c r="I93" s="23">
        <v>51511</v>
      </c>
      <c r="J93" s="23">
        <v>11466</v>
      </c>
      <c r="K93" s="23">
        <v>13663</v>
      </c>
      <c r="L93" s="23">
        <v>1693</v>
      </c>
      <c r="M93" s="9">
        <f t="shared" si="1"/>
        <v>407770</v>
      </c>
    </row>
    <row r="94" spans="1:13" s="9" customFormat="1" ht="15" x14ac:dyDescent="0.25">
      <c r="A94"/>
      <c r="B94"/>
      <c r="C94"/>
      <c r="D94"/>
      <c r="E94" s="2">
        <v>813</v>
      </c>
      <c r="F94" s="57" t="s">
        <v>93</v>
      </c>
      <c r="G94" s="23">
        <v>188088</v>
      </c>
      <c r="H94" s="23">
        <v>402270</v>
      </c>
      <c r="I94" s="23">
        <v>99908</v>
      </c>
      <c r="J94" s="23">
        <v>48056</v>
      </c>
      <c r="K94" s="23">
        <v>39380</v>
      </c>
      <c r="L94" s="23">
        <v>3793</v>
      </c>
      <c r="M94" s="9">
        <f t="shared" si="1"/>
        <v>781495</v>
      </c>
    </row>
    <row r="95" spans="1:13" s="9" customFormat="1" ht="15" x14ac:dyDescent="0.25">
      <c r="A95"/>
      <c r="B95"/>
      <c r="C95"/>
      <c r="D95"/>
      <c r="E95" s="2">
        <v>820</v>
      </c>
      <c r="F95" s="57" t="s">
        <v>101</v>
      </c>
      <c r="G95" s="23">
        <v>159399</v>
      </c>
      <c r="H95" s="23">
        <v>237800</v>
      </c>
      <c r="I95" s="23">
        <v>34244</v>
      </c>
      <c r="J95" s="23">
        <v>12813</v>
      </c>
      <c r="K95" s="23">
        <v>15749</v>
      </c>
      <c r="L95" s="23">
        <v>1118</v>
      </c>
      <c r="M95" s="9">
        <f t="shared" si="1"/>
        <v>461123</v>
      </c>
    </row>
    <row r="96" spans="1:13" s="9" customFormat="1" ht="15" x14ac:dyDescent="0.25">
      <c r="A96"/>
      <c r="B96"/>
      <c r="C96"/>
      <c r="D96"/>
      <c r="E96" s="2">
        <v>825</v>
      </c>
      <c r="F96" s="57" t="s">
        <v>96</v>
      </c>
      <c r="G96" s="23">
        <v>7955</v>
      </c>
      <c r="H96" s="23">
        <v>25365</v>
      </c>
      <c r="I96" s="23">
        <v>11947</v>
      </c>
      <c r="J96" s="23">
        <v>100</v>
      </c>
      <c r="K96" s="23">
        <v>1245</v>
      </c>
      <c r="L96" s="23">
        <v>142</v>
      </c>
      <c r="M96" s="9">
        <f t="shared" si="1"/>
        <v>46754</v>
      </c>
    </row>
    <row r="97" spans="1:13" s="9" customFormat="1" ht="15" x14ac:dyDescent="0.25">
      <c r="A97"/>
      <c r="B97"/>
      <c r="C97"/>
      <c r="D97"/>
      <c r="E97" s="2">
        <v>840</v>
      </c>
      <c r="F97" s="57" t="s">
        <v>99</v>
      </c>
      <c r="G97" s="23">
        <v>83532</v>
      </c>
      <c r="H97" s="23">
        <v>138994</v>
      </c>
      <c r="I97" s="23">
        <v>26431</v>
      </c>
      <c r="J97" s="23">
        <v>23083</v>
      </c>
      <c r="K97" s="23">
        <v>11335</v>
      </c>
      <c r="L97" s="23">
        <v>1210</v>
      </c>
      <c r="M97" s="9">
        <f t="shared" si="1"/>
        <v>284585</v>
      </c>
    </row>
    <row r="98" spans="1:13" s="9" customFormat="1" ht="15" x14ac:dyDescent="0.25">
      <c r="A98"/>
      <c r="B98"/>
      <c r="C98"/>
      <c r="D98"/>
      <c r="E98" s="2">
        <v>846</v>
      </c>
      <c r="F98" s="57" t="s">
        <v>97</v>
      </c>
      <c r="G98" s="23">
        <v>140188</v>
      </c>
      <c r="H98" s="23">
        <v>283995</v>
      </c>
      <c r="I98" s="23">
        <v>39328</v>
      </c>
      <c r="J98" s="23">
        <v>7719</v>
      </c>
      <c r="K98" s="23">
        <v>18973</v>
      </c>
      <c r="L98" s="23">
        <v>1490</v>
      </c>
      <c r="M98" s="9">
        <f t="shared" si="1"/>
        <v>491693</v>
      </c>
    </row>
    <row r="99" spans="1:13" s="9" customFormat="1" ht="15" x14ac:dyDescent="0.25">
      <c r="A99"/>
      <c r="B99"/>
      <c r="C99"/>
      <c r="D99"/>
      <c r="E99" s="2">
        <v>849</v>
      </c>
      <c r="F99" s="57" t="s">
        <v>95</v>
      </c>
      <c r="G99" s="23">
        <v>217495</v>
      </c>
      <c r="H99" s="23">
        <v>164757</v>
      </c>
      <c r="I99" s="23">
        <v>38103</v>
      </c>
      <c r="J99" s="23">
        <v>12387</v>
      </c>
      <c r="K99" s="23">
        <v>12171</v>
      </c>
      <c r="L99" s="23">
        <v>1832</v>
      </c>
      <c r="M99" s="9">
        <f t="shared" si="1"/>
        <v>446745</v>
      </c>
    </row>
    <row r="100" spans="1:13" s="9" customFormat="1" ht="15" x14ac:dyDescent="0.25">
      <c r="A100"/>
      <c r="B100"/>
      <c r="C100"/>
      <c r="D100"/>
      <c r="E100" s="2">
        <v>851</v>
      </c>
      <c r="F100" s="57" t="s">
        <v>102</v>
      </c>
      <c r="G100" s="23">
        <v>512123</v>
      </c>
      <c r="H100" s="23">
        <v>1230302</v>
      </c>
      <c r="I100" s="23">
        <v>308309</v>
      </c>
      <c r="J100" s="23">
        <v>197272</v>
      </c>
      <c r="K100" s="23">
        <v>89608</v>
      </c>
      <c r="L100" s="23">
        <v>6481</v>
      </c>
      <c r="M100" s="9">
        <f t="shared" si="1"/>
        <v>2344095</v>
      </c>
    </row>
    <row r="101" spans="1:13" s="9" customFormat="1" ht="15" x14ac:dyDescent="0.25">
      <c r="A101"/>
      <c r="B101"/>
      <c r="C101"/>
      <c r="D101"/>
      <c r="E101" s="2">
        <v>860</v>
      </c>
      <c r="F101" s="57" t="s">
        <v>94</v>
      </c>
      <c r="G101" s="23">
        <v>199751</v>
      </c>
      <c r="H101" s="23">
        <v>434421</v>
      </c>
      <c r="I101" s="23">
        <v>107477</v>
      </c>
      <c r="J101" s="23">
        <v>24902</v>
      </c>
      <c r="K101" s="23">
        <v>26679</v>
      </c>
      <c r="L101" s="23">
        <v>3337</v>
      </c>
      <c r="M101" s="9">
        <f t="shared" si="1"/>
        <v>796567</v>
      </c>
    </row>
    <row r="102" spans="1:13" s="9" customFormat="1" x14ac:dyDescent="0.2">
      <c r="D102" s="14"/>
      <c r="E102" s="2"/>
      <c r="F102" s="3" t="s">
        <v>119</v>
      </c>
      <c r="G102" s="12">
        <f>SUM(G4:G101)</f>
        <v>17518268</v>
      </c>
      <c r="H102" s="12">
        <f t="shared" ref="H102:M102" si="2">SUM(H4:H101)</f>
        <v>31349308</v>
      </c>
      <c r="I102" s="12">
        <f t="shared" si="2"/>
        <v>7562770</v>
      </c>
      <c r="J102" s="12">
        <f t="shared" si="2"/>
        <v>3665277</v>
      </c>
      <c r="K102" s="12">
        <f t="shared" si="2"/>
        <v>2410011</v>
      </c>
      <c r="L102" s="12">
        <f t="shared" si="2"/>
        <v>276032</v>
      </c>
      <c r="M102" s="12">
        <f t="shared" si="2"/>
        <v>62781666</v>
      </c>
    </row>
    <row r="104" spans="1:13" s="9" customFormat="1" ht="15" x14ac:dyDescent="0.25">
      <c r="A104"/>
      <c r="B104"/>
      <c r="C104"/>
      <c r="D104"/>
      <c r="E104"/>
      <c r="F104"/>
      <c r="G104" s="57" t="str">
        <f>G3</f>
        <v>5.30.26 Personlig og praktisk hjælp og madservice til ældre omfattet af frit valg af leverandør</v>
      </c>
      <c r="H104" s="57" t="s">
        <v>297</v>
      </c>
      <c r="I104" s="57" t="s">
        <v>182</v>
      </c>
      <c r="J104" s="57" t="s">
        <v>183</v>
      </c>
      <c r="K104" s="57" t="s">
        <v>184</v>
      </c>
      <c r="L104" s="57" t="s">
        <v>185</v>
      </c>
      <c r="M104" s="11" t="s">
        <v>1</v>
      </c>
    </row>
    <row r="105" spans="1:13" s="9" customFormat="1" x14ac:dyDescent="0.2">
      <c r="A105" s="40" t="s">
        <v>242</v>
      </c>
      <c r="B105" s="40" t="str">
        <f>B4</f>
        <v>I alt (netto)</v>
      </c>
      <c r="C105" s="40" t="str">
        <f t="shared" ref="C105:F105" si="3">C4</f>
        <v>1 Driftskonti</v>
      </c>
      <c r="D105" s="40" t="str">
        <f t="shared" si="3"/>
        <v>2026</v>
      </c>
      <c r="E105" s="40">
        <f t="shared" si="3"/>
        <v>101</v>
      </c>
      <c r="F105" s="40" t="str">
        <f t="shared" si="3"/>
        <v>København</v>
      </c>
      <c r="G105" s="23">
        <f>G4/1000</f>
        <v>1120.4090000000001</v>
      </c>
      <c r="H105" s="23">
        <f t="shared" ref="H105:M105" si="4">H4/1000</f>
        <v>2742.087</v>
      </c>
      <c r="I105" s="23">
        <f t="shared" si="4"/>
        <v>447.03100000000001</v>
      </c>
      <c r="J105" s="23">
        <f t="shared" si="4"/>
        <v>350.37599999999998</v>
      </c>
      <c r="K105" s="23">
        <f t="shared" si="4"/>
        <v>141.68299999999999</v>
      </c>
      <c r="L105" s="23">
        <f t="shared" si="4"/>
        <v>12.686999999999999</v>
      </c>
      <c r="M105" s="23">
        <f t="shared" si="4"/>
        <v>4814.2730000000001</v>
      </c>
    </row>
    <row r="106" spans="1:13" s="9" customFormat="1" x14ac:dyDescent="0.2">
      <c r="A106"/>
      <c r="B106" s="40"/>
      <c r="C106" s="40"/>
      <c r="D106" s="40"/>
      <c r="E106" s="40">
        <f t="shared" ref="E106:F106" si="5">E5</f>
        <v>147</v>
      </c>
      <c r="F106" s="40" t="str">
        <f t="shared" si="5"/>
        <v>Frederiksberg</v>
      </c>
      <c r="G106" s="23">
        <f t="shared" ref="G106:M106" si="6">G5/1000</f>
        <v>327.80900000000003</v>
      </c>
      <c r="H106" s="23">
        <f t="shared" si="6"/>
        <v>608.53200000000004</v>
      </c>
      <c r="I106" s="23">
        <f t="shared" si="6"/>
        <v>58.369</v>
      </c>
      <c r="J106" s="23">
        <f t="shared" si="6"/>
        <v>61.850999999999999</v>
      </c>
      <c r="K106" s="23">
        <f t="shared" si="6"/>
        <v>34.585999999999999</v>
      </c>
      <c r="L106" s="23">
        <f t="shared" si="6"/>
        <v>2.5529999999999999</v>
      </c>
      <c r="M106" s="23">
        <f t="shared" si="6"/>
        <v>1093.7</v>
      </c>
    </row>
    <row r="107" spans="1:13" s="9" customFormat="1" x14ac:dyDescent="0.2">
      <c r="A107"/>
      <c r="B107" s="40"/>
      <c r="C107" s="40"/>
      <c r="D107" s="40"/>
      <c r="E107" s="40">
        <f t="shared" ref="E107:F107" si="7">E6</f>
        <v>151</v>
      </c>
      <c r="F107" s="40" t="str">
        <f t="shared" si="7"/>
        <v>Ballerup</v>
      </c>
      <c r="G107" s="23">
        <f t="shared" ref="G107:M107" si="8">G6/1000</f>
        <v>176.601</v>
      </c>
      <c r="H107" s="23">
        <f t="shared" si="8"/>
        <v>293.86599999999999</v>
      </c>
      <c r="I107" s="23">
        <f t="shared" si="8"/>
        <v>91.994</v>
      </c>
      <c r="J107" s="23">
        <f t="shared" si="8"/>
        <v>37.128</v>
      </c>
      <c r="K107" s="23">
        <f t="shared" si="8"/>
        <v>24.012</v>
      </c>
      <c r="L107" s="23">
        <f t="shared" si="8"/>
        <v>2.456</v>
      </c>
      <c r="M107" s="23">
        <f t="shared" si="8"/>
        <v>626.05700000000002</v>
      </c>
    </row>
    <row r="108" spans="1:13" s="9" customFormat="1" x14ac:dyDescent="0.2">
      <c r="A108"/>
      <c r="B108" s="40"/>
      <c r="C108" s="40"/>
      <c r="D108" s="40"/>
      <c r="E108" s="40">
        <f t="shared" ref="E108:F108" si="9">E7</f>
        <v>153</v>
      </c>
      <c r="F108" s="40" t="str">
        <f t="shared" si="9"/>
        <v>Brøndby</v>
      </c>
      <c r="G108" s="23">
        <f t="shared" ref="G108:M108" si="10">G7/1000</f>
        <v>145.17699999999999</v>
      </c>
      <c r="H108" s="23">
        <f t="shared" si="10"/>
        <v>172.821</v>
      </c>
      <c r="I108" s="23">
        <f t="shared" si="10"/>
        <v>79.905000000000001</v>
      </c>
      <c r="J108" s="23">
        <f t="shared" si="10"/>
        <v>60.673999999999999</v>
      </c>
      <c r="K108" s="23">
        <f t="shared" si="10"/>
        <v>15.625</v>
      </c>
      <c r="L108" s="23">
        <f t="shared" si="10"/>
        <v>2.2890000000000001</v>
      </c>
      <c r="M108" s="23">
        <f t="shared" si="10"/>
        <v>476.49099999999999</v>
      </c>
    </row>
    <row r="109" spans="1:13" s="9" customFormat="1" x14ac:dyDescent="0.2">
      <c r="A109"/>
      <c r="B109" s="40"/>
      <c r="C109" s="40"/>
      <c r="D109" s="40"/>
      <c r="E109" s="40">
        <f t="shared" ref="E109:F109" si="11">E8</f>
        <v>155</v>
      </c>
      <c r="F109" s="40" t="str">
        <f t="shared" si="11"/>
        <v>Dragør</v>
      </c>
      <c r="G109" s="23">
        <f t="shared" ref="G109:M109" si="12">G8/1000</f>
        <v>67.483999999999995</v>
      </c>
      <c r="H109" s="23">
        <f t="shared" si="12"/>
        <v>77.914000000000001</v>
      </c>
      <c r="I109" s="23">
        <f t="shared" si="12"/>
        <v>15.685</v>
      </c>
      <c r="J109" s="23">
        <f t="shared" si="12"/>
        <v>11.526</v>
      </c>
      <c r="K109" s="23">
        <f t="shared" si="12"/>
        <v>13.608000000000001</v>
      </c>
      <c r="L109" s="23">
        <f t="shared" si="12"/>
        <v>0.83</v>
      </c>
      <c r="M109" s="23">
        <f t="shared" si="12"/>
        <v>187.047</v>
      </c>
    </row>
    <row r="110" spans="1:13" s="9" customFormat="1" x14ac:dyDescent="0.2">
      <c r="A110"/>
      <c r="B110" s="40"/>
      <c r="C110" s="40"/>
      <c r="D110" s="40"/>
      <c r="E110" s="40">
        <f t="shared" ref="E110:F110" si="13">E9</f>
        <v>157</v>
      </c>
      <c r="F110" s="40" t="str">
        <f t="shared" si="13"/>
        <v>Gentofte</v>
      </c>
      <c r="G110" s="23">
        <f t="shared" ref="G110:M110" si="14">G9/1000</f>
        <v>204.99</v>
      </c>
      <c r="H110" s="23">
        <f t="shared" si="14"/>
        <v>546.82100000000003</v>
      </c>
      <c r="I110" s="23">
        <f t="shared" si="14"/>
        <v>69.887</v>
      </c>
      <c r="J110" s="23">
        <f t="shared" si="14"/>
        <v>160.36799999999999</v>
      </c>
      <c r="K110" s="23">
        <f t="shared" si="14"/>
        <v>31.588000000000001</v>
      </c>
      <c r="L110" s="23">
        <f t="shared" si="14"/>
        <v>1.772</v>
      </c>
      <c r="M110" s="23">
        <f t="shared" si="14"/>
        <v>1015.426</v>
      </c>
    </row>
    <row r="111" spans="1:13" s="9" customFormat="1" x14ac:dyDescent="0.2">
      <c r="A111"/>
      <c r="B111" s="40"/>
      <c r="C111" s="40"/>
      <c r="D111" s="40"/>
      <c r="E111" s="40">
        <f t="shared" ref="E111:F111" si="15">E10</f>
        <v>159</v>
      </c>
      <c r="F111" s="40" t="str">
        <f t="shared" si="15"/>
        <v>Gladsaxe</v>
      </c>
      <c r="G111" s="23">
        <f t="shared" ref="G111:M111" si="16">G10/1000</f>
        <v>236.77699999999999</v>
      </c>
      <c r="H111" s="23">
        <f t="shared" si="16"/>
        <v>381.24</v>
      </c>
      <c r="I111" s="23">
        <f t="shared" si="16"/>
        <v>56.433999999999997</v>
      </c>
      <c r="J111" s="23">
        <f t="shared" si="16"/>
        <v>49.194000000000003</v>
      </c>
      <c r="K111" s="23">
        <f t="shared" si="16"/>
        <v>25.564</v>
      </c>
      <c r="L111" s="23">
        <f t="shared" si="16"/>
        <v>2.319</v>
      </c>
      <c r="M111" s="23">
        <f t="shared" si="16"/>
        <v>751.52800000000002</v>
      </c>
    </row>
    <row r="112" spans="1:13" s="9" customFormat="1" x14ac:dyDescent="0.2">
      <c r="A112"/>
      <c r="B112" s="40"/>
      <c r="C112" s="40"/>
      <c r="D112" s="40"/>
      <c r="E112" s="40">
        <f t="shared" ref="E112:F112" si="17">E11</f>
        <v>161</v>
      </c>
      <c r="F112" s="40" t="str">
        <f t="shared" si="17"/>
        <v>Glostrup</v>
      </c>
      <c r="G112" s="23">
        <f t="shared" ref="G112:M112" si="18">G11/1000</f>
        <v>73.850999999999999</v>
      </c>
      <c r="H112" s="23">
        <f t="shared" si="18"/>
        <v>131.887</v>
      </c>
      <c r="I112" s="23">
        <f t="shared" si="18"/>
        <v>28.263999999999999</v>
      </c>
      <c r="J112" s="23">
        <f t="shared" si="18"/>
        <v>19.027999999999999</v>
      </c>
      <c r="K112" s="23">
        <f t="shared" si="18"/>
        <v>13.64</v>
      </c>
      <c r="L112" s="23">
        <f t="shared" si="18"/>
        <v>0.51500000000000001</v>
      </c>
      <c r="M112" s="23">
        <f t="shared" si="18"/>
        <v>267.185</v>
      </c>
    </row>
    <row r="113" spans="1:13" s="9" customFormat="1" x14ac:dyDescent="0.2">
      <c r="A113"/>
      <c r="B113" s="40"/>
      <c r="C113" s="40"/>
      <c r="D113" s="40"/>
      <c r="E113" s="40">
        <f t="shared" ref="E113:F113" si="19">E12</f>
        <v>163</v>
      </c>
      <c r="F113" s="40" t="str">
        <f t="shared" si="19"/>
        <v>Herlev</v>
      </c>
      <c r="G113" s="23">
        <f t="shared" ref="G113:M113" si="20">G12/1000</f>
        <v>89.876999999999995</v>
      </c>
      <c r="H113" s="23">
        <f t="shared" si="20"/>
        <v>170.749</v>
      </c>
      <c r="I113" s="23">
        <f t="shared" si="20"/>
        <v>41.91</v>
      </c>
      <c r="J113" s="23">
        <f t="shared" si="20"/>
        <v>13.893000000000001</v>
      </c>
      <c r="K113" s="23">
        <f t="shared" si="20"/>
        <v>15.909000000000001</v>
      </c>
      <c r="L113" s="23">
        <f t="shared" si="20"/>
        <v>1.0469999999999999</v>
      </c>
      <c r="M113" s="23">
        <f t="shared" si="20"/>
        <v>333.38499999999999</v>
      </c>
    </row>
    <row r="114" spans="1:13" s="9" customFormat="1" x14ac:dyDescent="0.2">
      <c r="A114"/>
      <c r="B114" s="40"/>
      <c r="C114" s="40"/>
      <c r="D114" s="40"/>
      <c r="E114" s="40">
        <f t="shared" ref="E114:F114" si="21">E13</f>
        <v>165</v>
      </c>
      <c r="F114" s="40" t="str">
        <f t="shared" si="21"/>
        <v>Albertslund</v>
      </c>
      <c r="G114" s="23">
        <f t="shared" ref="G114:M114" si="22">G13/1000</f>
        <v>63.723999999999997</v>
      </c>
      <c r="H114" s="23">
        <f t="shared" si="22"/>
        <v>165.37100000000001</v>
      </c>
      <c r="I114" s="23">
        <f t="shared" si="22"/>
        <v>60.292000000000002</v>
      </c>
      <c r="J114" s="23">
        <f t="shared" si="22"/>
        <v>20.648</v>
      </c>
      <c r="K114" s="23">
        <f t="shared" si="22"/>
        <v>15.074</v>
      </c>
      <c r="L114" s="23">
        <f t="shared" si="22"/>
        <v>0.71699999999999997</v>
      </c>
      <c r="M114" s="23">
        <f t="shared" si="22"/>
        <v>325.82600000000002</v>
      </c>
    </row>
    <row r="115" spans="1:13" s="9" customFormat="1" x14ac:dyDescent="0.2">
      <c r="A115"/>
      <c r="B115" s="40"/>
      <c r="C115" s="40"/>
      <c r="D115" s="40"/>
      <c r="E115" s="40">
        <f t="shared" ref="E115:F115" si="23">E14</f>
        <v>167</v>
      </c>
      <c r="F115" s="40" t="str">
        <f t="shared" si="23"/>
        <v>Hvidovre</v>
      </c>
      <c r="G115" s="23">
        <f t="shared" ref="G115:M115" si="24">G14/1000</f>
        <v>152.29599999999999</v>
      </c>
      <c r="H115" s="23">
        <f t="shared" si="24"/>
        <v>351.52699999999999</v>
      </c>
      <c r="I115" s="23">
        <f t="shared" si="24"/>
        <v>89.052999999999997</v>
      </c>
      <c r="J115" s="23">
        <f t="shared" si="24"/>
        <v>15.246</v>
      </c>
      <c r="K115" s="23">
        <f t="shared" si="24"/>
        <v>14.177</v>
      </c>
      <c r="L115" s="23">
        <f t="shared" si="24"/>
        <v>1.599</v>
      </c>
      <c r="M115" s="23">
        <f t="shared" si="24"/>
        <v>623.89800000000002</v>
      </c>
    </row>
    <row r="116" spans="1:13" s="9" customFormat="1" x14ac:dyDescent="0.2">
      <c r="A116"/>
      <c r="B116" s="40"/>
      <c r="C116" s="40"/>
      <c r="D116" s="40"/>
      <c r="E116" s="40">
        <f t="shared" ref="E116:F116" si="25">E15</f>
        <v>169</v>
      </c>
      <c r="F116" s="40" t="str">
        <f t="shared" si="25"/>
        <v>Høje-Taastrup</v>
      </c>
      <c r="G116" s="23">
        <f t="shared" ref="G116:M116" si="26">G15/1000</f>
        <v>202.774</v>
      </c>
      <c r="H116" s="23">
        <f t="shared" si="26"/>
        <v>216.22399999999999</v>
      </c>
      <c r="I116" s="23">
        <f t="shared" si="26"/>
        <v>58.055</v>
      </c>
      <c r="J116" s="23">
        <f t="shared" si="26"/>
        <v>33.822000000000003</v>
      </c>
      <c r="K116" s="23">
        <f t="shared" si="26"/>
        <v>22.661999999999999</v>
      </c>
      <c r="L116" s="23">
        <f t="shared" si="26"/>
        <v>1.712</v>
      </c>
      <c r="M116" s="23">
        <f t="shared" si="26"/>
        <v>535.24900000000002</v>
      </c>
    </row>
    <row r="117" spans="1:13" s="9" customFormat="1" x14ac:dyDescent="0.2">
      <c r="A117"/>
      <c r="B117" s="40"/>
      <c r="C117" s="40"/>
      <c r="D117" s="40"/>
      <c r="E117" s="40">
        <f t="shared" ref="E117:F117" si="27">E16</f>
        <v>173</v>
      </c>
      <c r="F117" s="40" t="str">
        <f t="shared" si="27"/>
        <v>Lyngby-Taarbæk</v>
      </c>
      <c r="G117" s="23">
        <f t="shared" ref="G117:M117" si="28">G16/1000</f>
        <v>145.137</v>
      </c>
      <c r="H117" s="23">
        <f t="shared" si="28"/>
        <v>377.07299999999998</v>
      </c>
      <c r="I117" s="23">
        <f t="shared" si="28"/>
        <v>79.319999999999993</v>
      </c>
      <c r="J117" s="23">
        <f t="shared" si="28"/>
        <v>58.847000000000001</v>
      </c>
      <c r="K117" s="23">
        <f t="shared" si="28"/>
        <v>6.976</v>
      </c>
      <c r="L117" s="23">
        <f t="shared" si="28"/>
        <v>1.25</v>
      </c>
      <c r="M117" s="23">
        <f t="shared" si="28"/>
        <v>668.60299999999995</v>
      </c>
    </row>
    <row r="118" spans="1:13" s="9" customFormat="1" x14ac:dyDescent="0.2">
      <c r="A118"/>
      <c r="B118" s="40"/>
      <c r="C118" s="40"/>
      <c r="D118" s="40"/>
      <c r="E118" s="40">
        <f t="shared" ref="E118:F118" si="29">E17</f>
        <v>175</v>
      </c>
      <c r="F118" s="40" t="str">
        <f t="shared" si="29"/>
        <v>Rødovre</v>
      </c>
      <c r="G118" s="23">
        <f t="shared" ref="G118:M118" si="30">G17/1000</f>
        <v>194.441</v>
      </c>
      <c r="H118" s="23">
        <f t="shared" si="30"/>
        <v>229.67099999999999</v>
      </c>
      <c r="I118" s="23">
        <f t="shared" si="30"/>
        <v>44.585000000000001</v>
      </c>
      <c r="J118" s="23">
        <f t="shared" si="30"/>
        <v>51.023000000000003</v>
      </c>
      <c r="K118" s="23">
        <f t="shared" si="30"/>
        <v>15.241</v>
      </c>
      <c r="L118" s="23">
        <f t="shared" si="30"/>
        <v>3.0630000000000002</v>
      </c>
      <c r="M118" s="23">
        <f t="shared" si="30"/>
        <v>538.024</v>
      </c>
    </row>
    <row r="119" spans="1:13" s="9" customFormat="1" x14ac:dyDescent="0.2">
      <c r="A119"/>
      <c r="B119" s="40"/>
      <c r="C119" s="40"/>
      <c r="D119" s="40"/>
      <c r="E119" s="40">
        <f t="shared" ref="E119:F119" si="31">E18</f>
        <v>183</v>
      </c>
      <c r="F119" s="40" t="str">
        <f t="shared" si="31"/>
        <v>Ishøj</v>
      </c>
      <c r="G119" s="23">
        <f t="shared" ref="G119:M119" si="32">G18/1000</f>
        <v>54.923000000000002</v>
      </c>
      <c r="H119" s="23">
        <f t="shared" si="32"/>
        <v>107.154</v>
      </c>
      <c r="I119" s="23">
        <f t="shared" si="32"/>
        <v>22.89</v>
      </c>
      <c r="J119" s="23">
        <f t="shared" si="32"/>
        <v>22.649000000000001</v>
      </c>
      <c r="K119" s="23">
        <f t="shared" si="32"/>
        <v>8.7810000000000006</v>
      </c>
      <c r="L119" s="23">
        <f t="shared" si="32"/>
        <v>0.84599999999999997</v>
      </c>
      <c r="M119" s="23">
        <f t="shared" si="32"/>
        <v>217.24299999999999</v>
      </c>
    </row>
    <row r="120" spans="1:13" s="9" customFormat="1" x14ac:dyDescent="0.2">
      <c r="A120"/>
      <c r="B120" s="40"/>
      <c r="C120" s="40"/>
      <c r="D120" s="40"/>
      <c r="E120" s="40">
        <f t="shared" ref="E120:F120" si="33">E19</f>
        <v>185</v>
      </c>
      <c r="F120" s="40" t="str">
        <f t="shared" si="33"/>
        <v>Tårnby</v>
      </c>
      <c r="G120" s="23">
        <f t="shared" ref="G120:M120" si="34">G19/1000</f>
        <v>140.89400000000001</v>
      </c>
      <c r="H120" s="23">
        <f t="shared" si="34"/>
        <v>257.34300000000002</v>
      </c>
      <c r="I120" s="23">
        <f t="shared" si="34"/>
        <v>47.247999999999998</v>
      </c>
      <c r="J120" s="23">
        <f t="shared" si="34"/>
        <v>19.292999999999999</v>
      </c>
      <c r="K120" s="23">
        <f t="shared" si="34"/>
        <v>11.409000000000001</v>
      </c>
      <c r="L120" s="23">
        <f t="shared" si="34"/>
        <v>2.2229999999999999</v>
      </c>
      <c r="M120" s="23">
        <f t="shared" si="34"/>
        <v>478.41</v>
      </c>
    </row>
    <row r="121" spans="1:13" s="9" customFormat="1" x14ac:dyDescent="0.2">
      <c r="A121"/>
      <c r="B121" s="40"/>
      <c r="C121" s="40"/>
      <c r="D121" s="40"/>
      <c r="E121" s="40">
        <f t="shared" ref="E121:F121" si="35">E20</f>
        <v>187</v>
      </c>
      <c r="F121" s="40" t="str">
        <f t="shared" si="35"/>
        <v>Vallensbæk</v>
      </c>
      <c r="G121" s="23">
        <f t="shared" ref="G121:M121" si="36">G20/1000</f>
        <v>70.393000000000001</v>
      </c>
      <c r="H121" s="23">
        <f t="shared" si="36"/>
        <v>78.203999999999994</v>
      </c>
      <c r="I121" s="23">
        <f t="shared" si="36"/>
        <v>27.239000000000001</v>
      </c>
      <c r="J121" s="23">
        <f t="shared" si="36"/>
        <v>5.0449999999999999</v>
      </c>
      <c r="K121" s="23">
        <f t="shared" si="36"/>
        <v>5.1509999999999998</v>
      </c>
      <c r="L121" s="23">
        <f t="shared" si="36"/>
        <v>0.71399999999999997</v>
      </c>
      <c r="M121" s="23">
        <f t="shared" si="36"/>
        <v>186.74600000000001</v>
      </c>
    </row>
    <row r="122" spans="1:13" s="9" customFormat="1" x14ac:dyDescent="0.2">
      <c r="A122"/>
      <c r="B122" s="40"/>
      <c r="C122" s="40"/>
      <c r="D122" s="40"/>
      <c r="E122" s="40">
        <f t="shared" ref="E122:F122" si="37">E21</f>
        <v>190</v>
      </c>
      <c r="F122" s="40" t="str">
        <f t="shared" si="37"/>
        <v>Furesø</v>
      </c>
      <c r="G122" s="23">
        <f t="shared" ref="G122:M122" si="38">G21/1000</f>
        <v>149.02699999999999</v>
      </c>
      <c r="H122" s="23">
        <f t="shared" si="38"/>
        <v>231.108</v>
      </c>
      <c r="I122" s="23">
        <f t="shared" si="38"/>
        <v>48.685000000000002</v>
      </c>
      <c r="J122" s="23">
        <f t="shared" si="38"/>
        <v>10.805</v>
      </c>
      <c r="K122" s="23">
        <f t="shared" si="38"/>
        <v>13.65</v>
      </c>
      <c r="L122" s="23">
        <f t="shared" si="38"/>
        <v>1.0469999999999999</v>
      </c>
      <c r="M122" s="23">
        <f t="shared" si="38"/>
        <v>454.322</v>
      </c>
    </row>
    <row r="123" spans="1:13" s="9" customFormat="1" x14ac:dyDescent="0.2">
      <c r="A123"/>
      <c r="B123" s="40"/>
      <c r="C123" s="40"/>
      <c r="D123" s="40"/>
      <c r="E123" s="40">
        <f t="shared" ref="E123:F123" si="39">E22</f>
        <v>201</v>
      </c>
      <c r="F123" s="40" t="str">
        <f t="shared" si="39"/>
        <v>Allerød</v>
      </c>
      <c r="G123" s="23">
        <f t="shared" ref="G123:M123" si="40">G22/1000</f>
        <v>113.518</v>
      </c>
      <c r="H123" s="23">
        <f t="shared" si="40"/>
        <v>132.28100000000001</v>
      </c>
      <c r="I123" s="23">
        <f t="shared" si="40"/>
        <v>28.039000000000001</v>
      </c>
      <c r="J123" s="23">
        <f t="shared" si="40"/>
        <v>22.251000000000001</v>
      </c>
      <c r="K123" s="23">
        <f t="shared" si="40"/>
        <v>15.214</v>
      </c>
      <c r="L123" s="23">
        <f t="shared" si="40"/>
        <v>0.70199999999999996</v>
      </c>
      <c r="M123" s="23">
        <f t="shared" si="40"/>
        <v>312.005</v>
      </c>
    </row>
    <row r="124" spans="1:13" s="9" customFormat="1" x14ac:dyDescent="0.2">
      <c r="A124"/>
      <c r="B124" s="40"/>
      <c r="C124" s="40"/>
      <c r="D124" s="40"/>
      <c r="E124" s="40">
        <f t="shared" ref="E124:F124" si="41">E23</f>
        <v>210</v>
      </c>
      <c r="F124" s="40" t="str">
        <f t="shared" si="41"/>
        <v>Fredensborg</v>
      </c>
      <c r="G124" s="23">
        <f t="shared" ref="G124:M124" si="42">G23/1000</f>
        <v>182.19200000000001</v>
      </c>
      <c r="H124" s="23">
        <f t="shared" si="42"/>
        <v>273.279</v>
      </c>
      <c r="I124" s="23">
        <f t="shared" si="42"/>
        <v>31.856999999999999</v>
      </c>
      <c r="J124" s="23">
        <f t="shared" si="42"/>
        <v>13.08</v>
      </c>
      <c r="K124" s="23">
        <f t="shared" si="42"/>
        <v>13.117000000000001</v>
      </c>
      <c r="L124" s="23">
        <f t="shared" si="42"/>
        <v>1.7689999999999999</v>
      </c>
      <c r="M124" s="23">
        <f t="shared" si="42"/>
        <v>515.29399999999998</v>
      </c>
    </row>
    <row r="125" spans="1:13" s="9" customFormat="1" x14ac:dyDescent="0.2">
      <c r="A125"/>
      <c r="B125" s="40"/>
      <c r="C125" s="40"/>
      <c r="D125" s="40"/>
      <c r="E125" s="40">
        <f t="shared" ref="E125:F125" si="43">E24</f>
        <v>217</v>
      </c>
      <c r="F125" s="40" t="str">
        <f t="shared" si="43"/>
        <v>Helsingør</v>
      </c>
      <c r="G125" s="23">
        <f t="shared" ref="G125:M125" si="44">G24/1000</f>
        <v>372.05900000000003</v>
      </c>
      <c r="H125" s="23">
        <f t="shared" si="44"/>
        <v>402.82600000000002</v>
      </c>
      <c r="I125" s="23">
        <f t="shared" si="44"/>
        <v>36.933</v>
      </c>
      <c r="J125" s="23">
        <f t="shared" si="44"/>
        <v>27.565000000000001</v>
      </c>
      <c r="K125" s="23">
        <f t="shared" si="44"/>
        <v>30.335999999999999</v>
      </c>
      <c r="L125" s="23">
        <f t="shared" si="44"/>
        <v>2.29</v>
      </c>
      <c r="M125" s="23">
        <f t="shared" si="44"/>
        <v>872.00900000000001</v>
      </c>
    </row>
    <row r="126" spans="1:13" s="9" customFormat="1" x14ac:dyDescent="0.2">
      <c r="A126"/>
      <c r="B126" s="40"/>
      <c r="C126" s="40"/>
      <c r="D126" s="40"/>
      <c r="E126" s="40">
        <f t="shared" ref="E126:F126" si="45">E25</f>
        <v>219</v>
      </c>
      <c r="F126" s="40" t="str">
        <f t="shared" si="45"/>
        <v>Hillerød</v>
      </c>
      <c r="G126" s="23">
        <f t="shared" ref="G126:M126" si="46">G25/1000</f>
        <v>93.073999999999998</v>
      </c>
      <c r="H126" s="23">
        <f t="shared" si="46"/>
        <v>283.18599999999998</v>
      </c>
      <c r="I126" s="23">
        <f t="shared" si="46"/>
        <v>91.628</v>
      </c>
      <c r="J126" s="23">
        <f t="shared" si="46"/>
        <v>53.271000000000001</v>
      </c>
      <c r="K126" s="23">
        <f t="shared" si="46"/>
        <v>16.459</v>
      </c>
      <c r="L126" s="23">
        <f t="shared" si="46"/>
        <v>1.1990000000000001</v>
      </c>
      <c r="M126" s="23">
        <f t="shared" si="46"/>
        <v>538.81700000000001</v>
      </c>
    </row>
    <row r="127" spans="1:13" s="9" customFormat="1" x14ac:dyDescent="0.2">
      <c r="A127"/>
      <c r="B127" s="40"/>
      <c r="C127" s="40"/>
      <c r="D127" s="40"/>
      <c r="E127" s="40">
        <f t="shared" ref="E127:F127" si="47">E26</f>
        <v>223</v>
      </c>
      <c r="F127" s="40" t="str">
        <f t="shared" si="47"/>
        <v>Hørsholm</v>
      </c>
      <c r="G127" s="23">
        <f t="shared" ref="G127:M127" si="48">G26/1000</f>
        <v>101.875</v>
      </c>
      <c r="H127" s="23">
        <f t="shared" si="48"/>
        <v>201.83199999999999</v>
      </c>
      <c r="I127" s="23">
        <f t="shared" si="48"/>
        <v>20.036999999999999</v>
      </c>
      <c r="J127" s="23">
        <f t="shared" si="48"/>
        <v>19.513999999999999</v>
      </c>
      <c r="K127" s="23">
        <f t="shared" si="48"/>
        <v>14.63</v>
      </c>
      <c r="L127" s="23">
        <f t="shared" si="48"/>
        <v>0.81899999999999995</v>
      </c>
      <c r="M127" s="23">
        <f t="shared" si="48"/>
        <v>358.70699999999999</v>
      </c>
    </row>
    <row r="128" spans="1:13" s="9" customFormat="1" x14ac:dyDescent="0.2">
      <c r="A128"/>
      <c r="B128" s="40"/>
      <c r="C128" s="40"/>
      <c r="D128" s="40"/>
      <c r="E128" s="40">
        <f t="shared" ref="E128:F128" si="49">E27</f>
        <v>230</v>
      </c>
      <c r="F128" s="40" t="str">
        <f t="shared" si="49"/>
        <v>Rudersdal</v>
      </c>
      <c r="G128" s="23">
        <f t="shared" ref="G128:M128" si="50">G27/1000</f>
        <v>217.62799999999999</v>
      </c>
      <c r="H128" s="23">
        <f t="shared" si="50"/>
        <v>400.21699999999998</v>
      </c>
      <c r="I128" s="23">
        <f t="shared" si="50"/>
        <v>63.470999999999997</v>
      </c>
      <c r="J128" s="23">
        <f t="shared" si="50"/>
        <v>80.906000000000006</v>
      </c>
      <c r="K128" s="23">
        <f t="shared" si="50"/>
        <v>28.577999999999999</v>
      </c>
      <c r="L128" s="23">
        <f t="shared" si="50"/>
        <v>2.0179999999999998</v>
      </c>
      <c r="M128" s="23">
        <f t="shared" si="50"/>
        <v>792.81799999999998</v>
      </c>
    </row>
    <row r="129" spans="1:13" s="9" customFormat="1" x14ac:dyDescent="0.2">
      <c r="A129"/>
      <c r="B129" s="40"/>
      <c r="C129" s="40"/>
      <c r="D129" s="40"/>
      <c r="E129" s="40">
        <f t="shared" ref="E129:F129" si="51">E28</f>
        <v>240</v>
      </c>
      <c r="F129" s="40" t="str">
        <f t="shared" si="51"/>
        <v>Egedal</v>
      </c>
      <c r="G129" s="23">
        <f t="shared" ref="G129:M129" si="52">G28/1000</f>
        <v>129.34800000000001</v>
      </c>
      <c r="H129" s="23">
        <f t="shared" si="52"/>
        <v>189.995</v>
      </c>
      <c r="I129" s="23">
        <f t="shared" si="52"/>
        <v>38.887999999999998</v>
      </c>
      <c r="J129" s="23">
        <f t="shared" si="52"/>
        <v>41.040999999999997</v>
      </c>
      <c r="K129" s="23">
        <f t="shared" si="52"/>
        <v>23.207999999999998</v>
      </c>
      <c r="L129" s="23">
        <f t="shared" si="52"/>
        <v>1.0509999999999999</v>
      </c>
      <c r="M129" s="23">
        <f t="shared" si="52"/>
        <v>423.53100000000001</v>
      </c>
    </row>
    <row r="130" spans="1:13" s="9" customFormat="1" x14ac:dyDescent="0.2">
      <c r="A130"/>
      <c r="B130" s="40"/>
      <c r="C130" s="40"/>
      <c r="D130" s="40"/>
      <c r="E130" s="40">
        <f t="shared" ref="E130:F130" si="53">E29</f>
        <v>250</v>
      </c>
      <c r="F130" s="40" t="str">
        <f t="shared" si="53"/>
        <v>Frederikssund</v>
      </c>
      <c r="G130" s="23">
        <f t="shared" ref="G130:M130" si="54">G29/1000</f>
        <v>138.86199999999999</v>
      </c>
      <c r="H130" s="23">
        <f t="shared" si="54"/>
        <v>295.35000000000002</v>
      </c>
      <c r="I130" s="23">
        <f t="shared" si="54"/>
        <v>75.317999999999998</v>
      </c>
      <c r="J130" s="23">
        <f t="shared" si="54"/>
        <v>16.821999999999999</v>
      </c>
      <c r="K130" s="23">
        <f t="shared" si="54"/>
        <v>25.626999999999999</v>
      </c>
      <c r="L130" s="23">
        <f t="shared" si="54"/>
        <v>1.8169999999999999</v>
      </c>
      <c r="M130" s="23">
        <f t="shared" si="54"/>
        <v>553.79600000000005</v>
      </c>
    </row>
    <row r="131" spans="1:13" s="9" customFormat="1" x14ac:dyDescent="0.2">
      <c r="A131"/>
      <c r="B131" s="40"/>
      <c r="C131" s="40"/>
      <c r="D131" s="40"/>
      <c r="E131" s="40">
        <f t="shared" ref="E131:F131" si="55">E30</f>
        <v>253</v>
      </c>
      <c r="F131" s="40" t="str">
        <f t="shared" si="55"/>
        <v>Greve</v>
      </c>
      <c r="G131" s="23">
        <f t="shared" ref="G131:M131" si="56">G30/1000</f>
        <v>224.607</v>
      </c>
      <c r="H131" s="23">
        <f t="shared" si="56"/>
        <v>238.19900000000001</v>
      </c>
      <c r="I131" s="23">
        <f t="shared" si="56"/>
        <v>37.225000000000001</v>
      </c>
      <c r="J131" s="23">
        <f t="shared" si="56"/>
        <v>62.295999999999999</v>
      </c>
      <c r="K131" s="23">
        <f t="shared" si="56"/>
        <v>31.884</v>
      </c>
      <c r="L131" s="23">
        <f t="shared" si="56"/>
        <v>2.77</v>
      </c>
      <c r="M131" s="23">
        <f t="shared" si="56"/>
        <v>596.98099999999999</v>
      </c>
    </row>
    <row r="132" spans="1:13" s="9" customFormat="1" x14ac:dyDescent="0.2">
      <c r="A132"/>
      <c r="B132" s="40"/>
      <c r="C132" s="40"/>
      <c r="D132" s="40"/>
      <c r="E132" s="40">
        <f t="shared" ref="E132:F132" si="57">E31</f>
        <v>259</v>
      </c>
      <c r="F132" s="40" t="str">
        <f t="shared" si="57"/>
        <v>Køge</v>
      </c>
      <c r="G132" s="23">
        <f t="shared" ref="G132:M132" si="58">G31/1000</f>
        <v>251.66</v>
      </c>
      <c r="H132" s="23">
        <f t="shared" si="58"/>
        <v>303.09500000000003</v>
      </c>
      <c r="I132" s="23">
        <f t="shared" si="58"/>
        <v>69.841999999999999</v>
      </c>
      <c r="J132" s="23">
        <f t="shared" si="58"/>
        <v>64.775000000000006</v>
      </c>
      <c r="K132" s="23">
        <f t="shared" si="58"/>
        <v>7.88</v>
      </c>
      <c r="L132" s="23">
        <f t="shared" si="58"/>
        <v>1.0409999999999999</v>
      </c>
      <c r="M132" s="23">
        <f t="shared" si="58"/>
        <v>698.29300000000001</v>
      </c>
    </row>
    <row r="133" spans="1:13" s="9" customFormat="1" x14ac:dyDescent="0.2">
      <c r="A133"/>
      <c r="B133" s="40"/>
      <c r="C133" s="40"/>
      <c r="D133" s="40"/>
      <c r="E133" s="40">
        <f t="shared" ref="E133:F133" si="59">E32</f>
        <v>260</v>
      </c>
      <c r="F133" s="40" t="str">
        <f t="shared" si="59"/>
        <v>Halsnæs</v>
      </c>
      <c r="G133" s="23">
        <f t="shared" ref="G133:M133" si="60">G32/1000</f>
        <v>87.192999999999998</v>
      </c>
      <c r="H133" s="23">
        <f t="shared" si="60"/>
        <v>210.096</v>
      </c>
      <c r="I133" s="23">
        <f t="shared" si="60"/>
        <v>43.997999999999998</v>
      </c>
      <c r="J133" s="23">
        <f t="shared" si="60"/>
        <v>32.198999999999998</v>
      </c>
      <c r="K133" s="23">
        <f t="shared" si="60"/>
        <v>21.975000000000001</v>
      </c>
      <c r="L133" s="23">
        <f t="shared" si="60"/>
        <v>0.65</v>
      </c>
      <c r="M133" s="23">
        <f t="shared" si="60"/>
        <v>396.11099999999999</v>
      </c>
    </row>
    <row r="134" spans="1:13" s="9" customFormat="1" x14ac:dyDescent="0.2">
      <c r="A134"/>
      <c r="B134" s="40"/>
      <c r="C134" s="40"/>
      <c r="D134" s="40"/>
      <c r="E134" s="40">
        <f t="shared" ref="E134:F134" si="61">E33</f>
        <v>265</v>
      </c>
      <c r="F134" s="40" t="str">
        <f t="shared" si="61"/>
        <v>Roskilde</v>
      </c>
      <c r="G134" s="23">
        <f t="shared" ref="G134:M134" si="62">G33/1000</f>
        <v>327.57</v>
      </c>
      <c r="H134" s="23">
        <f t="shared" si="62"/>
        <v>460.13900000000001</v>
      </c>
      <c r="I134" s="23">
        <f t="shared" si="62"/>
        <v>70.760000000000005</v>
      </c>
      <c r="J134" s="23">
        <f t="shared" si="62"/>
        <v>30.071999999999999</v>
      </c>
      <c r="K134" s="23">
        <f t="shared" si="62"/>
        <v>37.536000000000001</v>
      </c>
      <c r="L134" s="23">
        <f t="shared" si="62"/>
        <v>3.9950000000000001</v>
      </c>
      <c r="M134" s="23">
        <f t="shared" si="62"/>
        <v>930.072</v>
      </c>
    </row>
    <row r="135" spans="1:13" s="9" customFormat="1" x14ac:dyDescent="0.2">
      <c r="A135"/>
      <c r="B135" s="40"/>
      <c r="C135" s="40"/>
      <c r="D135" s="40"/>
      <c r="E135" s="40">
        <f t="shared" ref="E135:F135" si="63">E34</f>
        <v>269</v>
      </c>
      <c r="F135" s="40" t="str">
        <f t="shared" si="63"/>
        <v>Solrød</v>
      </c>
      <c r="G135" s="23">
        <f t="shared" ref="G135:M135" si="64">G34/1000</f>
        <v>88.393000000000001</v>
      </c>
      <c r="H135" s="23">
        <f t="shared" si="64"/>
        <v>112.56699999999999</v>
      </c>
      <c r="I135" s="23">
        <f t="shared" si="64"/>
        <v>17.809999999999999</v>
      </c>
      <c r="J135" s="23">
        <f t="shared" si="64"/>
        <v>11</v>
      </c>
      <c r="K135" s="23">
        <f t="shared" si="64"/>
        <v>9.5640000000000001</v>
      </c>
      <c r="L135" s="23">
        <f t="shared" si="64"/>
        <v>0.747</v>
      </c>
      <c r="M135" s="23">
        <f t="shared" si="64"/>
        <v>240.08099999999999</v>
      </c>
    </row>
    <row r="136" spans="1:13" s="9" customFormat="1" x14ac:dyDescent="0.2">
      <c r="A136"/>
      <c r="B136" s="40"/>
      <c r="C136" s="40"/>
      <c r="D136" s="40"/>
      <c r="E136" s="40">
        <f t="shared" ref="E136:F136" si="65">E35</f>
        <v>270</v>
      </c>
      <c r="F136" s="40" t="str">
        <f t="shared" si="65"/>
        <v>Gribskov</v>
      </c>
      <c r="G136" s="23">
        <f t="shared" ref="G136:M136" si="66">G35/1000</f>
        <v>134.261</v>
      </c>
      <c r="H136" s="23">
        <f t="shared" si="66"/>
        <v>278.38099999999997</v>
      </c>
      <c r="I136" s="23">
        <f t="shared" si="66"/>
        <v>106.69199999999999</v>
      </c>
      <c r="J136" s="23">
        <f t="shared" si="66"/>
        <v>44.889000000000003</v>
      </c>
      <c r="K136" s="23">
        <f t="shared" si="66"/>
        <v>28.337</v>
      </c>
      <c r="L136" s="23">
        <f t="shared" si="66"/>
        <v>2.6739999999999999</v>
      </c>
      <c r="M136" s="23">
        <f t="shared" si="66"/>
        <v>595.23400000000004</v>
      </c>
    </row>
    <row r="137" spans="1:13" s="9" customFormat="1" x14ac:dyDescent="0.2">
      <c r="A137"/>
      <c r="B137" s="40"/>
      <c r="C137" s="40"/>
      <c r="D137" s="40"/>
      <c r="E137" s="40">
        <f t="shared" ref="E137:F137" si="67">E36</f>
        <v>306</v>
      </c>
      <c r="F137" s="40" t="str">
        <f t="shared" si="67"/>
        <v>Odsherred</v>
      </c>
      <c r="G137" s="23">
        <f t="shared" ref="G137:M137" si="68">G36/1000</f>
        <v>166.84200000000001</v>
      </c>
      <c r="H137" s="23">
        <f t="shared" si="68"/>
        <v>244.126</v>
      </c>
      <c r="I137" s="23">
        <f t="shared" si="68"/>
        <v>36.116999999999997</v>
      </c>
      <c r="J137" s="23">
        <f t="shared" si="68"/>
        <v>15.835000000000001</v>
      </c>
      <c r="K137" s="23">
        <f t="shared" si="68"/>
        <v>21.413</v>
      </c>
      <c r="L137" s="23">
        <f t="shared" si="68"/>
        <v>0.151</v>
      </c>
      <c r="M137" s="23">
        <f t="shared" si="68"/>
        <v>484.48399999999998</v>
      </c>
    </row>
    <row r="138" spans="1:13" s="9" customFormat="1" x14ac:dyDescent="0.2">
      <c r="A138"/>
      <c r="B138" s="40"/>
      <c r="C138" s="40"/>
      <c r="D138" s="40"/>
      <c r="E138" s="40">
        <f t="shared" ref="E138:F138" si="69">E37</f>
        <v>316</v>
      </c>
      <c r="F138" s="40" t="str">
        <f t="shared" si="69"/>
        <v>Holbæk</v>
      </c>
      <c r="G138" s="23">
        <f t="shared" ref="G138:M138" si="70">G37/1000</f>
        <v>243.059</v>
      </c>
      <c r="H138" s="23">
        <f t="shared" si="70"/>
        <v>301.28899999999999</v>
      </c>
      <c r="I138" s="23">
        <f t="shared" si="70"/>
        <v>127.587</v>
      </c>
      <c r="J138" s="23">
        <f t="shared" si="70"/>
        <v>25.8</v>
      </c>
      <c r="K138" s="23">
        <f t="shared" si="70"/>
        <v>31.533000000000001</v>
      </c>
      <c r="L138" s="23">
        <f t="shared" si="70"/>
        <v>4.7880000000000003</v>
      </c>
      <c r="M138" s="23">
        <f t="shared" si="70"/>
        <v>734.05600000000004</v>
      </c>
    </row>
    <row r="139" spans="1:13" s="9" customFormat="1" x14ac:dyDescent="0.2">
      <c r="A139"/>
      <c r="B139" s="40"/>
      <c r="C139" s="40"/>
      <c r="D139" s="40"/>
      <c r="E139" s="40">
        <f t="shared" ref="E139:F139" si="71">E38</f>
        <v>320</v>
      </c>
      <c r="F139" s="40" t="str">
        <f t="shared" si="71"/>
        <v>Faxe</v>
      </c>
      <c r="G139" s="23">
        <f t="shared" ref="G139:M139" si="72">G38/1000</f>
        <v>151.81</v>
      </c>
      <c r="H139" s="23">
        <f t="shared" si="72"/>
        <v>205.38800000000001</v>
      </c>
      <c r="I139" s="23">
        <f t="shared" si="72"/>
        <v>0</v>
      </c>
      <c r="J139" s="23">
        <f t="shared" si="72"/>
        <v>20.420000000000002</v>
      </c>
      <c r="K139" s="23">
        <f t="shared" si="72"/>
        <v>20.866</v>
      </c>
      <c r="L139" s="23">
        <f t="shared" si="72"/>
        <v>0.65700000000000003</v>
      </c>
      <c r="M139" s="23">
        <f t="shared" si="72"/>
        <v>399.14100000000002</v>
      </c>
    </row>
    <row r="140" spans="1:13" s="9" customFormat="1" x14ac:dyDescent="0.2">
      <c r="A140"/>
      <c r="B140" s="40"/>
      <c r="C140" s="40"/>
      <c r="D140" s="40"/>
      <c r="E140" s="40">
        <f t="shared" ref="E140:F140" si="73">E39</f>
        <v>326</v>
      </c>
      <c r="F140" s="40" t="str">
        <f t="shared" si="73"/>
        <v>Kalundborg</v>
      </c>
      <c r="G140" s="23">
        <f t="shared" ref="G140:M140" si="74">G39/1000</f>
        <v>256.07600000000002</v>
      </c>
      <c r="H140" s="23">
        <f t="shared" si="74"/>
        <v>249.24</v>
      </c>
      <c r="I140" s="23">
        <f t="shared" si="74"/>
        <v>58.317</v>
      </c>
      <c r="J140" s="23">
        <f t="shared" si="74"/>
        <v>12.872</v>
      </c>
      <c r="K140" s="23">
        <f t="shared" si="74"/>
        <v>-3.2000000000000001E-2</v>
      </c>
      <c r="L140" s="23">
        <f t="shared" si="74"/>
        <v>3.125</v>
      </c>
      <c r="M140" s="23">
        <f t="shared" si="74"/>
        <v>579.59799999999996</v>
      </c>
    </row>
    <row r="141" spans="1:13" s="9" customFormat="1" x14ac:dyDescent="0.2">
      <c r="A141"/>
      <c r="B141" s="40"/>
      <c r="C141" s="40"/>
      <c r="D141" s="40"/>
      <c r="E141" s="40">
        <f t="shared" ref="E141:F141" si="75">E40</f>
        <v>329</v>
      </c>
      <c r="F141" s="40" t="str">
        <f t="shared" si="75"/>
        <v>Ringsted</v>
      </c>
      <c r="G141" s="23">
        <f t="shared" ref="G141:M141" si="76">G40/1000</f>
        <v>105.568</v>
      </c>
      <c r="H141" s="23">
        <f t="shared" si="76"/>
        <v>164.25899999999999</v>
      </c>
      <c r="I141" s="23">
        <f t="shared" si="76"/>
        <v>39.274999999999999</v>
      </c>
      <c r="J141" s="23">
        <f t="shared" si="76"/>
        <v>4.181</v>
      </c>
      <c r="K141" s="23">
        <f t="shared" si="76"/>
        <v>9.8170000000000002</v>
      </c>
      <c r="L141" s="23">
        <f t="shared" si="76"/>
        <v>1.827</v>
      </c>
      <c r="M141" s="23">
        <f t="shared" si="76"/>
        <v>324.92700000000002</v>
      </c>
    </row>
    <row r="142" spans="1:13" s="9" customFormat="1" x14ac:dyDescent="0.2">
      <c r="A142"/>
      <c r="B142" s="40"/>
      <c r="C142" s="40"/>
      <c r="D142" s="40"/>
      <c r="E142" s="40">
        <f t="shared" ref="E142:F142" si="77">E41</f>
        <v>330</v>
      </c>
      <c r="F142" s="40" t="str">
        <f t="shared" si="77"/>
        <v>Slagelse</v>
      </c>
      <c r="G142" s="23">
        <f t="shared" ref="G142:M142" si="78">G41/1000</f>
        <v>316.67399999999998</v>
      </c>
      <c r="H142" s="23">
        <f t="shared" si="78"/>
        <v>339.755</v>
      </c>
      <c r="I142" s="23">
        <f t="shared" si="78"/>
        <v>120.202</v>
      </c>
      <c r="J142" s="23">
        <f t="shared" si="78"/>
        <v>100.16200000000001</v>
      </c>
      <c r="K142" s="23">
        <f t="shared" si="78"/>
        <v>57.51</v>
      </c>
      <c r="L142" s="23">
        <f t="shared" si="78"/>
        <v>4.17</v>
      </c>
      <c r="M142" s="23">
        <f t="shared" si="78"/>
        <v>938.47299999999996</v>
      </c>
    </row>
    <row r="143" spans="1:13" s="9" customFormat="1" x14ac:dyDescent="0.2">
      <c r="A143"/>
      <c r="B143" s="40"/>
      <c r="C143" s="40"/>
      <c r="D143" s="40"/>
      <c r="E143" s="40">
        <f t="shared" ref="E143:F143" si="79">E42</f>
        <v>336</v>
      </c>
      <c r="F143" s="40" t="str">
        <f t="shared" si="79"/>
        <v>Stevns</v>
      </c>
      <c r="G143" s="23">
        <f t="shared" ref="G143:M143" si="80">G42/1000</f>
        <v>117.39</v>
      </c>
      <c r="H143" s="23">
        <f t="shared" si="80"/>
        <v>121.304</v>
      </c>
      <c r="I143" s="23">
        <f t="shared" si="80"/>
        <v>22.445</v>
      </c>
      <c r="J143" s="23">
        <f t="shared" si="80"/>
        <v>23.146999999999998</v>
      </c>
      <c r="K143" s="23">
        <f t="shared" si="80"/>
        <v>10.462</v>
      </c>
      <c r="L143" s="23">
        <f t="shared" si="80"/>
        <v>1.619</v>
      </c>
      <c r="M143" s="23">
        <f t="shared" si="80"/>
        <v>296.36700000000002</v>
      </c>
    </row>
    <row r="144" spans="1:13" s="9" customFormat="1" x14ac:dyDescent="0.2">
      <c r="A144"/>
      <c r="B144" s="40"/>
      <c r="C144" s="40"/>
      <c r="D144" s="40"/>
      <c r="E144" s="40">
        <f t="shared" ref="E144:F144" si="81">E43</f>
        <v>340</v>
      </c>
      <c r="F144" s="40" t="str">
        <f t="shared" si="81"/>
        <v>Sorø</v>
      </c>
      <c r="G144" s="23">
        <f t="shared" ref="G144:M144" si="82">G43/1000</f>
        <v>67.816999999999993</v>
      </c>
      <c r="H144" s="23">
        <f t="shared" si="82"/>
        <v>162.179</v>
      </c>
      <c r="I144" s="23">
        <f t="shared" si="82"/>
        <v>49.656999999999996</v>
      </c>
      <c r="J144" s="23">
        <f t="shared" si="82"/>
        <v>14.003</v>
      </c>
      <c r="K144" s="23">
        <f t="shared" si="82"/>
        <v>9.6310000000000002</v>
      </c>
      <c r="L144" s="23">
        <f t="shared" si="82"/>
        <v>1.246</v>
      </c>
      <c r="M144" s="23">
        <f t="shared" si="82"/>
        <v>304.53300000000002</v>
      </c>
    </row>
    <row r="145" spans="1:13" s="9" customFormat="1" x14ac:dyDescent="0.2">
      <c r="A145"/>
      <c r="B145" s="40"/>
      <c r="C145" s="40"/>
      <c r="D145" s="40"/>
      <c r="E145" s="40">
        <f t="shared" ref="E145:F145" si="83">E44</f>
        <v>350</v>
      </c>
      <c r="F145" s="40" t="str">
        <f t="shared" si="83"/>
        <v>Lejre</v>
      </c>
      <c r="G145" s="23">
        <f t="shared" ref="G145:M145" si="84">G44/1000</f>
        <v>62.715000000000003</v>
      </c>
      <c r="H145" s="23">
        <f t="shared" si="84"/>
        <v>148.56299999999999</v>
      </c>
      <c r="I145" s="23">
        <f t="shared" si="84"/>
        <v>38.688000000000002</v>
      </c>
      <c r="J145" s="23">
        <f t="shared" si="84"/>
        <v>10.925000000000001</v>
      </c>
      <c r="K145" s="23">
        <f t="shared" si="84"/>
        <v>11.467000000000001</v>
      </c>
      <c r="L145" s="23">
        <f t="shared" si="84"/>
        <v>1.4159999999999999</v>
      </c>
      <c r="M145" s="23">
        <f t="shared" si="84"/>
        <v>273.774</v>
      </c>
    </row>
    <row r="146" spans="1:13" s="9" customFormat="1" x14ac:dyDescent="0.2">
      <c r="A146"/>
      <c r="B146" s="40"/>
      <c r="C146" s="40"/>
      <c r="D146" s="40"/>
      <c r="E146" s="40">
        <f t="shared" ref="E146:F146" si="85">E45</f>
        <v>360</v>
      </c>
      <c r="F146" s="40" t="str">
        <f t="shared" si="85"/>
        <v>Lolland</v>
      </c>
      <c r="G146" s="23">
        <f t="shared" ref="G146:M146" si="86">G45/1000</f>
        <v>155.624</v>
      </c>
      <c r="H146" s="23">
        <f t="shared" si="86"/>
        <v>295.49900000000002</v>
      </c>
      <c r="I146" s="23">
        <f t="shared" si="86"/>
        <v>99.646000000000001</v>
      </c>
      <c r="J146" s="23">
        <f t="shared" si="86"/>
        <v>15.853999999999999</v>
      </c>
      <c r="K146" s="23">
        <f t="shared" si="86"/>
        <v>16.134</v>
      </c>
      <c r="L146" s="23">
        <f t="shared" si="86"/>
        <v>1.645</v>
      </c>
      <c r="M146" s="23">
        <f t="shared" si="86"/>
        <v>584.40200000000004</v>
      </c>
    </row>
    <row r="147" spans="1:13" s="9" customFormat="1" x14ac:dyDescent="0.2">
      <c r="A147"/>
      <c r="B147" s="40"/>
      <c r="C147" s="40"/>
      <c r="D147" s="40"/>
      <c r="E147" s="40">
        <f t="shared" ref="E147:F147" si="87">E46</f>
        <v>370</v>
      </c>
      <c r="F147" s="40" t="str">
        <f t="shared" si="87"/>
        <v>Næstved</v>
      </c>
      <c r="G147" s="23">
        <f t="shared" ref="G147:M147" si="88">G46/1000</f>
        <v>124.664</v>
      </c>
      <c r="H147" s="23">
        <f t="shared" si="88"/>
        <v>586.08299999999997</v>
      </c>
      <c r="I147" s="23">
        <f t="shared" si="88"/>
        <v>121.378</v>
      </c>
      <c r="J147" s="23">
        <f t="shared" si="88"/>
        <v>5.1840000000000002</v>
      </c>
      <c r="K147" s="23">
        <f t="shared" si="88"/>
        <v>35.072000000000003</v>
      </c>
      <c r="L147" s="23">
        <f t="shared" si="88"/>
        <v>40.457999999999998</v>
      </c>
      <c r="M147" s="23">
        <f t="shared" si="88"/>
        <v>912.83900000000006</v>
      </c>
    </row>
    <row r="148" spans="1:13" s="9" customFormat="1" x14ac:dyDescent="0.2">
      <c r="A148"/>
      <c r="B148" s="40"/>
      <c r="C148" s="40"/>
      <c r="D148" s="40"/>
      <c r="E148" s="40">
        <f t="shared" ref="E148:F148" si="89">E47</f>
        <v>376</v>
      </c>
      <c r="F148" s="40" t="str">
        <f t="shared" si="89"/>
        <v>Guldborgsund</v>
      </c>
      <c r="G148" s="23">
        <f t="shared" ref="G148:M148" si="90">G47/1000</f>
        <v>227.11699999999999</v>
      </c>
      <c r="H148" s="23">
        <f t="shared" si="90"/>
        <v>313.26499999999999</v>
      </c>
      <c r="I148" s="23">
        <f t="shared" si="90"/>
        <v>133.49100000000001</v>
      </c>
      <c r="J148" s="23">
        <f t="shared" si="90"/>
        <v>43.646999999999998</v>
      </c>
      <c r="K148" s="23">
        <f t="shared" si="90"/>
        <v>37.225999999999999</v>
      </c>
      <c r="L148" s="23">
        <f t="shared" si="90"/>
        <v>2.6459999999999999</v>
      </c>
      <c r="M148" s="23">
        <f t="shared" si="90"/>
        <v>757.39200000000005</v>
      </c>
    </row>
    <row r="149" spans="1:13" s="9" customFormat="1" x14ac:dyDescent="0.2">
      <c r="A149"/>
      <c r="B149" s="40"/>
      <c r="C149" s="40"/>
      <c r="D149" s="40"/>
      <c r="E149" s="40">
        <f t="shared" ref="E149:F149" si="91">E48</f>
        <v>390</v>
      </c>
      <c r="F149" s="40" t="str">
        <f t="shared" si="91"/>
        <v>Vordingborg</v>
      </c>
      <c r="G149" s="23">
        <f t="shared" ref="G149:M149" si="92">G48/1000</f>
        <v>208.434</v>
      </c>
      <c r="H149" s="23">
        <f t="shared" si="92"/>
        <v>290.97800000000001</v>
      </c>
      <c r="I149" s="23">
        <f t="shared" si="92"/>
        <v>62.624000000000002</v>
      </c>
      <c r="J149" s="23">
        <f t="shared" si="92"/>
        <v>10.874000000000001</v>
      </c>
      <c r="K149" s="23">
        <f t="shared" si="92"/>
        <v>28.228999999999999</v>
      </c>
      <c r="L149" s="23">
        <f t="shared" si="92"/>
        <v>2.661</v>
      </c>
      <c r="M149" s="23">
        <f t="shared" si="92"/>
        <v>603.79999999999995</v>
      </c>
    </row>
    <row r="150" spans="1:13" s="9" customFormat="1" x14ac:dyDescent="0.2">
      <c r="A150"/>
      <c r="B150" s="40"/>
      <c r="C150" s="40"/>
      <c r="D150" s="40"/>
      <c r="E150" s="40">
        <f t="shared" ref="E150:F150" si="93">E49</f>
        <v>400</v>
      </c>
      <c r="F150" s="40" t="str">
        <f t="shared" si="93"/>
        <v>Bornholm</v>
      </c>
      <c r="G150" s="23">
        <f t="shared" ref="G150:M150" si="94">G49/1000</f>
        <v>142.154</v>
      </c>
      <c r="H150" s="23">
        <f t="shared" si="94"/>
        <v>278.71199999999999</v>
      </c>
      <c r="I150" s="23">
        <f t="shared" si="94"/>
        <v>110.756</v>
      </c>
      <c r="J150" s="23">
        <f t="shared" si="94"/>
        <v>53.366</v>
      </c>
      <c r="K150" s="23">
        <f t="shared" si="94"/>
        <v>18.739999999999998</v>
      </c>
      <c r="L150" s="23">
        <f t="shared" si="94"/>
        <v>2.831</v>
      </c>
      <c r="M150" s="23">
        <f t="shared" si="94"/>
        <v>606.55899999999997</v>
      </c>
    </row>
    <row r="151" spans="1:13" s="9" customFormat="1" x14ac:dyDescent="0.2">
      <c r="A151"/>
      <c r="B151" s="40"/>
      <c r="C151" s="40"/>
      <c r="D151" s="40"/>
      <c r="E151" s="40">
        <f t="shared" ref="E151:F151" si="95">E50</f>
        <v>410</v>
      </c>
      <c r="F151" s="40" t="str">
        <f t="shared" si="95"/>
        <v>Middelfart</v>
      </c>
      <c r="G151" s="23">
        <f t="shared" ref="G151:M151" si="96">G50/1000</f>
        <v>140.74199999999999</v>
      </c>
      <c r="H151" s="23">
        <f t="shared" si="96"/>
        <v>194.929</v>
      </c>
      <c r="I151" s="23">
        <f t="shared" si="96"/>
        <v>52.454999999999998</v>
      </c>
      <c r="J151" s="23">
        <f t="shared" si="96"/>
        <v>13.351000000000001</v>
      </c>
      <c r="K151" s="23">
        <f t="shared" si="96"/>
        <v>6.8579999999999997</v>
      </c>
      <c r="L151" s="23">
        <f t="shared" si="96"/>
        <v>1.865</v>
      </c>
      <c r="M151" s="23">
        <f t="shared" si="96"/>
        <v>410.2</v>
      </c>
    </row>
    <row r="152" spans="1:13" s="9" customFormat="1" x14ac:dyDescent="0.2">
      <c r="A152"/>
      <c r="B152" s="40"/>
      <c r="C152" s="40"/>
      <c r="D152" s="40"/>
      <c r="E152" s="40">
        <f t="shared" ref="E152:F152" si="97">E51</f>
        <v>420</v>
      </c>
      <c r="F152" s="40" t="str">
        <f t="shared" si="97"/>
        <v>Assens</v>
      </c>
      <c r="G152" s="23">
        <f t="shared" ref="G152:M152" si="98">G51/1000</f>
        <v>165.583</v>
      </c>
      <c r="H152" s="23">
        <f t="shared" si="98"/>
        <v>190.64500000000001</v>
      </c>
      <c r="I152" s="23">
        <f t="shared" si="98"/>
        <v>4.4420000000000002</v>
      </c>
      <c r="J152" s="23">
        <f t="shared" si="98"/>
        <v>38.213000000000001</v>
      </c>
      <c r="K152" s="23">
        <f t="shared" si="98"/>
        <v>23.352</v>
      </c>
      <c r="L152" s="23">
        <f t="shared" si="98"/>
        <v>2.0059999999999998</v>
      </c>
      <c r="M152" s="23">
        <f t="shared" si="98"/>
        <v>424.24099999999999</v>
      </c>
    </row>
    <row r="153" spans="1:13" s="9" customFormat="1" x14ac:dyDescent="0.2">
      <c r="A153"/>
      <c r="B153" s="40"/>
      <c r="C153" s="40"/>
      <c r="D153" s="40"/>
      <c r="E153" s="40">
        <f t="shared" ref="E153:F153" si="99">E52</f>
        <v>430</v>
      </c>
      <c r="F153" s="40" t="str">
        <f t="shared" si="99"/>
        <v>Faaborg-Midtfyn</v>
      </c>
      <c r="G153" s="23">
        <f t="shared" ref="G153:M153" si="100">G52/1000</f>
        <v>191.52199999999999</v>
      </c>
      <c r="H153" s="23">
        <f t="shared" si="100"/>
        <v>262.44499999999999</v>
      </c>
      <c r="I153" s="23">
        <f t="shared" si="100"/>
        <v>70.355999999999995</v>
      </c>
      <c r="J153" s="23">
        <f t="shared" si="100"/>
        <v>25.672999999999998</v>
      </c>
      <c r="K153" s="23">
        <f t="shared" si="100"/>
        <v>39.554000000000002</v>
      </c>
      <c r="L153" s="23">
        <f t="shared" si="100"/>
        <v>2.3980000000000001</v>
      </c>
      <c r="M153" s="23">
        <f t="shared" si="100"/>
        <v>591.94799999999998</v>
      </c>
    </row>
    <row r="154" spans="1:13" s="9" customFormat="1" x14ac:dyDescent="0.2">
      <c r="A154"/>
      <c r="B154" s="40"/>
      <c r="C154" s="40"/>
      <c r="D154" s="40"/>
      <c r="E154" s="40">
        <f t="shared" ref="E154:F154" si="101">E53</f>
        <v>440</v>
      </c>
      <c r="F154" s="40" t="str">
        <f t="shared" si="101"/>
        <v>Kerteminde</v>
      </c>
      <c r="G154" s="23">
        <f t="shared" ref="G154:M154" si="102">G53/1000</f>
        <v>76.561999999999998</v>
      </c>
      <c r="H154" s="23">
        <f t="shared" si="102"/>
        <v>148.33799999999999</v>
      </c>
      <c r="I154" s="23">
        <f t="shared" si="102"/>
        <v>45.387999999999998</v>
      </c>
      <c r="J154" s="23">
        <f t="shared" si="102"/>
        <v>9.1839999999999993</v>
      </c>
      <c r="K154" s="23">
        <f t="shared" si="102"/>
        <v>11.992000000000001</v>
      </c>
      <c r="L154" s="23">
        <f t="shared" si="102"/>
        <v>1.216</v>
      </c>
      <c r="M154" s="23">
        <f t="shared" si="102"/>
        <v>292.68</v>
      </c>
    </row>
    <row r="155" spans="1:13" s="9" customFormat="1" x14ac:dyDescent="0.2">
      <c r="A155"/>
      <c r="B155" s="40"/>
      <c r="C155" s="40"/>
      <c r="D155" s="40"/>
      <c r="E155" s="40">
        <f t="shared" ref="E155:F155" si="103">E54</f>
        <v>450</v>
      </c>
      <c r="F155" s="40" t="str">
        <f t="shared" si="103"/>
        <v>Nyborg</v>
      </c>
      <c r="G155" s="23">
        <f t="shared" ref="G155:M155" si="104">G54/1000</f>
        <v>171.54</v>
      </c>
      <c r="H155" s="23">
        <f t="shared" si="104"/>
        <v>167.29400000000001</v>
      </c>
      <c r="I155" s="23">
        <f t="shared" si="104"/>
        <v>34.732999999999997</v>
      </c>
      <c r="J155" s="23">
        <f t="shared" si="104"/>
        <v>32.045999999999999</v>
      </c>
      <c r="K155" s="23">
        <f t="shared" si="104"/>
        <v>15.656000000000001</v>
      </c>
      <c r="L155" s="23">
        <f t="shared" si="104"/>
        <v>2.1739999999999999</v>
      </c>
      <c r="M155" s="23">
        <f t="shared" si="104"/>
        <v>423.44299999999998</v>
      </c>
    </row>
    <row r="156" spans="1:13" s="9" customFormat="1" x14ac:dyDescent="0.2">
      <c r="A156"/>
      <c r="B156" s="40"/>
      <c r="C156" s="40"/>
      <c r="D156" s="40"/>
      <c r="E156" s="40">
        <f t="shared" ref="E156:F156" si="105">E55</f>
        <v>461</v>
      </c>
      <c r="F156" s="40" t="str">
        <f t="shared" si="105"/>
        <v>Odense</v>
      </c>
      <c r="G156" s="23">
        <f t="shared" ref="G156:M156" si="106">G55/1000</f>
        <v>574.803</v>
      </c>
      <c r="H156" s="23">
        <f t="shared" si="106"/>
        <v>799.81</v>
      </c>
      <c r="I156" s="23">
        <f t="shared" si="106"/>
        <v>301.97699999999998</v>
      </c>
      <c r="J156" s="23">
        <f t="shared" si="106"/>
        <v>87.674999999999997</v>
      </c>
      <c r="K156" s="23">
        <f t="shared" si="106"/>
        <v>99.513000000000005</v>
      </c>
      <c r="L156" s="23">
        <f t="shared" si="106"/>
        <v>9.2370000000000001</v>
      </c>
      <c r="M156" s="23">
        <f t="shared" si="106"/>
        <v>1873.0150000000001</v>
      </c>
    </row>
    <row r="157" spans="1:13" s="9" customFormat="1" x14ac:dyDescent="0.2">
      <c r="A157"/>
      <c r="B157" s="40"/>
      <c r="C157" s="40"/>
      <c r="D157" s="40"/>
      <c r="E157" s="40">
        <f t="shared" ref="E157:F157" si="107">E56</f>
        <v>479</v>
      </c>
      <c r="F157" s="40" t="str">
        <f t="shared" si="107"/>
        <v>Svendborg</v>
      </c>
      <c r="G157" s="23">
        <f t="shared" ref="G157:M157" si="108">G56/1000</f>
        <v>156.91499999999999</v>
      </c>
      <c r="H157" s="23">
        <f t="shared" si="108"/>
        <v>374.44400000000002</v>
      </c>
      <c r="I157" s="23">
        <f t="shared" si="108"/>
        <v>120.93600000000001</v>
      </c>
      <c r="J157" s="23">
        <f t="shared" si="108"/>
        <v>26.17</v>
      </c>
      <c r="K157" s="23">
        <f t="shared" si="108"/>
        <v>20.146000000000001</v>
      </c>
      <c r="L157" s="23">
        <f t="shared" si="108"/>
        <v>3.3740000000000001</v>
      </c>
      <c r="M157" s="23">
        <f t="shared" si="108"/>
        <v>701.98500000000001</v>
      </c>
    </row>
    <row r="158" spans="1:13" s="9" customFormat="1" x14ac:dyDescent="0.2">
      <c r="A158"/>
      <c r="B158" s="40"/>
      <c r="C158" s="40"/>
      <c r="D158" s="40"/>
      <c r="E158" s="40">
        <f t="shared" ref="E158:F158" si="109">E57</f>
        <v>480</v>
      </c>
      <c r="F158" s="40" t="str">
        <f t="shared" si="109"/>
        <v>Nordfyns</v>
      </c>
      <c r="G158" s="23">
        <f t="shared" ref="G158:M158" si="110">G57/1000</f>
        <v>123.35599999999999</v>
      </c>
      <c r="H158" s="23">
        <f t="shared" si="110"/>
        <v>143.80600000000001</v>
      </c>
      <c r="I158" s="23">
        <f t="shared" si="110"/>
        <v>24.927</v>
      </c>
      <c r="J158" s="23">
        <f t="shared" si="110"/>
        <v>32.582999999999998</v>
      </c>
      <c r="K158" s="23">
        <f t="shared" si="110"/>
        <v>7.2759999999999998</v>
      </c>
      <c r="L158" s="23">
        <f t="shared" si="110"/>
        <v>2.4359999999999999</v>
      </c>
      <c r="M158" s="23">
        <f t="shared" si="110"/>
        <v>334.38400000000001</v>
      </c>
    </row>
    <row r="159" spans="1:13" s="9" customFormat="1" x14ac:dyDescent="0.2">
      <c r="A159"/>
      <c r="B159" s="40"/>
      <c r="C159" s="40"/>
      <c r="D159" s="40"/>
      <c r="E159" s="40">
        <f t="shared" ref="E159:F159" si="111">E58</f>
        <v>482</v>
      </c>
      <c r="F159" s="40" t="str">
        <f t="shared" si="111"/>
        <v>Langeland</v>
      </c>
      <c r="G159" s="23">
        <f t="shared" ref="G159:M159" si="112">G58/1000</f>
        <v>67</v>
      </c>
      <c r="H159" s="23">
        <f t="shared" si="112"/>
        <v>111.19199999999999</v>
      </c>
      <c r="I159" s="23">
        <f t="shared" si="112"/>
        <v>45.831000000000003</v>
      </c>
      <c r="J159" s="23">
        <f t="shared" si="112"/>
        <v>9.2170000000000005</v>
      </c>
      <c r="K159" s="23">
        <f t="shared" si="112"/>
        <v>7.5439999999999996</v>
      </c>
      <c r="L159" s="23">
        <f t="shared" si="112"/>
        <v>0.73199999999999998</v>
      </c>
      <c r="M159" s="23">
        <f t="shared" si="112"/>
        <v>241.51599999999999</v>
      </c>
    </row>
    <row r="160" spans="1:13" s="9" customFormat="1" x14ac:dyDescent="0.2">
      <c r="A160"/>
      <c r="B160" s="40"/>
      <c r="C160" s="40"/>
      <c r="D160" s="40"/>
      <c r="E160" s="40">
        <f t="shared" ref="E160:F160" si="113">E59</f>
        <v>492</v>
      </c>
      <c r="F160" s="40" t="str">
        <f t="shared" si="113"/>
        <v>Ærø</v>
      </c>
      <c r="G160" s="23">
        <f t="shared" ref="G160:M160" si="114">G59/1000</f>
        <v>24.228999999999999</v>
      </c>
      <c r="H160" s="23">
        <f t="shared" si="114"/>
        <v>71.506</v>
      </c>
      <c r="I160" s="23">
        <f t="shared" si="114"/>
        <v>15.015000000000001</v>
      </c>
      <c r="J160" s="23">
        <f t="shared" si="114"/>
        <v>4.3440000000000003</v>
      </c>
      <c r="K160" s="23">
        <f t="shared" si="114"/>
        <v>4.5209999999999999</v>
      </c>
      <c r="L160" s="23">
        <f t="shared" si="114"/>
        <v>0.30399999999999999</v>
      </c>
      <c r="M160" s="23">
        <f t="shared" si="114"/>
        <v>119.919</v>
      </c>
    </row>
    <row r="161" spans="1:13" s="9" customFormat="1" x14ac:dyDescent="0.2">
      <c r="A161"/>
      <c r="B161" s="40"/>
      <c r="C161" s="40"/>
      <c r="D161" s="40"/>
      <c r="E161" s="40">
        <f t="shared" ref="E161:F161" si="115">E60</f>
        <v>510</v>
      </c>
      <c r="F161" s="40" t="str">
        <f t="shared" si="115"/>
        <v>Haderslev</v>
      </c>
      <c r="G161" s="23">
        <f t="shared" ref="G161:M161" si="116">G60/1000</f>
        <v>238.44300000000001</v>
      </c>
      <c r="H161" s="23">
        <f t="shared" si="116"/>
        <v>293.30399999999997</v>
      </c>
      <c r="I161" s="23">
        <f t="shared" si="116"/>
        <v>115.241</v>
      </c>
      <c r="J161" s="23">
        <f t="shared" si="116"/>
        <v>16.036000000000001</v>
      </c>
      <c r="K161" s="23">
        <f t="shared" si="116"/>
        <v>23.263000000000002</v>
      </c>
      <c r="L161" s="23">
        <f t="shared" si="116"/>
        <v>2.6920000000000002</v>
      </c>
      <c r="M161" s="23">
        <f t="shared" si="116"/>
        <v>688.97900000000004</v>
      </c>
    </row>
    <row r="162" spans="1:13" s="9" customFormat="1" x14ac:dyDescent="0.2">
      <c r="A162"/>
      <c r="B162" s="40"/>
      <c r="C162" s="40"/>
      <c r="D162" s="40"/>
      <c r="E162" s="40">
        <f t="shared" ref="E162:F162" si="117">E61</f>
        <v>530</v>
      </c>
      <c r="F162" s="40" t="str">
        <f t="shared" si="117"/>
        <v>Billund</v>
      </c>
      <c r="G162" s="23">
        <f t="shared" ref="G162:M162" si="118">G61/1000</f>
        <v>36.908000000000001</v>
      </c>
      <c r="H162" s="23">
        <f t="shared" si="118"/>
        <v>207.078</v>
      </c>
      <c r="I162" s="23">
        <f t="shared" si="118"/>
        <v>36.744</v>
      </c>
      <c r="J162" s="23">
        <f t="shared" si="118"/>
        <v>8.1969999999999992</v>
      </c>
      <c r="K162" s="23">
        <f t="shared" si="118"/>
        <v>19.172999999999998</v>
      </c>
      <c r="L162" s="23">
        <f t="shared" si="118"/>
        <v>1.2430000000000001</v>
      </c>
      <c r="M162" s="23">
        <f t="shared" si="118"/>
        <v>309.34300000000002</v>
      </c>
    </row>
    <row r="163" spans="1:13" s="9" customFormat="1" x14ac:dyDescent="0.2">
      <c r="A163"/>
      <c r="B163" s="40"/>
      <c r="C163" s="40"/>
      <c r="D163" s="40"/>
      <c r="E163" s="40">
        <f t="shared" ref="E163:F163" si="119">E62</f>
        <v>540</v>
      </c>
      <c r="F163" s="40" t="str">
        <f t="shared" si="119"/>
        <v>Sønderborg</v>
      </c>
      <c r="G163" s="23">
        <f t="shared" ref="G163:M163" si="120">G62/1000</f>
        <v>360.74099999999999</v>
      </c>
      <c r="H163" s="23">
        <f t="shared" si="120"/>
        <v>407.53399999999999</v>
      </c>
      <c r="I163" s="23">
        <f t="shared" si="120"/>
        <v>94.129000000000005</v>
      </c>
      <c r="J163" s="23">
        <f t="shared" si="120"/>
        <v>63.582999999999998</v>
      </c>
      <c r="K163" s="23">
        <f t="shared" si="120"/>
        <v>65.048000000000002</v>
      </c>
      <c r="L163" s="23">
        <f t="shared" si="120"/>
        <v>3.1949999999999998</v>
      </c>
      <c r="M163" s="23">
        <f t="shared" si="120"/>
        <v>994.23</v>
      </c>
    </row>
    <row r="164" spans="1:13" s="9" customFormat="1" x14ac:dyDescent="0.2">
      <c r="A164"/>
      <c r="B164" s="40"/>
      <c r="C164" s="40"/>
      <c r="D164" s="40"/>
      <c r="E164" s="40">
        <f t="shared" ref="E164:F164" si="121">E63</f>
        <v>550</v>
      </c>
      <c r="F164" s="40" t="str">
        <f t="shared" si="121"/>
        <v>Tønder</v>
      </c>
      <c r="G164" s="23">
        <f t="shared" ref="G164:M164" si="122">G63/1000</f>
        <v>108.783</v>
      </c>
      <c r="H164" s="23">
        <f t="shared" si="122"/>
        <v>212.66900000000001</v>
      </c>
      <c r="I164" s="23">
        <f t="shared" si="122"/>
        <v>55.037999999999997</v>
      </c>
      <c r="J164" s="23">
        <f t="shared" si="122"/>
        <v>32.344999999999999</v>
      </c>
      <c r="K164" s="23">
        <f t="shared" si="122"/>
        <v>19.367000000000001</v>
      </c>
      <c r="L164" s="23">
        <f t="shared" si="122"/>
        <v>1.9610000000000001</v>
      </c>
      <c r="M164" s="23">
        <f t="shared" si="122"/>
        <v>430.16300000000001</v>
      </c>
    </row>
    <row r="165" spans="1:13" s="9" customFormat="1" x14ac:dyDescent="0.2">
      <c r="A165"/>
      <c r="B165" s="40"/>
      <c r="C165" s="40"/>
      <c r="D165" s="40"/>
      <c r="E165" s="40">
        <f t="shared" ref="E165:F165" si="123">E64</f>
        <v>561</v>
      </c>
      <c r="F165" s="40" t="str">
        <f t="shared" si="123"/>
        <v>Esbjerg</v>
      </c>
      <c r="G165" s="23">
        <f t="shared" ref="G165:M165" si="124">G64/1000</f>
        <v>285.08499999999998</v>
      </c>
      <c r="H165" s="23">
        <f t="shared" si="124"/>
        <v>747.798</v>
      </c>
      <c r="I165" s="23">
        <f t="shared" si="124"/>
        <v>191.29599999999999</v>
      </c>
      <c r="J165" s="23">
        <f t="shared" si="124"/>
        <v>14.972</v>
      </c>
      <c r="K165" s="23">
        <f t="shared" si="124"/>
        <v>70.332999999999998</v>
      </c>
      <c r="L165" s="23">
        <f t="shared" si="124"/>
        <v>6.2469999999999999</v>
      </c>
      <c r="M165" s="23">
        <f t="shared" si="124"/>
        <v>1315.731</v>
      </c>
    </row>
    <row r="166" spans="1:13" s="9" customFormat="1" x14ac:dyDescent="0.2">
      <c r="A166"/>
      <c r="B166" s="40"/>
      <c r="C166" s="40"/>
      <c r="D166" s="40"/>
      <c r="E166" s="40">
        <f t="shared" ref="E166:F166" si="125">E65</f>
        <v>563</v>
      </c>
      <c r="F166" s="40" t="str">
        <f t="shared" si="125"/>
        <v>Fanø</v>
      </c>
      <c r="G166" s="23">
        <f t="shared" ref="G166:M166" si="126">G65/1000</f>
        <v>14.769</v>
      </c>
      <c r="H166" s="23">
        <f t="shared" si="126"/>
        <v>29.986000000000001</v>
      </c>
      <c r="I166" s="23">
        <f t="shared" si="126"/>
        <v>6.9580000000000002</v>
      </c>
      <c r="J166" s="23">
        <f t="shared" si="126"/>
        <v>4.7439999999999998</v>
      </c>
      <c r="K166" s="23">
        <f t="shared" si="126"/>
        <v>3.2770000000000001</v>
      </c>
      <c r="L166" s="23">
        <f t="shared" si="126"/>
        <v>0.14099999999999999</v>
      </c>
      <c r="M166" s="23">
        <f t="shared" si="126"/>
        <v>59.875</v>
      </c>
    </row>
    <row r="167" spans="1:13" s="9" customFormat="1" x14ac:dyDescent="0.2">
      <c r="A167"/>
      <c r="B167" s="40"/>
      <c r="C167" s="40"/>
      <c r="D167" s="40"/>
      <c r="E167" s="40">
        <f t="shared" ref="E167:F167" si="127">E66</f>
        <v>573</v>
      </c>
      <c r="F167" s="40" t="str">
        <f t="shared" si="127"/>
        <v>Varde</v>
      </c>
      <c r="G167" s="23">
        <f t="shared" ref="G167:M167" si="128">G66/1000</f>
        <v>103.15600000000001</v>
      </c>
      <c r="H167" s="23">
        <f t="shared" si="128"/>
        <v>301.54899999999998</v>
      </c>
      <c r="I167" s="23">
        <f t="shared" si="128"/>
        <v>90.992999999999995</v>
      </c>
      <c r="J167" s="23">
        <f t="shared" si="128"/>
        <v>23.588000000000001</v>
      </c>
      <c r="K167" s="23">
        <f t="shared" si="128"/>
        <v>28.945</v>
      </c>
      <c r="L167" s="23">
        <f t="shared" si="128"/>
        <v>2.9780000000000002</v>
      </c>
      <c r="M167" s="23">
        <f t="shared" si="128"/>
        <v>551.20899999999995</v>
      </c>
    </row>
    <row r="168" spans="1:13" s="9" customFormat="1" x14ac:dyDescent="0.2">
      <c r="A168"/>
      <c r="B168" s="40"/>
      <c r="C168" s="40"/>
      <c r="D168" s="40"/>
      <c r="E168" s="40">
        <f t="shared" ref="E168:F168" si="129">E67</f>
        <v>575</v>
      </c>
      <c r="F168" s="40" t="str">
        <f t="shared" si="129"/>
        <v>Vejen</v>
      </c>
      <c r="G168" s="23">
        <f t="shared" ref="G168:M168" si="130">G67/1000</f>
        <v>95.552000000000007</v>
      </c>
      <c r="H168" s="23">
        <f t="shared" si="130"/>
        <v>196.06100000000001</v>
      </c>
      <c r="I168" s="23">
        <f t="shared" si="130"/>
        <v>81.295000000000002</v>
      </c>
      <c r="J168" s="23">
        <f t="shared" si="130"/>
        <v>53.23</v>
      </c>
      <c r="K168" s="23">
        <f t="shared" si="130"/>
        <v>22.608000000000001</v>
      </c>
      <c r="L168" s="23">
        <f t="shared" si="130"/>
        <v>1.6479999999999999</v>
      </c>
      <c r="M168" s="23">
        <f t="shared" si="130"/>
        <v>450.39400000000001</v>
      </c>
    </row>
    <row r="169" spans="1:13" s="9" customFormat="1" x14ac:dyDescent="0.2">
      <c r="A169"/>
      <c r="B169" s="40"/>
      <c r="C169" s="40"/>
      <c r="D169" s="40"/>
      <c r="E169" s="40">
        <f t="shared" ref="E169:F169" si="131">E68</f>
        <v>580</v>
      </c>
      <c r="F169" s="40" t="str">
        <f t="shared" si="131"/>
        <v>Aabenraa</v>
      </c>
      <c r="G169" s="23">
        <f t="shared" ref="G169:M169" si="132">G68/1000</f>
        <v>212.81899999999999</v>
      </c>
      <c r="H169" s="23">
        <f t="shared" si="132"/>
        <v>358.79</v>
      </c>
      <c r="I169" s="23">
        <f t="shared" si="132"/>
        <v>114.497</v>
      </c>
      <c r="J169" s="23">
        <f t="shared" si="132"/>
        <v>7.4779999999999998</v>
      </c>
      <c r="K169" s="23">
        <f t="shared" si="132"/>
        <v>55.616</v>
      </c>
      <c r="L169" s="23">
        <f t="shared" si="132"/>
        <v>4.6989999999999998</v>
      </c>
      <c r="M169" s="23">
        <f t="shared" si="132"/>
        <v>753.899</v>
      </c>
    </row>
    <row r="170" spans="1:13" s="9" customFormat="1" x14ac:dyDescent="0.2">
      <c r="A170"/>
      <c r="B170" s="40"/>
      <c r="C170" s="40"/>
      <c r="D170" s="40"/>
      <c r="E170" s="40">
        <f t="shared" ref="E170:F170" si="133">E69</f>
        <v>607</v>
      </c>
      <c r="F170" s="40" t="str">
        <f t="shared" si="133"/>
        <v>Fredericia</v>
      </c>
      <c r="G170" s="23">
        <f t="shared" ref="G170:M170" si="134">G69/1000</f>
        <v>173.322</v>
      </c>
      <c r="H170" s="23">
        <f t="shared" si="134"/>
        <v>277.88799999999998</v>
      </c>
      <c r="I170" s="23">
        <f t="shared" si="134"/>
        <v>85.001000000000005</v>
      </c>
      <c r="J170" s="23">
        <f t="shared" si="134"/>
        <v>38.29</v>
      </c>
      <c r="K170" s="23">
        <f t="shared" si="134"/>
        <v>16.838999999999999</v>
      </c>
      <c r="L170" s="23">
        <f t="shared" si="134"/>
        <v>3.081</v>
      </c>
      <c r="M170" s="23">
        <f t="shared" si="134"/>
        <v>594.42100000000005</v>
      </c>
    </row>
    <row r="171" spans="1:13" s="9" customFormat="1" x14ac:dyDescent="0.2">
      <c r="A171"/>
      <c r="B171" s="40"/>
      <c r="C171" s="40"/>
      <c r="D171" s="40"/>
      <c r="E171" s="40">
        <f t="shared" ref="E171:F171" si="135">E70</f>
        <v>615</v>
      </c>
      <c r="F171" s="40" t="str">
        <f t="shared" si="135"/>
        <v>Horsens</v>
      </c>
      <c r="G171" s="23">
        <f t="shared" ref="G171:M171" si="136">G70/1000</f>
        <v>238.95099999999999</v>
      </c>
      <c r="H171" s="23">
        <f t="shared" si="136"/>
        <v>504.94400000000002</v>
      </c>
      <c r="I171" s="23">
        <f t="shared" si="136"/>
        <v>140.648</v>
      </c>
      <c r="J171" s="23">
        <f t="shared" si="136"/>
        <v>18.312000000000001</v>
      </c>
      <c r="K171" s="23">
        <f t="shared" si="136"/>
        <v>48.984000000000002</v>
      </c>
      <c r="L171" s="23">
        <f t="shared" si="136"/>
        <v>2.5990000000000002</v>
      </c>
      <c r="M171" s="23">
        <f t="shared" si="136"/>
        <v>954.43799999999999</v>
      </c>
    </row>
    <row r="172" spans="1:13" s="9" customFormat="1" x14ac:dyDescent="0.2">
      <c r="A172"/>
      <c r="B172" s="40"/>
      <c r="C172" s="40"/>
      <c r="D172" s="40"/>
      <c r="E172" s="40">
        <f t="shared" ref="E172:F172" si="137">E71</f>
        <v>621</v>
      </c>
      <c r="F172" s="40" t="str">
        <f t="shared" si="137"/>
        <v>Kolding</v>
      </c>
      <c r="G172" s="23">
        <f t="shared" ref="G172:M172" si="138">G71/1000</f>
        <v>264.74700000000001</v>
      </c>
      <c r="H172" s="23">
        <f t="shared" si="138"/>
        <v>454.351</v>
      </c>
      <c r="I172" s="23">
        <f t="shared" si="138"/>
        <v>141.46899999999999</v>
      </c>
      <c r="J172" s="23">
        <f t="shared" si="138"/>
        <v>54.505000000000003</v>
      </c>
      <c r="K172" s="23">
        <f t="shared" si="138"/>
        <v>35.316000000000003</v>
      </c>
      <c r="L172" s="23">
        <f t="shared" si="138"/>
        <v>3.633</v>
      </c>
      <c r="M172" s="23">
        <f t="shared" si="138"/>
        <v>954.02099999999996</v>
      </c>
    </row>
    <row r="173" spans="1:13" s="9" customFormat="1" x14ac:dyDescent="0.2">
      <c r="A173"/>
      <c r="B173" s="40"/>
      <c r="C173" s="40"/>
      <c r="D173" s="40"/>
      <c r="E173" s="40">
        <f t="shared" ref="E173:F173" si="139">E72</f>
        <v>630</v>
      </c>
      <c r="F173" s="40" t="str">
        <f t="shared" si="139"/>
        <v>Vejle</v>
      </c>
      <c r="G173" s="23">
        <f t="shared" ref="G173:M173" si="140">G72/1000</f>
        <v>298.73700000000002</v>
      </c>
      <c r="H173" s="23">
        <f t="shared" si="140"/>
        <v>457.94900000000001</v>
      </c>
      <c r="I173" s="23">
        <f t="shared" si="140"/>
        <v>173.62</v>
      </c>
      <c r="J173" s="23">
        <f t="shared" si="140"/>
        <v>57.423000000000002</v>
      </c>
      <c r="K173" s="23">
        <f t="shared" si="140"/>
        <v>35.546999999999997</v>
      </c>
      <c r="L173" s="23">
        <f t="shared" si="140"/>
        <v>4.4029999999999996</v>
      </c>
      <c r="M173" s="23">
        <f t="shared" si="140"/>
        <v>1027.6790000000001</v>
      </c>
    </row>
    <row r="174" spans="1:13" s="9" customFormat="1" x14ac:dyDescent="0.2">
      <c r="A174"/>
      <c r="B174" s="40"/>
      <c r="C174" s="40"/>
      <c r="D174" s="40"/>
      <c r="E174" s="40">
        <f t="shared" ref="E174:F174" si="141">E73</f>
        <v>657</v>
      </c>
      <c r="F174" s="40" t="str">
        <f t="shared" si="141"/>
        <v>Herning</v>
      </c>
      <c r="G174" s="23">
        <f t="shared" ref="G174:M174" si="142">G73/1000</f>
        <v>173.93</v>
      </c>
      <c r="H174" s="23">
        <f t="shared" si="142"/>
        <v>440.68099999999998</v>
      </c>
      <c r="I174" s="23">
        <f t="shared" si="142"/>
        <v>100.836</v>
      </c>
      <c r="J174" s="23">
        <f t="shared" si="142"/>
        <v>108.705</v>
      </c>
      <c r="K174" s="23">
        <f t="shared" si="142"/>
        <v>29.494</v>
      </c>
      <c r="L174" s="23">
        <f t="shared" si="142"/>
        <v>2.556</v>
      </c>
      <c r="M174" s="23">
        <f t="shared" si="142"/>
        <v>856.202</v>
      </c>
    </row>
    <row r="175" spans="1:13" s="9" customFormat="1" x14ac:dyDescent="0.2">
      <c r="A175"/>
      <c r="B175" s="40"/>
      <c r="C175" s="40"/>
      <c r="D175" s="40"/>
      <c r="E175" s="40">
        <f t="shared" ref="E175:F175" si="143">E74</f>
        <v>661</v>
      </c>
      <c r="F175" s="40" t="str">
        <f t="shared" si="143"/>
        <v>Holstebro</v>
      </c>
      <c r="G175" s="23">
        <f t="shared" ref="G175:M175" si="144">G74/1000</f>
        <v>127.69</v>
      </c>
      <c r="H175" s="23">
        <f t="shared" si="144"/>
        <v>320.88400000000001</v>
      </c>
      <c r="I175" s="23">
        <f t="shared" si="144"/>
        <v>62.069000000000003</v>
      </c>
      <c r="J175" s="23">
        <f t="shared" si="144"/>
        <v>23.507000000000001</v>
      </c>
      <c r="K175" s="23">
        <f t="shared" si="144"/>
        <v>21.411999999999999</v>
      </c>
      <c r="L175" s="23">
        <f t="shared" si="144"/>
        <v>2.9790000000000001</v>
      </c>
      <c r="M175" s="23">
        <f t="shared" si="144"/>
        <v>558.54100000000005</v>
      </c>
    </row>
    <row r="176" spans="1:13" s="9" customFormat="1" x14ac:dyDescent="0.2">
      <c r="A176"/>
      <c r="B176" s="40"/>
      <c r="C176" s="40"/>
      <c r="D176" s="40"/>
      <c r="E176" s="40">
        <f t="shared" ref="E176:F176" si="145">E75</f>
        <v>665</v>
      </c>
      <c r="F176" s="40" t="str">
        <f t="shared" si="145"/>
        <v>Lemvig</v>
      </c>
      <c r="G176" s="23">
        <f t="shared" ref="G176:M176" si="146">G75/1000</f>
        <v>59.238999999999997</v>
      </c>
      <c r="H176" s="23">
        <f t="shared" si="146"/>
        <v>119.94</v>
      </c>
      <c r="I176" s="23">
        <f t="shared" si="146"/>
        <v>28.19</v>
      </c>
      <c r="J176" s="23">
        <f t="shared" si="146"/>
        <v>12.087</v>
      </c>
      <c r="K176" s="23">
        <f t="shared" si="146"/>
        <v>6.8120000000000003</v>
      </c>
      <c r="L176" s="23">
        <f t="shared" si="146"/>
        <v>1.41</v>
      </c>
      <c r="M176" s="23">
        <f t="shared" si="146"/>
        <v>227.678</v>
      </c>
    </row>
    <row r="177" spans="1:13" s="9" customFormat="1" x14ac:dyDescent="0.2">
      <c r="A177"/>
      <c r="B177" s="40"/>
      <c r="C177" s="40"/>
      <c r="D177" s="40"/>
      <c r="E177" s="40">
        <f t="shared" ref="E177:F177" si="147">E76</f>
        <v>671</v>
      </c>
      <c r="F177" s="40" t="str">
        <f t="shared" si="147"/>
        <v>Struer</v>
      </c>
      <c r="G177" s="23">
        <f t="shared" ref="G177:M177" si="148">G76/1000</f>
        <v>72.286000000000001</v>
      </c>
      <c r="H177" s="23">
        <f t="shared" si="148"/>
        <v>112.54</v>
      </c>
      <c r="I177" s="23">
        <f t="shared" si="148"/>
        <v>35.216000000000001</v>
      </c>
      <c r="J177" s="23">
        <f t="shared" si="148"/>
        <v>9.2729999999999997</v>
      </c>
      <c r="K177" s="23">
        <f t="shared" si="148"/>
        <v>7.1539999999999999</v>
      </c>
      <c r="L177" s="23">
        <f t="shared" si="148"/>
        <v>1.113</v>
      </c>
      <c r="M177" s="23">
        <f t="shared" si="148"/>
        <v>237.58199999999999</v>
      </c>
    </row>
    <row r="178" spans="1:13" s="9" customFormat="1" x14ac:dyDescent="0.2">
      <c r="A178"/>
      <c r="B178" s="40"/>
      <c r="C178" s="40"/>
      <c r="D178" s="40"/>
      <c r="E178" s="40">
        <f t="shared" ref="E178:F178" si="149">E77</f>
        <v>706</v>
      </c>
      <c r="F178" s="40" t="str">
        <f t="shared" si="149"/>
        <v>Syddjurs</v>
      </c>
      <c r="G178" s="23">
        <f t="shared" ref="G178:M178" si="150">G77/1000</f>
        <v>183.78</v>
      </c>
      <c r="H178" s="23">
        <f t="shared" si="150"/>
        <v>195.59299999999999</v>
      </c>
      <c r="I178" s="23">
        <f t="shared" si="150"/>
        <v>65.870999999999995</v>
      </c>
      <c r="J178" s="23">
        <f t="shared" si="150"/>
        <v>9.8770000000000007</v>
      </c>
      <c r="K178" s="23">
        <f t="shared" si="150"/>
        <v>8.4760000000000009</v>
      </c>
      <c r="L178" s="23">
        <f t="shared" si="150"/>
        <v>3.125</v>
      </c>
      <c r="M178" s="23">
        <f t="shared" si="150"/>
        <v>466.72199999999998</v>
      </c>
    </row>
    <row r="179" spans="1:13" s="9" customFormat="1" x14ac:dyDescent="0.2">
      <c r="A179"/>
      <c r="B179" s="40"/>
      <c r="C179" s="40"/>
      <c r="D179" s="40"/>
      <c r="E179" s="40">
        <f t="shared" ref="E179:F179" si="151">E78</f>
        <v>707</v>
      </c>
      <c r="F179" s="40" t="str">
        <f t="shared" si="151"/>
        <v>Norddjurs</v>
      </c>
      <c r="G179" s="23">
        <f t="shared" ref="G179:M179" si="152">G78/1000</f>
        <v>143.55199999999999</v>
      </c>
      <c r="H179" s="23">
        <f t="shared" si="152"/>
        <v>279.221</v>
      </c>
      <c r="I179" s="23">
        <f t="shared" si="152"/>
        <v>51.331000000000003</v>
      </c>
      <c r="J179" s="23">
        <f t="shared" si="152"/>
        <v>16.885000000000002</v>
      </c>
      <c r="K179" s="23">
        <f t="shared" si="152"/>
        <v>16.158999999999999</v>
      </c>
      <c r="L179" s="23">
        <f t="shared" si="152"/>
        <v>2.1539999999999999</v>
      </c>
      <c r="M179" s="23">
        <f t="shared" si="152"/>
        <v>509.30200000000002</v>
      </c>
    </row>
    <row r="180" spans="1:13" s="9" customFormat="1" x14ac:dyDescent="0.2">
      <c r="A180"/>
      <c r="B180" s="40"/>
      <c r="C180" s="40"/>
      <c r="D180" s="40"/>
      <c r="E180" s="40">
        <f t="shared" ref="E180:F180" si="153">E79</f>
        <v>710</v>
      </c>
      <c r="F180" s="40" t="str">
        <f t="shared" si="153"/>
        <v>Favrskov</v>
      </c>
      <c r="G180" s="23">
        <f t="shared" ref="G180:M180" si="154">G79/1000</f>
        <v>99.971000000000004</v>
      </c>
      <c r="H180" s="23">
        <f t="shared" si="154"/>
        <v>208.07499999999999</v>
      </c>
      <c r="I180" s="23">
        <f t="shared" si="154"/>
        <v>82.8</v>
      </c>
      <c r="J180" s="23">
        <f t="shared" si="154"/>
        <v>30.021000000000001</v>
      </c>
      <c r="K180" s="23">
        <f t="shared" si="154"/>
        <v>11.666</v>
      </c>
      <c r="L180" s="23">
        <f t="shared" si="154"/>
        <v>2.7410000000000001</v>
      </c>
      <c r="M180" s="23">
        <f t="shared" si="154"/>
        <v>435.274</v>
      </c>
    </row>
    <row r="181" spans="1:13" s="9" customFormat="1" x14ac:dyDescent="0.2">
      <c r="A181"/>
      <c r="B181" s="40"/>
      <c r="C181" s="40"/>
      <c r="D181" s="40"/>
      <c r="E181" s="40">
        <f t="shared" ref="E181:F181" si="155">E80</f>
        <v>727</v>
      </c>
      <c r="F181" s="40" t="str">
        <f t="shared" si="155"/>
        <v>Odder</v>
      </c>
      <c r="G181" s="23">
        <f t="shared" ref="G181:M181" si="156">G80/1000</f>
        <v>86.495999999999995</v>
      </c>
      <c r="H181" s="23">
        <f t="shared" si="156"/>
        <v>132.17500000000001</v>
      </c>
      <c r="I181" s="23">
        <f t="shared" si="156"/>
        <v>25.138000000000002</v>
      </c>
      <c r="J181" s="23">
        <f t="shared" si="156"/>
        <v>19.393000000000001</v>
      </c>
      <c r="K181" s="23">
        <f t="shared" si="156"/>
        <v>16.588000000000001</v>
      </c>
      <c r="L181" s="23">
        <f t="shared" si="156"/>
        <v>1.2</v>
      </c>
      <c r="M181" s="23">
        <f t="shared" si="156"/>
        <v>280.99</v>
      </c>
    </row>
    <row r="182" spans="1:13" s="9" customFormat="1" x14ac:dyDescent="0.2">
      <c r="A182"/>
      <c r="B182" s="40"/>
      <c r="C182" s="40"/>
      <c r="D182" s="40"/>
      <c r="E182" s="40">
        <f t="shared" ref="E182:F182" si="157">E81</f>
        <v>730</v>
      </c>
      <c r="F182" s="40" t="str">
        <f t="shared" si="157"/>
        <v>Randers</v>
      </c>
      <c r="G182" s="23">
        <f t="shared" ref="G182:M182" si="158">G81/1000</f>
        <v>351.09699999999998</v>
      </c>
      <c r="H182" s="23">
        <f t="shared" si="158"/>
        <v>652.34100000000001</v>
      </c>
      <c r="I182" s="23">
        <f t="shared" si="158"/>
        <v>98.015000000000001</v>
      </c>
      <c r="J182" s="23">
        <f t="shared" si="158"/>
        <v>19.797000000000001</v>
      </c>
      <c r="K182" s="23">
        <f t="shared" si="158"/>
        <v>50.591999999999999</v>
      </c>
      <c r="L182" s="23">
        <f t="shared" si="158"/>
        <v>5.07</v>
      </c>
      <c r="M182" s="23">
        <f t="shared" si="158"/>
        <v>1176.912</v>
      </c>
    </row>
    <row r="183" spans="1:13" s="9" customFormat="1" x14ac:dyDescent="0.2">
      <c r="A183"/>
      <c r="B183" s="40"/>
      <c r="C183" s="40"/>
      <c r="D183" s="40"/>
      <c r="E183" s="40">
        <f t="shared" ref="E183:F183" si="159">E82</f>
        <v>740</v>
      </c>
      <c r="F183" s="40" t="str">
        <f t="shared" si="159"/>
        <v>Silkeborg</v>
      </c>
      <c r="G183" s="23">
        <f t="shared" ref="G183:M183" si="160">G82/1000</f>
        <v>227.83799999999999</v>
      </c>
      <c r="H183" s="23">
        <f t="shared" si="160"/>
        <v>433.08</v>
      </c>
      <c r="I183" s="23">
        <f t="shared" si="160"/>
        <v>151.79599999999999</v>
      </c>
      <c r="J183" s="23">
        <f t="shared" si="160"/>
        <v>102.723</v>
      </c>
      <c r="K183" s="23">
        <f t="shared" si="160"/>
        <v>36.145000000000003</v>
      </c>
      <c r="L183" s="23">
        <f t="shared" si="160"/>
        <v>5.7640000000000002</v>
      </c>
      <c r="M183" s="23">
        <f t="shared" si="160"/>
        <v>957.346</v>
      </c>
    </row>
    <row r="184" spans="1:13" s="9" customFormat="1" x14ac:dyDescent="0.2">
      <c r="A184"/>
      <c r="B184" s="40"/>
      <c r="C184" s="40"/>
      <c r="D184" s="40"/>
      <c r="E184" s="40">
        <f t="shared" ref="E184:F184" si="161">E83</f>
        <v>741</v>
      </c>
      <c r="F184" s="40" t="str">
        <f t="shared" si="161"/>
        <v>Samsø</v>
      </c>
      <c r="G184" s="23">
        <f t="shared" ref="G184:M184" si="162">G83/1000</f>
        <v>20.071999999999999</v>
      </c>
      <c r="H184" s="23">
        <f t="shared" si="162"/>
        <v>33.521000000000001</v>
      </c>
      <c r="I184" s="23">
        <f t="shared" si="162"/>
        <v>9.41</v>
      </c>
      <c r="J184" s="23">
        <f t="shared" si="162"/>
        <v>0.29799999999999999</v>
      </c>
      <c r="K184" s="23">
        <f t="shared" si="162"/>
        <v>3.2690000000000001</v>
      </c>
      <c r="L184" s="23">
        <f t="shared" si="162"/>
        <v>0</v>
      </c>
      <c r="M184" s="23">
        <f t="shared" si="162"/>
        <v>66.569999999999993</v>
      </c>
    </row>
    <row r="185" spans="1:13" s="9" customFormat="1" x14ac:dyDescent="0.2">
      <c r="A185"/>
      <c r="B185" s="40"/>
      <c r="C185" s="40"/>
      <c r="D185" s="40"/>
      <c r="E185" s="40">
        <f t="shared" ref="E185:F185" si="163">E84</f>
        <v>746</v>
      </c>
      <c r="F185" s="40" t="str">
        <f t="shared" si="163"/>
        <v>Skanderborg</v>
      </c>
      <c r="G185" s="23">
        <f t="shared" ref="G185:M185" si="164">G84/1000</f>
        <v>122.71299999999999</v>
      </c>
      <c r="H185" s="23">
        <f t="shared" si="164"/>
        <v>311.07400000000001</v>
      </c>
      <c r="I185" s="23">
        <f t="shared" si="164"/>
        <v>83.623999999999995</v>
      </c>
      <c r="J185" s="23">
        <f t="shared" si="164"/>
        <v>15.488</v>
      </c>
      <c r="K185" s="23">
        <f t="shared" si="164"/>
        <v>16.88</v>
      </c>
      <c r="L185" s="23">
        <f t="shared" si="164"/>
        <v>3.3959999999999999</v>
      </c>
      <c r="M185" s="23">
        <f t="shared" si="164"/>
        <v>553.17499999999995</v>
      </c>
    </row>
    <row r="186" spans="1:13" s="9" customFormat="1" x14ac:dyDescent="0.2">
      <c r="A186"/>
      <c r="B186" s="40"/>
      <c r="C186" s="40"/>
      <c r="D186" s="40"/>
      <c r="E186" s="40">
        <f t="shared" ref="E186:F186" si="165">E85</f>
        <v>751</v>
      </c>
      <c r="F186" s="40" t="str">
        <f t="shared" si="165"/>
        <v>Aarhus</v>
      </c>
      <c r="G186" s="23">
        <f t="shared" ref="G186:M186" si="166">G85/1000</f>
        <v>717.32500000000005</v>
      </c>
      <c r="H186" s="23">
        <f t="shared" si="166"/>
        <v>1511.9960000000001</v>
      </c>
      <c r="I186" s="23">
        <f t="shared" si="166"/>
        <v>290.29399999999998</v>
      </c>
      <c r="J186" s="23">
        <f t="shared" si="166"/>
        <v>154.066</v>
      </c>
      <c r="K186" s="23">
        <f t="shared" si="166"/>
        <v>90.221000000000004</v>
      </c>
      <c r="L186" s="23">
        <f t="shared" si="166"/>
        <v>6.9710000000000001</v>
      </c>
      <c r="M186" s="23">
        <f t="shared" si="166"/>
        <v>2770.873</v>
      </c>
    </row>
    <row r="187" spans="1:13" s="9" customFormat="1" x14ac:dyDescent="0.2">
      <c r="A187"/>
      <c r="B187" s="40"/>
      <c r="C187" s="40"/>
      <c r="D187" s="40"/>
      <c r="E187" s="40">
        <f t="shared" ref="E187:F187" si="167">E86</f>
        <v>756</v>
      </c>
      <c r="F187" s="40" t="str">
        <f t="shared" si="167"/>
        <v>Ikast-Brande</v>
      </c>
      <c r="G187" s="23">
        <f t="shared" ref="G187:M187" si="168">G86/1000</f>
        <v>113.428</v>
      </c>
      <c r="H187" s="23">
        <f t="shared" si="168"/>
        <v>219.916</v>
      </c>
      <c r="I187" s="23">
        <f t="shared" si="168"/>
        <v>43.874000000000002</v>
      </c>
      <c r="J187" s="23">
        <f t="shared" si="168"/>
        <v>37.180999999999997</v>
      </c>
      <c r="K187" s="23">
        <f t="shared" si="168"/>
        <v>19.091000000000001</v>
      </c>
      <c r="L187" s="23">
        <f t="shared" si="168"/>
        <v>1.7430000000000001</v>
      </c>
      <c r="M187" s="23">
        <f t="shared" si="168"/>
        <v>435.233</v>
      </c>
    </row>
    <row r="188" spans="1:13" s="9" customFormat="1" x14ac:dyDescent="0.2">
      <c r="A188"/>
      <c r="B188" s="40"/>
      <c r="C188" s="40"/>
      <c r="D188" s="40"/>
      <c r="E188" s="40">
        <f t="shared" ref="E188:F188" si="169">E87</f>
        <v>760</v>
      </c>
      <c r="F188" s="40" t="str">
        <f t="shared" si="169"/>
        <v>Ringkøbing-Skjern</v>
      </c>
      <c r="G188" s="23">
        <f t="shared" ref="G188:M188" si="170">G87/1000</f>
        <v>209.03299999999999</v>
      </c>
      <c r="H188" s="23">
        <f t="shared" si="170"/>
        <v>304.65199999999999</v>
      </c>
      <c r="I188" s="23">
        <f t="shared" si="170"/>
        <v>79.277000000000001</v>
      </c>
      <c r="J188" s="23">
        <f t="shared" si="170"/>
        <v>21.652999999999999</v>
      </c>
      <c r="K188" s="23">
        <f t="shared" si="170"/>
        <v>20.552</v>
      </c>
      <c r="L188" s="23">
        <f t="shared" si="170"/>
        <v>3.2250000000000001</v>
      </c>
      <c r="M188" s="23">
        <f t="shared" si="170"/>
        <v>638.39200000000005</v>
      </c>
    </row>
    <row r="189" spans="1:13" s="9" customFormat="1" x14ac:dyDescent="0.2">
      <c r="A189"/>
      <c r="B189" s="40"/>
      <c r="C189" s="40"/>
      <c r="D189" s="40"/>
      <c r="E189" s="40">
        <f t="shared" ref="E189:F189" si="171">E88</f>
        <v>766</v>
      </c>
      <c r="F189" s="40" t="str">
        <f t="shared" si="171"/>
        <v>Hedensted</v>
      </c>
      <c r="G189" s="23">
        <f t="shared" ref="G189:M189" si="172">G88/1000</f>
        <v>109.057</v>
      </c>
      <c r="H189" s="23">
        <f t="shared" si="172"/>
        <v>210.363</v>
      </c>
      <c r="I189" s="23">
        <f t="shared" si="172"/>
        <v>97.406000000000006</v>
      </c>
      <c r="J189" s="23">
        <f t="shared" si="172"/>
        <v>23.684999999999999</v>
      </c>
      <c r="K189" s="23">
        <f t="shared" si="172"/>
        <v>17.036999999999999</v>
      </c>
      <c r="L189" s="23">
        <f t="shared" si="172"/>
        <v>1.998</v>
      </c>
      <c r="M189" s="23">
        <f t="shared" si="172"/>
        <v>459.54599999999999</v>
      </c>
    </row>
    <row r="190" spans="1:13" s="9" customFormat="1" x14ac:dyDescent="0.2">
      <c r="A190"/>
      <c r="B190" s="40"/>
      <c r="C190" s="40"/>
      <c r="D190" s="40"/>
      <c r="E190" s="40">
        <f t="shared" ref="E190:F190" si="173">E89</f>
        <v>773</v>
      </c>
      <c r="F190" s="40" t="str">
        <f t="shared" si="173"/>
        <v>Morsø</v>
      </c>
      <c r="G190" s="23">
        <f t="shared" ref="G190:M190" si="174">G89/1000</f>
        <v>52.182000000000002</v>
      </c>
      <c r="H190" s="23">
        <f t="shared" si="174"/>
        <v>158.101</v>
      </c>
      <c r="I190" s="23">
        <f t="shared" si="174"/>
        <v>42.451999999999998</v>
      </c>
      <c r="J190" s="23">
        <f t="shared" si="174"/>
        <v>18.95</v>
      </c>
      <c r="K190" s="23">
        <f t="shared" si="174"/>
        <v>11.311999999999999</v>
      </c>
      <c r="L190" s="23">
        <f t="shared" si="174"/>
        <v>0.84199999999999997</v>
      </c>
      <c r="M190" s="23">
        <f t="shared" si="174"/>
        <v>283.839</v>
      </c>
    </row>
    <row r="191" spans="1:13" s="9" customFormat="1" x14ac:dyDescent="0.2">
      <c r="A191"/>
      <c r="B191" s="40"/>
      <c r="C191" s="40"/>
      <c r="D191" s="40"/>
      <c r="E191" s="40">
        <f t="shared" ref="E191:F191" si="175">E90</f>
        <v>779</v>
      </c>
      <c r="F191" s="40" t="str">
        <f t="shared" si="175"/>
        <v>Skive</v>
      </c>
      <c r="G191" s="23">
        <f t="shared" ref="G191:M191" si="176">G90/1000</f>
        <v>132.10499999999999</v>
      </c>
      <c r="H191" s="23">
        <f t="shared" si="176"/>
        <v>308.71699999999998</v>
      </c>
      <c r="I191" s="23">
        <f t="shared" si="176"/>
        <v>81.433000000000007</v>
      </c>
      <c r="J191" s="23">
        <f t="shared" si="176"/>
        <v>7.8769999999999998</v>
      </c>
      <c r="K191" s="23">
        <f t="shared" si="176"/>
        <v>20.097000000000001</v>
      </c>
      <c r="L191" s="23">
        <f t="shared" si="176"/>
        <v>2.4729999999999999</v>
      </c>
      <c r="M191" s="23">
        <f t="shared" si="176"/>
        <v>552.702</v>
      </c>
    </row>
    <row r="192" spans="1:13" s="9" customFormat="1" x14ac:dyDescent="0.2">
      <c r="A192"/>
      <c r="B192" s="40"/>
      <c r="C192" s="40"/>
      <c r="D192" s="40"/>
      <c r="E192" s="40">
        <f t="shared" ref="E192:F192" si="177">E91</f>
        <v>787</v>
      </c>
      <c r="F192" s="40" t="str">
        <f t="shared" si="177"/>
        <v>Thisted</v>
      </c>
      <c r="G192" s="23">
        <f t="shared" ref="G192:M192" si="178">G91/1000</f>
        <v>140.52099999999999</v>
      </c>
      <c r="H192" s="23">
        <f t="shared" si="178"/>
        <v>268.36599999999999</v>
      </c>
      <c r="I192" s="23">
        <f t="shared" si="178"/>
        <v>67.376000000000005</v>
      </c>
      <c r="J192" s="23">
        <f t="shared" si="178"/>
        <v>49.173000000000002</v>
      </c>
      <c r="K192" s="23">
        <f t="shared" si="178"/>
        <v>23.565000000000001</v>
      </c>
      <c r="L192" s="23">
        <f t="shared" si="178"/>
        <v>2.3530000000000002</v>
      </c>
      <c r="M192" s="23">
        <f t="shared" si="178"/>
        <v>551.35400000000004</v>
      </c>
    </row>
    <row r="193" spans="1:13" s="9" customFormat="1" x14ac:dyDescent="0.2">
      <c r="A193"/>
      <c r="B193" s="40"/>
      <c r="C193" s="40"/>
      <c r="D193" s="40"/>
      <c r="E193" s="40">
        <f t="shared" ref="E193:F193" si="179">E92</f>
        <v>791</v>
      </c>
      <c r="F193" s="40" t="str">
        <f t="shared" si="179"/>
        <v>Viborg</v>
      </c>
      <c r="G193" s="23">
        <f t="shared" ref="G193:M193" si="180">G92/1000</f>
        <v>228.697</v>
      </c>
      <c r="H193" s="23">
        <f t="shared" si="180"/>
        <v>434.43799999999999</v>
      </c>
      <c r="I193" s="23">
        <f t="shared" si="180"/>
        <v>186.58799999999999</v>
      </c>
      <c r="J193" s="23">
        <f t="shared" si="180"/>
        <v>98.313999999999993</v>
      </c>
      <c r="K193" s="23">
        <f t="shared" si="180"/>
        <v>32.209000000000003</v>
      </c>
      <c r="L193" s="23">
        <f t="shared" si="180"/>
        <v>7.14</v>
      </c>
      <c r="M193" s="23">
        <f t="shared" si="180"/>
        <v>987.38599999999997</v>
      </c>
    </row>
    <row r="194" spans="1:13" s="9" customFormat="1" x14ac:dyDescent="0.2">
      <c r="A194"/>
      <c r="B194" s="40"/>
      <c r="C194" s="40"/>
      <c r="D194" s="40"/>
      <c r="E194" s="40">
        <f t="shared" ref="E194:F194" si="181">E93</f>
        <v>810</v>
      </c>
      <c r="F194" s="40" t="str">
        <f t="shared" si="181"/>
        <v>Brønderslev</v>
      </c>
      <c r="G194" s="23">
        <f t="shared" ref="G194:M194" si="182">G93/1000</f>
        <v>89.691999999999993</v>
      </c>
      <c r="H194" s="23">
        <f t="shared" si="182"/>
        <v>239.745</v>
      </c>
      <c r="I194" s="23">
        <f t="shared" si="182"/>
        <v>51.511000000000003</v>
      </c>
      <c r="J194" s="23">
        <f t="shared" si="182"/>
        <v>11.465999999999999</v>
      </c>
      <c r="K194" s="23">
        <f t="shared" si="182"/>
        <v>13.663</v>
      </c>
      <c r="L194" s="23">
        <f t="shared" si="182"/>
        <v>1.6930000000000001</v>
      </c>
      <c r="M194" s="23">
        <f t="shared" si="182"/>
        <v>407.77</v>
      </c>
    </row>
    <row r="195" spans="1:13" s="9" customFormat="1" x14ac:dyDescent="0.2">
      <c r="A195"/>
      <c r="B195" s="40"/>
      <c r="C195" s="40"/>
      <c r="D195" s="40"/>
      <c r="E195" s="40">
        <f t="shared" ref="E195:F195" si="183">E94</f>
        <v>813</v>
      </c>
      <c r="F195" s="40" t="str">
        <f t="shared" si="183"/>
        <v>Frederikshavn</v>
      </c>
      <c r="G195" s="23">
        <f t="shared" ref="G195:M195" si="184">G94/1000</f>
        <v>188.08799999999999</v>
      </c>
      <c r="H195" s="23">
        <f t="shared" si="184"/>
        <v>402.27</v>
      </c>
      <c r="I195" s="23">
        <f t="shared" si="184"/>
        <v>99.908000000000001</v>
      </c>
      <c r="J195" s="23">
        <f t="shared" si="184"/>
        <v>48.055999999999997</v>
      </c>
      <c r="K195" s="23">
        <f t="shared" si="184"/>
        <v>39.380000000000003</v>
      </c>
      <c r="L195" s="23">
        <f t="shared" si="184"/>
        <v>3.7930000000000001</v>
      </c>
      <c r="M195" s="23">
        <f t="shared" si="184"/>
        <v>781.495</v>
      </c>
    </row>
    <row r="196" spans="1:13" s="9" customFormat="1" x14ac:dyDescent="0.2">
      <c r="A196"/>
      <c r="B196" s="40"/>
      <c r="C196" s="40"/>
      <c r="D196" s="40"/>
      <c r="E196" s="40">
        <f t="shared" ref="E196:F196" si="185">E95</f>
        <v>820</v>
      </c>
      <c r="F196" s="40" t="str">
        <f t="shared" si="185"/>
        <v>Vesthimmerlands</v>
      </c>
      <c r="G196" s="23">
        <f t="shared" ref="G196:M196" si="186">G95/1000</f>
        <v>159.399</v>
      </c>
      <c r="H196" s="23">
        <f t="shared" si="186"/>
        <v>237.8</v>
      </c>
      <c r="I196" s="23">
        <f t="shared" si="186"/>
        <v>34.244</v>
      </c>
      <c r="J196" s="23">
        <f t="shared" si="186"/>
        <v>12.813000000000001</v>
      </c>
      <c r="K196" s="23">
        <f t="shared" si="186"/>
        <v>15.749000000000001</v>
      </c>
      <c r="L196" s="23">
        <f t="shared" si="186"/>
        <v>1.1180000000000001</v>
      </c>
      <c r="M196" s="23">
        <f t="shared" si="186"/>
        <v>461.12299999999999</v>
      </c>
    </row>
    <row r="197" spans="1:13" s="9" customFormat="1" x14ac:dyDescent="0.2">
      <c r="A197"/>
      <c r="B197" s="40"/>
      <c r="C197" s="40"/>
      <c r="D197" s="40"/>
      <c r="E197" s="40">
        <f t="shared" ref="E197:F197" si="187">E96</f>
        <v>825</v>
      </c>
      <c r="F197" s="40" t="str">
        <f t="shared" si="187"/>
        <v>Læsø</v>
      </c>
      <c r="G197" s="23">
        <f t="shared" ref="G197:M197" si="188">G96/1000</f>
        <v>7.9550000000000001</v>
      </c>
      <c r="H197" s="23">
        <f t="shared" si="188"/>
        <v>25.364999999999998</v>
      </c>
      <c r="I197" s="23">
        <f t="shared" si="188"/>
        <v>11.946999999999999</v>
      </c>
      <c r="J197" s="23">
        <f t="shared" si="188"/>
        <v>0.1</v>
      </c>
      <c r="K197" s="23">
        <f t="shared" si="188"/>
        <v>1.2450000000000001</v>
      </c>
      <c r="L197" s="23">
        <f t="shared" si="188"/>
        <v>0.14199999999999999</v>
      </c>
      <c r="M197" s="23">
        <f t="shared" si="188"/>
        <v>46.753999999999998</v>
      </c>
    </row>
    <row r="198" spans="1:13" s="9" customFormat="1" x14ac:dyDescent="0.2">
      <c r="A198"/>
      <c r="B198" s="40"/>
      <c r="C198" s="40"/>
      <c r="D198" s="40"/>
      <c r="E198" s="40">
        <f t="shared" ref="E198:F198" si="189">E97</f>
        <v>840</v>
      </c>
      <c r="F198" s="40" t="str">
        <f t="shared" si="189"/>
        <v>Rebild</v>
      </c>
      <c r="G198" s="23">
        <f t="shared" ref="G198:M198" si="190">G97/1000</f>
        <v>83.531999999999996</v>
      </c>
      <c r="H198" s="23">
        <f t="shared" si="190"/>
        <v>138.994</v>
      </c>
      <c r="I198" s="23">
        <f t="shared" si="190"/>
        <v>26.431000000000001</v>
      </c>
      <c r="J198" s="23">
        <f t="shared" si="190"/>
        <v>23.082999999999998</v>
      </c>
      <c r="K198" s="23">
        <f t="shared" si="190"/>
        <v>11.335000000000001</v>
      </c>
      <c r="L198" s="23">
        <f t="shared" si="190"/>
        <v>1.21</v>
      </c>
      <c r="M198" s="23">
        <f t="shared" si="190"/>
        <v>284.58499999999998</v>
      </c>
    </row>
    <row r="199" spans="1:13" s="9" customFormat="1" x14ac:dyDescent="0.2">
      <c r="A199"/>
      <c r="B199" s="40"/>
      <c r="C199" s="40"/>
      <c r="D199" s="40"/>
      <c r="E199" s="40">
        <f t="shared" ref="E199:F199" si="191">E98</f>
        <v>846</v>
      </c>
      <c r="F199" s="40" t="str">
        <f t="shared" si="191"/>
        <v>Mariagerfjord</v>
      </c>
      <c r="G199" s="23">
        <f t="shared" ref="G199:M199" si="192">G98/1000</f>
        <v>140.18799999999999</v>
      </c>
      <c r="H199" s="23">
        <f t="shared" si="192"/>
        <v>283.995</v>
      </c>
      <c r="I199" s="23">
        <f t="shared" si="192"/>
        <v>39.328000000000003</v>
      </c>
      <c r="J199" s="23">
        <f t="shared" si="192"/>
        <v>7.7190000000000003</v>
      </c>
      <c r="K199" s="23">
        <f t="shared" si="192"/>
        <v>18.972999999999999</v>
      </c>
      <c r="L199" s="23">
        <f t="shared" si="192"/>
        <v>1.49</v>
      </c>
      <c r="M199" s="23">
        <f t="shared" si="192"/>
        <v>491.69299999999998</v>
      </c>
    </row>
    <row r="200" spans="1:13" s="9" customFormat="1" x14ac:dyDescent="0.2">
      <c r="A200"/>
      <c r="B200" s="40"/>
      <c r="C200" s="40"/>
      <c r="D200" s="40"/>
      <c r="E200" s="40">
        <f t="shared" ref="E200:F200" si="193">E99</f>
        <v>849</v>
      </c>
      <c r="F200" s="40" t="str">
        <f t="shared" si="193"/>
        <v>Jammerbugt</v>
      </c>
      <c r="G200" s="23">
        <f t="shared" ref="G200:M200" si="194">G99/1000</f>
        <v>217.495</v>
      </c>
      <c r="H200" s="23">
        <f t="shared" si="194"/>
        <v>164.75700000000001</v>
      </c>
      <c r="I200" s="23">
        <f t="shared" si="194"/>
        <v>38.103000000000002</v>
      </c>
      <c r="J200" s="23">
        <f t="shared" si="194"/>
        <v>12.387</v>
      </c>
      <c r="K200" s="23">
        <f t="shared" si="194"/>
        <v>12.170999999999999</v>
      </c>
      <c r="L200" s="23">
        <f t="shared" si="194"/>
        <v>1.8320000000000001</v>
      </c>
      <c r="M200" s="23">
        <f t="shared" si="194"/>
        <v>446.745</v>
      </c>
    </row>
    <row r="201" spans="1:13" s="9" customFormat="1" x14ac:dyDescent="0.2">
      <c r="A201"/>
      <c r="B201" s="40"/>
      <c r="C201" s="40"/>
      <c r="D201" s="40"/>
      <c r="E201" s="40">
        <f t="shared" ref="E201:F201" si="195">E100</f>
        <v>851</v>
      </c>
      <c r="F201" s="40" t="str">
        <f t="shared" si="195"/>
        <v>Aalborg</v>
      </c>
      <c r="G201" s="23">
        <f t="shared" ref="G201:M201" si="196">G100/1000</f>
        <v>512.12300000000005</v>
      </c>
      <c r="H201" s="23">
        <f t="shared" si="196"/>
        <v>1230.3019999999999</v>
      </c>
      <c r="I201" s="23">
        <f t="shared" si="196"/>
        <v>308.30900000000003</v>
      </c>
      <c r="J201" s="23">
        <f t="shared" si="196"/>
        <v>197.27199999999999</v>
      </c>
      <c r="K201" s="23">
        <f t="shared" si="196"/>
        <v>89.608000000000004</v>
      </c>
      <c r="L201" s="23">
        <f t="shared" si="196"/>
        <v>6.4809999999999999</v>
      </c>
      <c r="M201" s="23">
        <f t="shared" si="196"/>
        <v>2344.0949999999998</v>
      </c>
    </row>
    <row r="202" spans="1:13" s="9" customFormat="1" x14ac:dyDescent="0.2">
      <c r="A202"/>
      <c r="B202" s="40"/>
      <c r="C202" s="40"/>
      <c r="D202" s="40"/>
      <c r="E202" s="40">
        <f t="shared" ref="E202:F202" si="197">E101</f>
        <v>860</v>
      </c>
      <c r="F202" s="40" t="str">
        <f t="shared" si="197"/>
        <v>Hjørring</v>
      </c>
      <c r="G202" s="23">
        <f t="shared" ref="G202:M202" si="198">G101/1000</f>
        <v>199.751</v>
      </c>
      <c r="H202" s="23">
        <f t="shared" si="198"/>
        <v>434.42099999999999</v>
      </c>
      <c r="I202" s="23">
        <f t="shared" si="198"/>
        <v>107.477</v>
      </c>
      <c r="J202" s="23">
        <f t="shared" si="198"/>
        <v>24.902000000000001</v>
      </c>
      <c r="K202" s="23">
        <f t="shared" si="198"/>
        <v>26.678999999999998</v>
      </c>
      <c r="L202" s="23">
        <f t="shared" si="198"/>
        <v>3.3370000000000002</v>
      </c>
      <c r="M202" s="23">
        <f t="shared" si="198"/>
        <v>796.56700000000001</v>
      </c>
    </row>
    <row r="203" spans="1:13" s="9" customFormat="1" x14ac:dyDescent="0.2">
      <c r="B203" s="40"/>
      <c r="C203" s="40"/>
      <c r="D203" s="40"/>
      <c r="E203" s="40"/>
      <c r="F203" s="40" t="str">
        <f t="shared" ref="F203" si="199">F102</f>
        <v>Landsplan</v>
      </c>
      <c r="G203" s="23">
        <f t="shared" ref="G203:M203" si="200">G102/1000</f>
        <v>17518.268</v>
      </c>
      <c r="H203" s="23">
        <f t="shared" si="200"/>
        <v>31349.308000000001</v>
      </c>
      <c r="I203" s="23">
        <f t="shared" si="200"/>
        <v>7562.77</v>
      </c>
      <c r="J203" s="23">
        <f t="shared" si="200"/>
        <v>3665.277</v>
      </c>
      <c r="K203" s="23">
        <f t="shared" si="200"/>
        <v>2410.011</v>
      </c>
      <c r="L203" s="23">
        <f t="shared" si="200"/>
        <v>276.03199999999998</v>
      </c>
      <c r="M203" s="23">
        <f t="shared" si="200"/>
        <v>62781.665999999997</v>
      </c>
    </row>
    <row r="204" spans="1:13" s="9" customFormat="1" x14ac:dyDescent="0.2">
      <c r="A204" t="s">
        <v>350</v>
      </c>
      <c r="D204" s="14"/>
    </row>
  </sheetData>
  <pageMargins left="0.70866141732283472" right="0.70866141732283472" top="0.74803149606299213" bottom="0.74803149606299213" header="0.31496062992125984" footer="0.31496062992125984"/>
  <pageSetup paperSize="9" scale="68" fitToHeight="4" orientation="landscape" r:id="rId1"/>
  <headerFooter>
    <oddHeader>&amp;CDataark 8a</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97A973-1D46-4D88-8A60-3C78A094C3A8}">
  <sheetPr>
    <pageSetUpPr fitToPage="1"/>
  </sheetPr>
  <dimension ref="A1:K41"/>
  <sheetViews>
    <sheetView workbookViewId="0">
      <selection activeCell="A2" sqref="A2:K2"/>
    </sheetView>
  </sheetViews>
  <sheetFormatPr defaultRowHeight="14.25" x14ac:dyDescent="0.2"/>
  <cols>
    <col min="1" max="1" width="45.6640625" customWidth="1"/>
    <col min="2" max="2" width="9.109375" style="1"/>
    <col min="3" max="6" width="8.88671875" style="1"/>
    <col min="7" max="7" width="9.109375" style="1"/>
    <col min="8" max="8" width="8.88671875" style="1"/>
    <col min="9" max="9" width="9.109375" style="1"/>
  </cols>
  <sheetData>
    <row r="1" spans="1:11" ht="32.450000000000003" customHeight="1" x14ac:dyDescent="0.2">
      <c r="A1" s="75"/>
      <c r="B1" s="75"/>
      <c r="C1" s="75"/>
      <c r="D1" s="75"/>
      <c r="E1" s="75"/>
      <c r="F1" s="75"/>
      <c r="G1" s="75"/>
      <c r="H1" s="75"/>
      <c r="I1" s="75"/>
      <c r="J1" s="75"/>
      <c r="K1" s="75"/>
    </row>
    <row r="2" spans="1:11" ht="35.450000000000003" customHeight="1" x14ac:dyDescent="0.2">
      <c r="A2" s="77" t="s">
        <v>143</v>
      </c>
      <c r="B2" s="79"/>
      <c r="C2" s="79"/>
      <c r="D2" s="79"/>
      <c r="E2" s="79"/>
      <c r="F2" s="79"/>
      <c r="G2" s="79"/>
      <c r="H2" s="79"/>
      <c r="I2" s="79"/>
      <c r="J2" s="75"/>
      <c r="K2" s="75"/>
    </row>
    <row r="3" spans="1:11" ht="14.45" customHeight="1" x14ac:dyDescent="0.2">
      <c r="A3" s="77"/>
      <c r="B3" s="78"/>
      <c r="C3" s="78"/>
      <c r="D3" s="78"/>
      <c r="E3" s="78"/>
      <c r="F3" s="78"/>
      <c r="G3" s="78"/>
      <c r="H3" s="78"/>
      <c r="I3" s="78"/>
      <c r="J3" s="75"/>
      <c r="K3" s="75"/>
    </row>
    <row r="4" spans="1:11" x14ac:dyDescent="0.2">
      <c r="A4" s="90" t="str">
        <f>VLOOKUP(Forside!A4,Dataark1!A3:B100,2)</f>
        <v>Billund</v>
      </c>
      <c r="B4" s="91"/>
      <c r="C4" s="91"/>
      <c r="D4" s="91"/>
      <c r="E4" s="91"/>
      <c r="F4" s="91"/>
      <c r="G4" s="91"/>
      <c r="H4" s="91"/>
      <c r="I4" s="91"/>
      <c r="J4" s="92"/>
      <c r="K4" s="92"/>
    </row>
    <row r="5" spans="1:11" x14ac:dyDescent="0.2">
      <c r="A5" s="83"/>
      <c r="B5" s="6">
        <v>2010</v>
      </c>
      <c r="C5" s="6">
        <v>2015</v>
      </c>
      <c r="D5" s="6">
        <v>2018</v>
      </c>
      <c r="E5" s="6">
        <v>2021</v>
      </c>
      <c r="F5" s="6">
        <v>2024</v>
      </c>
      <c r="G5" s="6">
        <v>2025</v>
      </c>
      <c r="H5" s="6">
        <v>2026</v>
      </c>
      <c r="I5" s="6">
        <v>2030</v>
      </c>
      <c r="J5" s="6">
        <v>2040</v>
      </c>
      <c r="K5" s="6">
        <v>2050</v>
      </c>
    </row>
    <row r="6" spans="1:11" x14ac:dyDescent="0.2">
      <c r="A6" s="84"/>
      <c r="B6" s="85" t="s">
        <v>117</v>
      </c>
      <c r="C6" s="85"/>
      <c r="D6" s="85"/>
      <c r="E6" s="85"/>
      <c r="F6" s="85"/>
      <c r="G6" s="85"/>
      <c r="H6" s="85"/>
      <c r="I6" s="85"/>
      <c r="J6" s="89"/>
      <c r="K6" s="89"/>
    </row>
    <row r="7" spans="1:11" x14ac:dyDescent="0.2">
      <c r="A7" s="4" t="s">
        <v>136</v>
      </c>
      <c r="B7" s="7">
        <f>VLOOKUP(Forside!$A$4,Dataark2!$A$5:$AI$103,3)</f>
        <v>26160</v>
      </c>
      <c r="C7" s="7">
        <f>VLOOKUP(Forside!$A$4,Dataark2!$A$5:$AI$103,6)</f>
        <v>26285</v>
      </c>
      <c r="D7" s="7">
        <f>VLOOKUP(Forside!$A$4,Dataark2!$A$5:$AI$103,9)</f>
        <v>26482</v>
      </c>
      <c r="E7" s="7">
        <f>VLOOKUP(Forside!$A$4,Dataark2!$A$5:$AI$103,12)</f>
        <v>26551</v>
      </c>
      <c r="F7" s="7">
        <f>VLOOKUP(Forside!$A$4,Dataark2!$A$5:$AI$103,18)</f>
        <v>27119</v>
      </c>
      <c r="G7" s="7">
        <f>VLOOKUP(Forside!$A$4,Dataark2!$A$5:$AI$103,21)</f>
        <v>27168</v>
      </c>
      <c r="H7" s="7">
        <f>VLOOKUP(Forside!$A$4,Dataark2!$A$5:$AI$103,24)</f>
        <v>27200</v>
      </c>
      <c r="I7" s="7">
        <f>VLOOKUP(Forside!$A$4,Dataark2!$A$5:$AI$103,27)</f>
        <v>27220</v>
      </c>
      <c r="J7" s="7">
        <f>VLOOKUP(Forside!$A$4,Dataark2!$A$5:$AI$103,30)</f>
        <v>27575</v>
      </c>
      <c r="K7" s="7">
        <f>VLOOKUP(Forside!$A$4,Dataark2!$A$5:$AI$103,33)</f>
        <v>27604</v>
      </c>
    </row>
    <row r="8" spans="1:11" x14ac:dyDescent="0.2">
      <c r="A8" s="4" t="s">
        <v>113</v>
      </c>
      <c r="B8" s="7">
        <f>VLOOKUP(Forside!$A$4,Dataark2!$A$5:$AI$103,4)</f>
        <v>3804</v>
      </c>
      <c r="C8" s="7">
        <f>VLOOKUP(Forside!$A$4,Dataark2!$A$5:$AI$103,7)</f>
        <v>4512</v>
      </c>
      <c r="D8" s="7">
        <f>VLOOKUP(Forside!$A$4,Dataark2!$A$5:$AI$103,10)</f>
        <v>4855</v>
      </c>
      <c r="E8" s="7">
        <f>VLOOKUP(Forside!$A$4,Dataark2!$A$5:$AI$103,13)</f>
        <v>5081</v>
      </c>
      <c r="F8" s="7">
        <f>VLOOKUP(Forside!$A$4,Dataark2!$A$5:$AI$103,19)</f>
        <v>5325</v>
      </c>
      <c r="G8" s="7">
        <f>VLOOKUP(Forside!$A$4,Dataark2!$A$5:$AI$103,22)</f>
        <v>5427</v>
      </c>
      <c r="H8" s="7">
        <f>VLOOKUP(Forside!$A$4,Dataark2!$A$5:$AI$103,25)</f>
        <v>5537</v>
      </c>
      <c r="I8" s="7">
        <f>VLOOKUP(Forside!$A$4,Dataark2!$A$5:$AI$103,28)</f>
        <v>5908</v>
      </c>
      <c r="J8" s="7">
        <f>VLOOKUP(Forside!$A$4,Dataark2!$A$5:$AI$103,31)</f>
        <v>6624</v>
      </c>
      <c r="K8" s="7">
        <f>VLOOKUP(Forside!$A$4,Dataark2!$A$5:$AI$103,34)</f>
        <v>6766</v>
      </c>
    </row>
    <row r="9" spans="1:11" x14ac:dyDescent="0.2">
      <c r="A9" s="4" t="s">
        <v>114</v>
      </c>
      <c r="B9" s="7">
        <f>VLOOKUP(Forside!$A$4,Dataark2!$A$5:$AI$103,5)</f>
        <v>1179</v>
      </c>
      <c r="C9" s="7">
        <f>VLOOKUP(Forside!$A$4,Dataark2!$A$5:$AI$103,8)</f>
        <v>1263</v>
      </c>
      <c r="D9" s="7">
        <f>VLOOKUP(Forside!$A$4,Dataark2!$A$5:$AI$103,11)</f>
        <v>1376</v>
      </c>
      <c r="E9" s="7">
        <f>VLOOKUP(Forside!$A$4,Dataark2!$A$5:$AI$103,14)</f>
        <v>1443</v>
      </c>
      <c r="F9" s="7">
        <f>VLOOKUP(Forside!$A$4,Dataark2!$A$5:$AI$103,20)</f>
        <v>1602</v>
      </c>
      <c r="G9" s="7">
        <f>VLOOKUP(Forside!$A$4,Dataark2!$A$5:$AI$103,23)</f>
        <v>1696</v>
      </c>
      <c r="H9" s="7">
        <f>VLOOKUP(Forside!$A$4,Dataark2!$A$5:$AI$103,26)</f>
        <v>1812</v>
      </c>
      <c r="I9" s="7">
        <f>VLOOKUP(Forside!$A$4,Dataark2!$A$5:$AI$103,29)</f>
        <v>2114</v>
      </c>
      <c r="J9" s="7">
        <f>VLOOKUP(Forside!$A$4,Dataark2!$A$5:$AI$103,32)</f>
        <v>2472</v>
      </c>
      <c r="K9" s="7">
        <f>VLOOKUP(Forside!$A$4,Dataark2!$A$5:$AI$103,35)</f>
        <v>2995</v>
      </c>
    </row>
    <row r="10" spans="1:11" x14ac:dyDescent="0.2">
      <c r="A10" s="4"/>
      <c r="B10" s="80" t="s">
        <v>118</v>
      </c>
      <c r="C10" s="81"/>
      <c r="D10" s="81"/>
      <c r="E10" s="81"/>
      <c r="F10" s="81"/>
      <c r="G10" s="81"/>
      <c r="H10" s="81"/>
      <c r="I10" s="81"/>
      <c r="J10" s="82"/>
      <c r="K10" s="82"/>
    </row>
    <row r="11" spans="1:11" x14ac:dyDescent="0.2">
      <c r="A11" s="4" t="s">
        <v>137</v>
      </c>
      <c r="B11" s="8">
        <f>B8/B7</f>
        <v>0.14541284403669724</v>
      </c>
      <c r="C11" s="8">
        <f t="shared" ref="C11:K11" si="0">C8/C7</f>
        <v>0.17165683850104621</v>
      </c>
      <c r="D11" s="8">
        <f t="shared" si="0"/>
        <v>0.1833320746167208</v>
      </c>
      <c r="E11" s="8">
        <f t="shared" si="0"/>
        <v>0.19136755677752251</v>
      </c>
      <c r="F11" s="8">
        <f t="shared" si="0"/>
        <v>0.19635679781702864</v>
      </c>
      <c r="G11" s="8">
        <f t="shared" si="0"/>
        <v>0.19975706713780919</v>
      </c>
      <c r="H11" s="8">
        <f t="shared" si="0"/>
        <v>0.20356617647058822</v>
      </c>
      <c r="I11" s="8">
        <f t="shared" si="0"/>
        <v>0.21704628949301985</v>
      </c>
      <c r="J11" s="8">
        <f t="shared" si="0"/>
        <v>0.24021758839528559</v>
      </c>
      <c r="K11" s="8">
        <f t="shared" si="0"/>
        <v>0.24510940443413998</v>
      </c>
    </row>
    <row r="12" spans="1:11" x14ac:dyDescent="0.2">
      <c r="A12" s="4" t="s">
        <v>138</v>
      </c>
      <c r="B12" s="8">
        <f>B9/B7</f>
        <v>4.506880733944954E-2</v>
      </c>
      <c r="C12" s="8">
        <f t="shared" ref="C12:K12" si="1">C9/C7</f>
        <v>4.8050218755944452E-2</v>
      </c>
      <c r="D12" s="8">
        <f t="shared" si="1"/>
        <v>5.1959821765727665E-2</v>
      </c>
      <c r="E12" s="8">
        <f t="shared" si="1"/>
        <v>5.4348235471357011E-2</v>
      </c>
      <c r="F12" s="8">
        <f t="shared" si="1"/>
        <v>5.9072974667207491E-2</v>
      </c>
      <c r="G12" s="8">
        <f t="shared" si="1"/>
        <v>6.2426383981154299E-2</v>
      </c>
      <c r="H12" s="8">
        <f t="shared" si="1"/>
        <v>6.6617647058823531E-2</v>
      </c>
      <c r="I12" s="8">
        <f t="shared" si="1"/>
        <v>7.7663482733284356E-2</v>
      </c>
      <c r="J12" s="8">
        <f t="shared" si="1"/>
        <v>8.964641885766092E-2</v>
      </c>
      <c r="K12" s="8">
        <f t="shared" si="1"/>
        <v>0.10849876829445008</v>
      </c>
    </row>
    <row r="13" spans="1:11" x14ac:dyDescent="0.2">
      <c r="A13" s="78"/>
      <c r="B13" s="78"/>
      <c r="C13" s="78"/>
      <c r="D13" s="78"/>
      <c r="E13" s="78"/>
      <c r="F13" s="78"/>
      <c r="G13" s="78"/>
      <c r="H13" s="78"/>
      <c r="I13" s="78"/>
      <c r="J13" s="75"/>
      <c r="K13" s="75"/>
    </row>
    <row r="14" spans="1:11" x14ac:dyDescent="0.2">
      <c r="A14" s="87" t="s">
        <v>119</v>
      </c>
      <c r="B14" s="87"/>
      <c r="C14" s="87"/>
      <c r="D14" s="87"/>
      <c r="E14" s="87"/>
      <c r="F14" s="87"/>
      <c r="G14" s="87"/>
      <c r="H14" s="87"/>
      <c r="I14" s="87"/>
      <c r="J14" s="75"/>
      <c r="K14" s="75"/>
    </row>
    <row r="15" spans="1:11" x14ac:dyDescent="0.2">
      <c r="A15" s="83"/>
      <c r="B15" s="6">
        <v>2010</v>
      </c>
      <c r="C15" s="6">
        <v>2015</v>
      </c>
      <c r="D15" s="6">
        <v>2018</v>
      </c>
      <c r="E15" s="6">
        <v>2021</v>
      </c>
      <c r="F15" s="6">
        <v>2024</v>
      </c>
      <c r="G15" s="6">
        <v>2025</v>
      </c>
      <c r="H15" s="6">
        <v>2026</v>
      </c>
      <c r="I15" s="6">
        <v>2030</v>
      </c>
      <c r="J15" s="6">
        <v>2040</v>
      </c>
      <c r="K15" s="6">
        <v>2050</v>
      </c>
    </row>
    <row r="16" spans="1:11" x14ac:dyDescent="0.2">
      <c r="A16" s="84"/>
      <c r="B16" s="85" t="s">
        <v>117</v>
      </c>
      <c r="C16" s="85"/>
      <c r="D16" s="85"/>
      <c r="E16" s="85"/>
      <c r="F16" s="85"/>
      <c r="G16" s="85"/>
      <c r="H16" s="85"/>
      <c r="I16" s="85"/>
      <c r="J16" s="86"/>
      <c r="K16" s="86"/>
    </row>
    <row r="17" spans="1:11" x14ac:dyDescent="0.2">
      <c r="A17" s="4" t="s">
        <v>139</v>
      </c>
      <c r="B17" s="7">
        <f>Dataark2!C104</f>
        <v>5534738</v>
      </c>
      <c r="C17" s="7">
        <f>Dataark2!F$104</f>
        <v>5659715</v>
      </c>
      <c r="D17" s="7">
        <f>Dataark2!I$104</f>
        <v>5781190</v>
      </c>
      <c r="E17" s="7">
        <f>Dataark2!L$104</f>
        <v>5840045</v>
      </c>
      <c r="F17" s="7">
        <f>Dataark2!R$104</f>
        <v>5961249</v>
      </c>
      <c r="G17" s="7">
        <f>Dataark2!U104</f>
        <v>5992734</v>
      </c>
      <c r="H17" s="7">
        <f>Dataark2!X104</f>
        <v>6025603</v>
      </c>
      <c r="I17" s="7">
        <f>Dataark2!AA104</f>
        <v>6075395</v>
      </c>
      <c r="J17" s="7">
        <f>Dataark2!AD104</f>
        <v>6231911</v>
      </c>
      <c r="K17" s="7">
        <f>Dataark2!AG104</f>
        <v>6302295</v>
      </c>
    </row>
    <row r="18" spans="1:11" x14ac:dyDescent="0.2">
      <c r="A18" s="4" t="s">
        <v>113</v>
      </c>
      <c r="B18" s="7">
        <f>Dataark2!D104</f>
        <v>767510</v>
      </c>
      <c r="C18" s="7">
        <f>Dataark2!G$104</f>
        <v>915944</v>
      </c>
      <c r="D18" s="7">
        <f>Dataark2!J$104</f>
        <v>987304</v>
      </c>
      <c r="E18" s="7">
        <f>Dataark2!M$104</f>
        <v>1045340</v>
      </c>
      <c r="F18" s="7">
        <f>Dataark2!S$104</f>
        <v>1096976</v>
      </c>
      <c r="G18" s="7">
        <f>Dataark2!V104</f>
        <v>1115204</v>
      </c>
      <c r="H18" s="7">
        <f>Dataark2!Y104</f>
        <v>1133153</v>
      </c>
      <c r="I18" s="7">
        <f>Dataark2!AB104</f>
        <v>1203496</v>
      </c>
      <c r="J18" s="7">
        <f>Dataark2!AE104</f>
        <v>1391744</v>
      </c>
      <c r="K18" s="7">
        <f>Dataark2!AH104</f>
        <v>1445921</v>
      </c>
    </row>
    <row r="19" spans="1:11" x14ac:dyDescent="0.2">
      <c r="A19" s="4" t="s">
        <v>114</v>
      </c>
      <c r="B19" s="7">
        <f>Dataark2!E104</f>
        <v>227510</v>
      </c>
      <c r="C19" s="7">
        <f>Dataark2!H$104</f>
        <v>239409</v>
      </c>
      <c r="D19" s="7">
        <f>Dataark2!K$104</f>
        <v>256694</v>
      </c>
      <c r="E19" s="7">
        <f>Dataark2!N$104</f>
        <v>282106</v>
      </c>
      <c r="F19" s="7">
        <f>Dataark2!T$104</f>
        <v>319874</v>
      </c>
      <c r="G19" s="7">
        <f>Dataark2!W104</f>
        <v>339337</v>
      </c>
      <c r="H19" s="7">
        <f>Dataark2!Z104</f>
        <v>360636</v>
      </c>
      <c r="I19" s="7">
        <f>Dataark2!AC104</f>
        <v>427695</v>
      </c>
      <c r="J19" s="7">
        <f>Dataark2!AF104</f>
        <v>498958</v>
      </c>
      <c r="K19" s="7">
        <f>Dataark2!AI104</f>
        <v>615301</v>
      </c>
    </row>
    <row r="20" spans="1:11" x14ac:dyDescent="0.2">
      <c r="A20" s="4"/>
      <c r="B20" s="85" t="s">
        <v>118</v>
      </c>
      <c r="C20" s="85"/>
      <c r="D20" s="85"/>
      <c r="E20" s="85"/>
      <c r="F20" s="85"/>
      <c r="G20" s="85"/>
      <c r="H20" s="85"/>
      <c r="I20" s="85"/>
      <c r="J20" s="86"/>
      <c r="K20" s="86"/>
    </row>
    <row r="21" spans="1:11" x14ac:dyDescent="0.2">
      <c r="A21" s="4" t="s">
        <v>140</v>
      </c>
      <c r="B21" s="8">
        <f>B18/B17</f>
        <v>0.13867142401320531</v>
      </c>
      <c r="C21" s="8">
        <f t="shared" ref="C21:K21" si="2">C18/C17</f>
        <v>0.1618357108087598</v>
      </c>
      <c r="D21" s="8">
        <f t="shared" si="2"/>
        <v>0.17077868051387343</v>
      </c>
      <c r="E21" s="8">
        <f t="shared" si="2"/>
        <v>0.17899519609866019</v>
      </c>
      <c r="F21" s="8">
        <f t="shared" si="2"/>
        <v>0.18401781237455439</v>
      </c>
      <c r="G21" s="8">
        <f t="shared" si="2"/>
        <v>0.18609269158284014</v>
      </c>
      <c r="H21" s="8">
        <f t="shared" si="2"/>
        <v>0.1880563654791064</v>
      </c>
      <c r="I21" s="8">
        <f t="shared" si="2"/>
        <v>0.19809345729783825</v>
      </c>
      <c r="J21" s="8">
        <f t="shared" si="2"/>
        <v>0.2233253972978754</v>
      </c>
      <c r="K21" s="8">
        <f t="shared" si="2"/>
        <v>0.22942769261039034</v>
      </c>
    </row>
    <row r="22" spans="1:11" x14ac:dyDescent="0.2">
      <c r="A22" s="4" t="s">
        <v>141</v>
      </c>
      <c r="B22" s="8">
        <f>B19/B17</f>
        <v>4.110583012240146E-2</v>
      </c>
      <c r="C22" s="8">
        <f t="shared" ref="C22:K22" si="3">C19/C17</f>
        <v>4.2300539868173573E-2</v>
      </c>
      <c r="D22" s="8">
        <f t="shared" si="3"/>
        <v>4.4401585140775517E-2</v>
      </c>
      <c r="E22" s="8">
        <f t="shared" si="3"/>
        <v>4.8305449701158125E-2</v>
      </c>
      <c r="F22" s="8">
        <f t="shared" si="3"/>
        <v>5.365888926968157E-2</v>
      </c>
      <c r="G22" s="8">
        <f t="shared" si="3"/>
        <v>5.6624739225869192E-2</v>
      </c>
      <c r="H22" s="8">
        <f t="shared" si="3"/>
        <v>5.9850607482769776E-2</v>
      </c>
      <c r="I22" s="8">
        <f t="shared" si="3"/>
        <v>7.0397891824317591E-2</v>
      </c>
      <c r="J22" s="8">
        <f t="shared" si="3"/>
        <v>8.0065007346863587E-2</v>
      </c>
      <c r="K22" s="8">
        <f t="shared" si="3"/>
        <v>9.7631259723640354E-2</v>
      </c>
    </row>
    <row r="23" spans="1:11" x14ac:dyDescent="0.2">
      <c r="A23" s="75"/>
      <c r="B23" s="75"/>
      <c r="C23" s="75"/>
      <c r="D23" s="75"/>
      <c r="E23" s="75"/>
      <c r="F23" s="75"/>
      <c r="G23" s="75"/>
      <c r="H23" s="75"/>
      <c r="I23" s="75"/>
      <c r="J23" s="75"/>
      <c r="K23" s="75"/>
    </row>
    <row r="24" spans="1:11" x14ac:dyDescent="0.2">
      <c r="A24" s="14" t="s">
        <v>263</v>
      </c>
      <c r="B24" s="88" t="str">
        <f>A4</f>
        <v>Billund</v>
      </c>
      <c r="C24" s="75"/>
      <c r="D24" s="75"/>
      <c r="E24" s="75"/>
      <c r="F24" s="75"/>
      <c r="G24" s="75"/>
      <c r="H24" s="75"/>
      <c r="I24" s="75"/>
      <c r="J24" s="75"/>
      <c r="K24" s="75"/>
    </row>
    <row r="41" spans="1:11" x14ac:dyDescent="0.2">
      <c r="A41" s="75" t="s">
        <v>321</v>
      </c>
      <c r="B41" s="75"/>
      <c r="C41" s="75"/>
      <c r="D41" s="75"/>
      <c r="E41" s="75"/>
      <c r="F41" s="75"/>
      <c r="G41" s="75"/>
      <c r="H41" s="75"/>
      <c r="I41" s="75"/>
      <c r="J41" s="75"/>
      <c r="K41" s="75"/>
    </row>
  </sheetData>
  <sheetProtection algorithmName="SHA-512" hashValue="XgRXY+cr+VfJasKSgRTuez2rX+/HTEBgpTGgXjFxoym/b+YRaBjKa5hYmzKycCntBj8RmgkqRIn7D9hhPZOffw==" saltValue="3KO8TLmDed983rLUGcaTkw==" spinCount="100000" sheet="1" objects="1" scenarios="1"/>
  <mergeCells count="15">
    <mergeCell ref="A41:K41"/>
    <mergeCell ref="B24:K24"/>
    <mergeCell ref="A5:A6"/>
    <mergeCell ref="B6:K6"/>
    <mergeCell ref="A4:K4"/>
    <mergeCell ref="B20:K20"/>
    <mergeCell ref="A23:K23"/>
    <mergeCell ref="A3:K3"/>
    <mergeCell ref="A2:K2"/>
    <mergeCell ref="A1:K1"/>
    <mergeCell ref="B10:K10"/>
    <mergeCell ref="A15:A16"/>
    <mergeCell ref="B16:K16"/>
    <mergeCell ref="A13:K13"/>
    <mergeCell ref="A14:K14"/>
  </mergeCells>
  <pageMargins left="0.70866141732283472" right="0.70866141732283472" top="0.74803149606299213" bottom="0.74803149606299213" header="0.31496062992125984" footer="0.31496062992125984"/>
  <pageSetup paperSize="9" scale="81" orientation="landscape"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87B5DB-903B-4A3E-A1C1-D4A0F6D90648}">
  <sheetPr>
    <pageSetUpPr fitToPage="1"/>
  </sheetPr>
  <dimension ref="A1:G204"/>
  <sheetViews>
    <sheetView zoomScaleNormal="100" workbookViewId="0"/>
  </sheetViews>
  <sheetFormatPr defaultColWidth="8.88671875" defaultRowHeight="14.25" x14ac:dyDescent="0.2"/>
  <cols>
    <col min="1" max="1" width="31.6640625" style="9" customWidth="1"/>
    <col min="2" max="2" width="10.109375" style="9" customWidth="1"/>
    <col min="3" max="3" width="10.77734375" style="9" customWidth="1"/>
    <col min="4" max="5" width="16" style="9" customWidth="1"/>
    <col min="6" max="6" width="14.88671875" style="9" customWidth="1"/>
    <col min="7" max="7" width="11.44140625" style="9" customWidth="1"/>
    <col min="8" max="16384" width="8.88671875" style="9"/>
  </cols>
  <sheetData>
    <row r="1" spans="1:7" x14ac:dyDescent="0.2">
      <c r="A1" s="25" t="s">
        <v>307</v>
      </c>
    </row>
    <row r="2" spans="1:7" x14ac:dyDescent="0.2">
      <c r="A2" s="10" t="s">
        <v>346</v>
      </c>
    </row>
    <row r="3" spans="1:7" ht="15" x14ac:dyDescent="0.25">
      <c r="A3"/>
      <c r="B3"/>
      <c r="C3"/>
      <c r="D3"/>
      <c r="E3"/>
      <c r="F3"/>
      <c r="G3" s="57" t="s">
        <v>348</v>
      </c>
    </row>
    <row r="4" spans="1:7" ht="15" x14ac:dyDescent="0.25">
      <c r="A4" s="57" t="s">
        <v>186</v>
      </c>
      <c r="B4" s="57" t="s">
        <v>187</v>
      </c>
      <c r="C4" s="57" t="s">
        <v>188</v>
      </c>
      <c r="D4" s="57" t="s">
        <v>301</v>
      </c>
      <c r="E4" s="2">
        <v>101</v>
      </c>
      <c r="F4" s="57" t="s">
        <v>4</v>
      </c>
      <c r="G4" s="23">
        <v>50654226</v>
      </c>
    </row>
    <row r="5" spans="1:7" ht="15" x14ac:dyDescent="0.25">
      <c r="A5"/>
      <c r="B5"/>
      <c r="C5"/>
      <c r="D5"/>
      <c r="E5" s="2">
        <v>147</v>
      </c>
      <c r="F5" s="57" t="s">
        <v>5</v>
      </c>
      <c r="G5" s="23">
        <v>7483539</v>
      </c>
    </row>
    <row r="6" spans="1:7" ht="15" x14ac:dyDescent="0.25">
      <c r="A6"/>
      <c r="B6"/>
      <c r="C6"/>
      <c r="D6"/>
      <c r="E6" s="2">
        <v>151</v>
      </c>
      <c r="F6" s="57" t="s">
        <v>9</v>
      </c>
      <c r="G6" s="23">
        <v>5305914</v>
      </c>
    </row>
    <row r="7" spans="1:7" ht="15" x14ac:dyDescent="0.25">
      <c r="A7"/>
      <c r="B7"/>
      <c r="C7"/>
      <c r="D7"/>
      <c r="E7" s="2">
        <v>153</v>
      </c>
      <c r="F7" s="57" t="s">
        <v>10</v>
      </c>
      <c r="G7" s="23">
        <v>3950337</v>
      </c>
    </row>
    <row r="8" spans="1:7" ht="15" x14ac:dyDescent="0.25">
      <c r="A8"/>
      <c r="B8"/>
      <c r="C8"/>
      <c r="D8"/>
      <c r="E8" s="2">
        <v>155</v>
      </c>
      <c r="F8" s="57" t="s">
        <v>6</v>
      </c>
      <c r="G8" s="23">
        <v>1099082</v>
      </c>
    </row>
    <row r="9" spans="1:7" ht="15" x14ac:dyDescent="0.25">
      <c r="A9"/>
      <c r="B9"/>
      <c r="C9"/>
      <c r="D9"/>
      <c r="E9" s="2">
        <v>157</v>
      </c>
      <c r="F9" s="57" t="s">
        <v>11</v>
      </c>
      <c r="G9" s="23">
        <v>5585417</v>
      </c>
    </row>
    <row r="10" spans="1:7" ht="15" x14ac:dyDescent="0.25">
      <c r="A10"/>
      <c r="B10"/>
      <c r="C10"/>
      <c r="D10"/>
      <c r="E10" s="2">
        <v>159</v>
      </c>
      <c r="F10" s="57" t="s">
        <v>12</v>
      </c>
      <c r="G10" s="23">
        <v>5999336</v>
      </c>
    </row>
    <row r="11" spans="1:7" ht="15" x14ac:dyDescent="0.25">
      <c r="A11"/>
      <c r="B11"/>
      <c r="C11"/>
      <c r="D11"/>
      <c r="E11" s="2">
        <v>161</v>
      </c>
      <c r="F11" s="57" t="s">
        <v>13</v>
      </c>
      <c r="G11" s="23">
        <v>2170194</v>
      </c>
    </row>
    <row r="12" spans="1:7" ht="15" x14ac:dyDescent="0.25">
      <c r="A12"/>
      <c r="B12"/>
      <c r="C12"/>
      <c r="D12"/>
      <c r="E12" s="2">
        <v>163</v>
      </c>
      <c r="F12" s="57" t="s">
        <v>14</v>
      </c>
      <c r="G12" s="23">
        <v>2685723</v>
      </c>
    </row>
    <row r="13" spans="1:7" ht="15" x14ac:dyDescent="0.25">
      <c r="A13"/>
      <c r="B13"/>
      <c r="C13"/>
      <c r="D13"/>
      <c r="E13" s="2">
        <v>165</v>
      </c>
      <c r="F13" s="57" t="s">
        <v>8</v>
      </c>
      <c r="G13" s="23">
        <v>2948100</v>
      </c>
    </row>
    <row r="14" spans="1:7" ht="15" x14ac:dyDescent="0.25">
      <c r="A14"/>
      <c r="B14"/>
      <c r="C14"/>
      <c r="D14"/>
      <c r="E14" s="2">
        <v>167</v>
      </c>
      <c r="F14" s="57" t="s">
        <v>15</v>
      </c>
      <c r="G14" s="23">
        <v>5059242</v>
      </c>
    </row>
    <row r="15" spans="1:7" ht="15" x14ac:dyDescent="0.25">
      <c r="A15"/>
      <c r="B15"/>
      <c r="C15"/>
      <c r="D15"/>
      <c r="E15" s="2">
        <v>169</v>
      </c>
      <c r="F15" s="57" t="s">
        <v>16</v>
      </c>
      <c r="G15" s="23">
        <v>5274805</v>
      </c>
    </row>
    <row r="16" spans="1:7" ht="15" x14ac:dyDescent="0.25">
      <c r="A16"/>
      <c r="B16"/>
      <c r="C16"/>
      <c r="D16"/>
      <c r="E16" s="2">
        <v>173</v>
      </c>
      <c r="F16" s="57" t="s">
        <v>18</v>
      </c>
      <c r="G16" s="23">
        <v>4539875</v>
      </c>
    </row>
    <row r="17" spans="1:7" ht="15" x14ac:dyDescent="0.25">
      <c r="A17"/>
      <c r="B17"/>
      <c r="C17"/>
      <c r="D17"/>
      <c r="E17" s="2">
        <v>175</v>
      </c>
      <c r="F17" s="57" t="s">
        <v>19</v>
      </c>
      <c r="G17" s="23">
        <v>3984993</v>
      </c>
    </row>
    <row r="18" spans="1:7" ht="15" x14ac:dyDescent="0.25">
      <c r="A18"/>
      <c r="B18"/>
      <c r="C18"/>
      <c r="D18"/>
      <c r="E18" s="2">
        <v>183</v>
      </c>
      <c r="F18" s="57" t="s">
        <v>17</v>
      </c>
      <c r="G18" s="23">
        <v>2429412</v>
      </c>
    </row>
    <row r="19" spans="1:7" ht="15" x14ac:dyDescent="0.25">
      <c r="A19"/>
      <c r="B19"/>
      <c r="C19"/>
      <c r="D19"/>
      <c r="E19" s="2">
        <v>185</v>
      </c>
      <c r="F19" s="57" t="s">
        <v>7</v>
      </c>
      <c r="G19" s="23">
        <v>3686557</v>
      </c>
    </row>
    <row r="20" spans="1:7" ht="15" x14ac:dyDescent="0.25">
      <c r="A20"/>
      <c r="B20"/>
      <c r="C20"/>
      <c r="D20"/>
      <c r="E20" s="2">
        <v>187</v>
      </c>
      <c r="F20" s="57" t="s">
        <v>20</v>
      </c>
      <c r="G20" s="23">
        <v>1458709</v>
      </c>
    </row>
    <row r="21" spans="1:7" ht="15" x14ac:dyDescent="0.25">
      <c r="A21"/>
      <c r="B21"/>
      <c r="C21"/>
      <c r="D21"/>
      <c r="E21" s="2">
        <v>190</v>
      </c>
      <c r="F21" s="57" t="s">
        <v>25</v>
      </c>
      <c r="G21" s="23">
        <v>3341938</v>
      </c>
    </row>
    <row r="22" spans="1:7" ht="15" x14ac:dyDescent="0.25">
      <c r="A22"/>
      <c r="B22"/>
      <c r="C22"/>
      <c r="D22"/>
      <c r="E22" s="2">
        <v>201</v>
      </c>
      <c r="F22" s="57" t="s">
        <v>21</v>
      </c>
      <c r="G22" s="23">
        <v>2024957</v>
      </c>
    </row>
    <row r="23" spans="1:7" ht="15" x14ac:dyDescent="0.25">
      <c r="A23"/>
      <c r="B23"/>
      <c r="C23"/>
      <c r="D23"/>
      <c r="E23" s="2">
        <v>210</v>
      </c>
      <c r="F23" s="57" t="s">
        <v>23</v>
      </c>
      <c r="G23" s="23">
        <v>3474149</v>
      </c>
    </row>
    <row r="24" spans="1:7" ht="15" x14ac:dyDescent="0.25">
      <c r="A24"/>
      <c r="B24"/>
      <c r="C24"/>
      <c r="D24"/>
      <c r="E24" s="2">
        <v>217</v>
      </c>
      <c r="F24" s="57" t="s">
        <v>28</v>
      </c>
      <c r="G24" s="23">
        <v>5543162</v>
      </c>
    </row>
    <row r="25" spans="1:7" ht="15" x14ac:dyDescent="0.25">
      <c r="A25"/>
      <c r="B25"/>
      <c r="C25"/>
      <c r="D25"/>
      <c r="E25" s="2">
        <v>219</v>
      </c>
      <c r="F25" s="57" t="s">
        <v>29</v>
      </c>
      <c r="G25" s="23">
        <v>4403907</v>
      </c>
    </row>
    <row r="26" spans="1:7" ht="15" x14ac:dyDescent="0.25">
      <c r="A26"/>
      <c r="B26"/>
      <c r="C26"/>
      <c r="D26"/>
      <c r="E26" s="2">
        <v>223</v>
      </c>
      <c r="F26" s="57" t="s">
        <v>30</v>
      </c>
      <c r="G26" s="23">
        <v>1886239</v>
      </c>
    </row>
    <row r="27" spans="1:7" ht="15" x14ac:dyDescent="0.25">
      <c r="A27"/>
      <c r="B27"/>
      <c r="C27"/>
      <c r="D27"/>
      <c r="E27" s="2">
        <v>230</v>
      </c>
      <c r="F27" s="57" t="s">
        <v>31</v>
      </c>
      <c r="G27" s="23">
        <v>4349940</v>
      </c>
    </row>
    <row r="28" spans="1:7" ht="15" x14ac:dyDescent="0.25">
      <c r="A28"/>
      <c r="B28"/>
      <c r="C28"/>
      <c r="D28"/>
      <c r="E28" s="2">
        <v>240</v>
      </c>
      <c r="F28" s="57" t="s">
        <v>22</v>
      </c>
      <c r="G28" s="23">
        <v>3425055</v>
      </c>
    </row>
    <row r="29" spans="1:7" ht="15" x14ac:dyDescent="0.25">
      <c r="A29"/>
      <c r="B29"/>
      <c r="C29"/>
      <c r="D29"/>
      <c r="E29" s="2">
        <v>250</v>
      </c>
      <c r="F29" s="57" t="s">
        <v>24</v>
      </c>
      <c r="G29" s="23">
        <v>3906174</v>
      </c>
    </row>
    <row r="30" spans="1:7" ht="15" x14ac:dyDescent="0.25">
      <c r="A30"/>
      <c r="B30"/>
      <c r="C30"/>
      <c r="D30"/>
      <c r="E30" s="2">
        <v>253</v>
      </c>
      <c r="F30" s="57" t="s">
        <v>34</v>
      </c>
      <c r="G30" s="23">
        <v>4154320</v>
      </c>
    </row>
    <row r="31" spans="1:7" ht="15" x14ac:dyDescent="0.25">
      <c r="A31"/>
      <c r="B31"/>
      <c r="C31"/>
      <c r="D31"/>
      <c r="E31" s="2">
        <v>259</v>
      </c>
      <c r="F31" s="57" t="s">
        <v>35</v>
      </c>
      <c r="G31" s="23">
        <v>5476835</v>
      </c>
    </row>
    <row r="32" spans="1:7" ht="15" x14ac:dyDescent="0.25">
      <c r="A32"/>
      <c r="B32"/>
      <c r="C32"/>
      <c r="D32"/>
      <c r="E32" s="2">
        <v>260</v>
      </c>
      <c r="F32" s="57" t="s">
        <v>27</v>
      </c>
      <c r="G32" s="23">
        <v>2967023</v>
      </c>
    </row>
    <row r="33" spans="1:7" ht="15" x14ac:dyDescent="0.25">
      <c r="A33"/>
      <c r="B33"/>
      <c r="C33"/>
      <c r="D33"/>
      <c r="E33" s="2">
        <v>265</v>
      </c>
      <c r="F33" s="57" t="s">
        <v>37</v>
      </c>
      <c r="G33" s="23">
        <v>7215687</v>
      </c>
    </row>
    <row r="34" spans="1:7" ht="15" x14ac:dyDescent="0.25">
      <c r="A34"/>
      <c r="B34"/>
      <c r="C34"/>
      <c r="D34"/>
      <c r="E34" s="2">
        <v>269</v>
      </c>
      <c r="F34" s="57" t="s">
        <v>38</v>
      </c>
      <c r="G34" s="23">
        <v>1839850</v>
      </c>
    </row>
    <row r="35" spans="1:7" ht="15" x14ac:dyDescent="0.25">
      <c r="A35"/>
      <c r="B35"/>
      <c r="C35"/>
      <c r="D35"/>
      <c r="E35" s="2">
        <v>270</v>
      </c>
      <c r="F35" s="57" t="s">
        <v>26</v>
      </c>
      <c r="G35" s="23">
        <v>3529657</v>
      </c>
    </row>
    <row r="36" spans="1:7" ht="15" x14ac:dyDescent="0.25">
      <c r="A36"/>
      <c r="B36"/>
      <c r="C36"/>
      <c r="D36"/>
      <c r="E36" s="2">
        <v>306</v>
      </c>
      <c r="F36" s="57" t="s">
        <v>45</v>
      </c>
      <c r="G36" s="23">
        <v>3183205</v>
      </c>
    </row>
    <row r="37" spans="1:7" ht="15" x14ac:dyDescent="0.25">
      <c r="A37"/>
      <c r="B37"/>
      <c r="C37"/>
      <c r="D37"/>
      <c r="E37" s="2">
        <v>316</v>
      </c>
      <c r="F37" s="57" t="s">
        <v>41</v>
      </c>
      <c r="G37" s="23">
        <v>6185346</v>
      </c>
    </row>
    <row r="38" spans="1:7" ht="15" x14ac:dyDescent="0.25">
      <c r="A38"/>
      <c r="B38"/>
      <c r="C38"/>
      <c r="D38"/>
      <c r="E38" s="2">
        <v>320</v>
      </c>
      <c r="F38" s="57" t="s">
        <v>39</v>
      </c>
      <c r="G38" s="23">
        <v>3277336</v>
      </c>
    </row>
    <row r="39" spans="1:7" ht="15" x14ac:dyDescent="0.25">
      <c r="A39"/>
      <c r="B39"/>
      <c r="C39"/>
      <c r="D39"/>
      <c r="E39" s="2">
        <v>326</v>
      </c>
      <c r="F39" s="57" t="s">
        <v>42</v>
      </c>
      <c r="G39" s="23">
        <v>4491272</v>
      </c>
    </row>
    <row r="40" spans="1:7" ht="15" x14ac:dyDescent="0.25">
      <c r="A40"/>
      <c r="B40"/>
      <c r="C40"/>
      <c r="D40"/>
      <c r="E40" s="2">
        <v>329</v>
      </c>
      <c r="F40" s="57" t="s">
        <v>46</v>
      </c>
      <c r="G40" s="23">
        <v>3109352</v>
      </c>
    </row>
    <row r="41" spans="1:7" ht="15" x14ac:dyDescent="0.25">
      <c r="A41"/>
      <c r="B41"/>
      <c r="C41"/>
      <c r="D41"/>
      <c r="E41" s="2">
        <v>330</v>
      </c>
      <c r="F41" s="57" t="s">
        <v>47</v>
      </c>
      <c r="G41" s="23">
        <v>7253953</v>
      </c>
    </row>
    <row r="42" spans="1:7" ht="15" x14ac:dyDescent="0.25">
      <c r="A42"/>
      <c r="B42"/>
      <c r="C42"/>
      <c r="D42"/>
      <c r="E42" s="2">
        <v>336</v>
      </c>
      <c r="F42" s="57" t="s">
        <v>49</v>
      </c>
      <c r="G42" s="23">
        <v>1971576</v>
      </c>
    </row>
    <row r="43" spans="1:7" ht="15" x14ac:dyDescent="0.25">
      <c r="A43"/>
      <c r="B43"/>
      <c r="C43"/>
      <c r="D43"/>
      <c r="E43" s="2">
        <v>340</v>
      </c>
      <c r="F43" s="57" t="s">
        <v>48</v>
      </c>
      <c r="G43" s="23">
        <v>2590767</v>
      </c>
    </row>
    <row r="44" spans="1:7" ht="15" x14ac:dyDescent="0.25">
      <c r="A44"/>
      <c r="B44"/>
      <c r="C44"/>
      <c r="D44"/>
      <c r="E44" s="2">
        <v>350</v>
      </c>
      <c r="F44" s="57" t="s">
        <v>36</v>
      </c>
      <c r="G44" s="23">
        <v>2294029</v>
      </c>
    </row>
    <row r="45" spans="1:7" ht="15" x14ac:dyDescent="0.25">
      <c r="A45"/>
      <c r="B45"/>
      <c r="C45"/>
      <c r="D45"/>
      <c r="E45" s="2">
        <v>360</v>
      </c>
      <c r="F45" s="57" t="s">
        <v>43</v>
      </c>
      <c r="G45" s="23">
        <v>4583702</v>
      </c>
    </row>
    <row r="46" spans="1:7" ht="15" x14ac:dyDescent="0.25">
      <c r="A46"/>
      <c r="B46"/>
      <c r="C46"/>
      <c r="D46"/>
      <c r="E46" s="2">
        <v>370</v>
      </c>
      <c r="F46" s="57" t="s">
        <v>44</v>
      </c>
      <c r="G46" s="23">
        <v>7090405</v>
      </c>
    </row>
    <row r="47" spans="1:7" ht="15" x14ac:dyDescent="0.25">
      <c r="A47"/>
      <c r="B47"/>
      <c r="C47"/>
      <c r="D47"/>
      <c r="E47" s="2">
        <v>376</v>
      </c>
      <c r="F47" s="57" t="s">
        <v>40</v>
      </c>
      <c r="G47" s="23">
        <v>5638107</v>
      </c>
    </row>
    <row r="48" spans="1:7" ht="15" x14ac:dyDescent="0.25">
      <c r="A48"/>
      <c r="B48"/>
      <c r="C48"/>
      <c r="D48"/>
      <c r="E48" s="2">
        <v>390</v>
      </c>
      <c r="F48" s="57" t="s">
        <v>50</v>
      </c>
      <c r="G48" s="23">
        <v>4097006</v>
      </c>
    </row>
    <row r="49" spans="1:7" ht="15" x14ac:dyDescent="0.25">
      <c r="A49"/>
      <c r="B49"/>
      <c r="C49"/>
      <c r="D49"/>
      <c r="E49" s="2">
        <v>400</v>
      </c>
      <c r="F49" s="57" t="s">
        <v>32</v>
      </c>
      <c r="G49" s="23">
        <v>3785019</v>
      </c>
    </row>
    <row r="50" spans="1:7" ht="15" x14ac:dyDescent="0.25">
      <c r="A50"/>
      <c r="B50"/>
      <c r="C50"/>
      <c r="D50"/>
      <c r="E50" s="2">
        <v>410</v>
      </c>
      <c r="F50" s="57" t="s">
        <v>55</v>
      </c>
      <c r="G50" s="23">
        <v>3221719</v>
      </c>
    </row>
    <row r="51" spans="1:7" ht="15" x14ac:dyDescent="0.25">
      <c r="A51"/>
      <c r="B51"/>
      <c r="C51"/>
      <c r="D51"/>
      <c r="E51" s="2">
        <v>420</v>
      </c>
      <c r="F51" s="57" t="s">
        <v>51</v>
      </c>
      <c r="G51" s="23">
        <v>3644858</v>
      </c>
    </row>
    <row r="52" spans="1:7" ht="15" x14ac:dyDescent="0.25">
      <c r="A52"/>
      <c r="B52"/>
      <c r="C52"/>
      <c r="D52"/>
      <c r="E52" s="2">
        <v>430</v>
      </c>
      <c r="F52" s="57" t="s">
        <v>52</v>
      </c>
      <c r="G52" s="23">
        <v>4621617</v>
      </c>
    </row>
    <row r="53" spans="1:7" ht="15" x14ac:dyDescent="0.25">
      <c r="A53"/>
      <c r="B53"/>
      <c r="C53"/>
      <c r="D53"/>
      <c r="E53" s="2">
        <v>440</v>
      </c>
      <c r="F53" s="57" t="s">
        <v>53</v>
      </c>
      <c r="G53" s="23">
        <v>2100497</v>
      </c>
    </row>
    <row r="54" spans="1:7" ht="15" x14ac:dyDescent="0.25">
      <c r="A54"/>
      <c r="B54"/>
      <c r="C54"/>
      <c r="D54"/>
      <c r="E54" s="2">
        <v>450</v>
      </c>
      <c r="F54" s="57" t="s">
        <v>57</v>
      </c>
      <c r="G54" s="23">
        <v>2958761</v>
      </c>
    </row>
    <row r="55" spans="1:7" ht="15" x14ac:dyDescent="0.25">
      <c r="A55"/>
      <c r="B55"/>
      <c r="C55"/>
      <c r="D55"/>
      <c r="E55" s="2">
        <v>461</v>
      </c>
      <c r="F55" s="57" t="s">
        <v>58</v>
      </c>
      <c r="G55" s="23">
        <v>17414830</v>
      </c>
    </row>
    <row r="56" spans="1:7" ht="15" x14ac:dyDescent="0.25">
      <c r="A56"/>
      <c r="B56"/>
      <c r="C56"/>
      <c r="D56"/>
      <c r="E56" s="2">
        <v>479</v>
      </c>
      <c r="F56" s="57" t="s">
        <v>59</v>
      </c>
      <c r="G56" s="23">
        <v>5196286</v>
      </c>
    </row>
    <row r="57" spans="1:7" ht="15" x14ac:dyDescent="0.25">
      <c r="A57"/>
      <c r="B57"/>
      <c r="C57"/>
      <c r="D57"/>
      <c r="E57" s="2">
        <v>480</v>
      </c>
      <c r="F57" s="57" t="s">
        <v>56</v>
      </c>
      <c r="G57" s="23">
        <v>2624803</v>
      </c>
    </row>
    <row r="58" spans="1:7" ht="15" x14ac:dyDescent="0.25">
      <c r="A58"/>
      <c r="B58"/>
      <c r="C58"/>
      <c r="D58"/>
      <c r="E58" s="2">
        <v>482</v>
      </c>
      <c r="F58" s="57" t="s">
        <v>54</v>
      </c>
      <c r="G58" s="23">
        <v>1331236</v>
      </c>
    </row>
    <row r="59" spans="1:7" ht="15" x14ac:dyDescent="0.25">
      <c r="A59"/>
      <c r="B59"/>
      <c r="C59"/>
      <c r="D59"/>
      <c r="E59" s="2">
        <v>492</v>
      </c>
      <c r="F59" s="57" t="s">
        <v>60</v>
      </c>
      <c r="G59" s="23">
        <v>593559</v>
      </c>
    </row>
    <row r="60" spans="1:7" ht="15" x14ac:dyDescent="0.25">
      <c r="A60"/>
      <c r="B60"/>
      <c r="C60"/>
      <c r="D60"/>
      <c r="E60" s="2">
        <v>510</v>
      </c>
      <c r="F60" s="57" t="s">
        <v>65</v>
      </c>
      <c r="G60" s="23">
        <v>5011368</v>
      </c>
    </row>
    <row r="61" spans="1:7" ht="15" x14ac:dyDescent="0.25">
      <c r="A61"/>
      <c r="B61"/>
      <c r="C61"/>
      <c r="D61"/>
      <c r="E61" s="2">
        <v>530</v>
      </c>
      <c r="F61" s="57" t="s">
        <v>61</v>
      </c>
      <c r="G61" s="23">
        <v>2434851</v>
      </c>
    </row>
    <row r="62" spans="1:7" ht="15" x14ac:dyDescent="0.25">
      <c r="A62"/>
      <c r="B62"/>
      <c r="C62"/>
      <c r="D62"/>
      <c r="E62" s="2">
        <v>540</v>
      </c>
      <c r="F62" s="57" t="s">
        <v>67</v>
      </c>
      <c r="G62" s="23">
        <v>6627581</v>
      </c>
    </row>
    <row r="63" spans="1:7" ht="15" x14ac:dyDescent="0.25">
      <c r="A63"/>
      <c r="B63"/>
      <c r="C63"/>
      <c r="D63"/>
      <c r="E63" s="2">
        <v>550</v>
      </c>
      <c r="F63" s="57" t="s">
        <v>68</v>
      </c>
      <c r="G63" s="23">
        <v>3291801</v>
      </c>
    </row>
    <row r="64" spans="1:7" ht="15" x14ac:dyDescent="0.25">
      <c r="A64"/>
      <c r="B64"/>
      <c r="C64"/>
      <c r="D64"/>
      <c r="E64" s="2">
        <v>561</v>
      </c>
      <c r="F64" s="57" t="s">
        <v>62</v>
      </c>
      <c r="G64" s="23">
        <v>10078873</v>
      </c>
    </row>
    <row r="65" spans="1:7" ht="15" x14ac:dyDescent="0.25">
      <c r="A65"/>
      <c r="B65"/>
      <c r="C65"/>
      <c r="D65"/>
      <c r="E65" s="2">
        <v>563</v>
      </c>
      <c r="F65" s="57" t="s">
        <v>63</v>
      </c>
      <c r="G65" s="23">
        <v>294369</v>
      </c>
    </row>
    <row r="66" spans="1:7" ht="15" x14ac:dyDescent="0.25">
      <c r="A66"/>
      <c r="B66"/>
      <c r="C66"/>
      <c r="D66"/>
      <c r="E66" s="2">
        <v>573</v>
      </c>
      <c r="F66" s="57" t="s">
        <v>69</v>
      </c>
      <c r="G66" s="23">
        <v>4217099</v>
      </c>
    </row>
    <row r="67" spans="1:7" ht="15" x14ac:dyDescent="0.25">
      <c r="A67"/>
      <c r="B67"/>
      <c r="C67"/>
      <c r="D67"/>
      <c r="E67" s="2">
        <v>575</v>
      </c>
      <c r="F67" s="57" t="s">
        <v>70</v>
      </c>
      <c r="G67" s="23">
        <v>3637549</v>
      </c>
    </row>
    <row r="68" spans="1:7" ht="15" x14ac:dyDescent="0.25">
      <c r="A68"/>
      <c r="B68"/>
      <c r="C68"/>
      <c r="D68"/>
      <c r="E68" s="2">
        <v>580</v>
      </c>
      <c r="F68" s="57" t="s">
        <v>72</v>
      </c>
      <c r="G68" s="23">
        <v>5135541</v>
      </c>
    </row>
    <row r="69" spans="1:7" ht="15" x14ac:dyDescent="0.25">
      <c r="A69"/>
      <c r="B69"/>
      <c r="C69"/>
      <c r="D69"/>
      <c r="E69" s="2">
        <v>607</v>
      </c>
      <c r="F69" s="57" t="s">
        <v>64</v>
      </c>
      <c r="G69" s="23">
        <v>4830221</v>
      </c>
    </row>
    <row r="70" spans="1:7" ht="15" x14ac:dyDescent="0.25">
      <c r="A70"/>
      <c r="B70"/>
      <c r="C70"/>
      <c r="D70"/>
      <c r="E70" s="2">
        <v>615</v>
      </c>
      <c r="F70" s="57" t="s">
        <v>75</v>
      </c>
      <c r="G70" s="23">
        <v>8092592</v>
      </c>
    </row>
    <row r="71" spans="1:7" ht="15" x14ac:dyDescent="0.25">
      <c r="A71"/>
      <c r="B71"/>
      <c r="C71"/>
      <c r="D71"/>
      <c r="E71" s="2">
        <v>621</v>
      </c>
      <c r="F71" s="57" t="s">
        <v>66</v>
      </c>
      <c r="G71" s="23">
        <v>7609721</v>
      </c>
    </row>
    <row r="72" spans="1:7" ht="15" x14ac:dyDescent="0.25">
      <c r="A72"/>
      <c r="B72"/>
      <c r="C72"/>
      <c r="D72"/>
      <c r="E72" s="2">
        <v>630</v>
      </c>
      <c r="F72" s="57" t="s">
        <v>71</v>
      </c>
      <c r="G72" s="23">
        <v>9349391</v>
      </c>
    </row>
    <row r="73" spans="1:7" ht="15" x14ac:dyDescent="0.25">
      <c r="A73"/>
      <c r="B73"/>
      <c r="C73"/>
      <c r="D73"/>
      <c r="E73" s="2">
        <v>657</v>
      </c>
      <c r="F73" s="57" t="s">
        <v>84</v>
      </c>
      <c r="G73" s="23">
        <v>7238340</v>
      </c>
    </row>
    <row r="74" spans="1:7" ht="15" x14ac:dyDescent="0.25">
      <c r="A74"/>
      <c r="B74"/>
      <c r="C74"/>
      <c r="D74"/>
      <c r="E74" s="2">
        <v>661</v>
      </c>
      <c r="F74" s="57" t="s">
        <v>85</v>
      </c>
      <c r="G74" s="23">
        <v>4778406</v>
      </c>
    </row>
    <row r="75" spans="1:7" ht="15" x14ac:dyDescent="0.25">
      <c r="A75"/>
      <c r="B75"/>
      <c r="C75"/>
      <c r="D75"/>
      <c r="E75" s="2">
        <v>665</v>
      </c>
      <c r="F75" s="57" t="s">
        <v>87</v>
      </c>
      <c r="G75" s="23">
        <v>1695911</v>
      </c>
    </row>
    <row r="76" spans="1:7" ht="15" x14ac:dyDescent="0.25">
      <c r="A76"/>
      <c r="B76"/>
      <c r="C76"/>
      <c r="D76"/>
      <c r="E76" s="2">
        <v>671</v>
      </c>
      <c r="F76" s="57" t="s">
        <v>90</v>
      </c>
      <c r="G76" s="23">
        <v>1778664</v>
      </c>
    </row>
    <row r="77" spans="1:7" ht="15" x14ac:dyDescent="0.25">
      <c r="A77"/>
      <c r="B77"/>
      <c r="C77"/>
      <c r="D77"/>
      <c r="E77" s="2">
        <v>706</v>
      </c>
      <c r="F77" s="57" t="s">
        <v>82</v>
      </c>
      <c r="G77" s="23">
        <v>3628383</v>
      </c>
    </row>
    <row r="78" spans="1:7" ht="15" x14ac:dyDescent="0.25">
      <c r="A78"/>
      <c r="B78"/>
      <c r="C78"/>
      <c r="D78"/>
      <c r="E78" s="2">
        <v>707</v>
      </c>
      <c r="F78" s="57" t="s">
        <v>76</v>
      </c>
      <c r="G78" s="23">
        <v>3427555</v>
      </c>
    </row>
    <row r="79" spans="1:7" ht="15" x14ac:dyDescent="0.25">
      <c r="A79"/>
      <c r="B79"/>
      <c r="C79"/>
      <c r="D79"/>
      <c r="E79" s="2">
        <v>710</v>
      </c>
      <c r="F79" s="57" t="s">
        <v>73</v>
      </c>
      <c r="G79" s="23">
        <v>3777056</v>
      </c>
    </row>
    <row r="80" spans="1:7" ht="15" x14ac:dyDescent="0.25">
      <c r="A80"/>
      <c r="B80"/>
      <c r="C80"/>
      <c r="D80"/>
      <c r="E80" s="2">
        <v>727</v>
      </c>
      <c r="F80" s="57" t="s">
        <v>77</v>
      </c>
      <c r="G80" s="23">
        <v>1905229</v>
      </c>
    </row>
    <row r="81" spans="1:7" ht="15" x14ac:dyDescent="0.25">
      <c r="A81"/>
      <c r="B81"/>
      <c r="C81"/>
      <c r="D81"/>
      <c r="E81" s="2">
        <v>730</v>
      </c>
      <c r="F81" s="57" t="s">
        <v>78</v>
      </c>
      <c r="G81" s="23">
        <v>8788911</v>
      </c>
    </row>
    <row r="82" spans="1:7" ht="15" x14ac:dyDescent="0.25">
      <c r="A82"/>
      <c r="B82"/>
      <c r="C82"/>
      <c r="D82"/>
      <c r="E82" s="2">
        <v>740</v>
      </c>
      <c r="F82" s="57" t="s">
        <v>80</v>
      </c>
      <c r="G82" s="23">
        <v>8091478</v>
      </c>
    </row>
    <row r="83" spans="1:7" ht="15" x14ac:dyDescent="0.25">
      <c r="A83"/>
      <c r="B83"/>
      <c r="C83"/>
      <c r="D83"/>
      <c r="E83" s="2">
        <v>741</v>
      </c>
      <c r="F83" s="57" t="s">
        <v>79</v>
      </c>
      <c r="G83" s="23">
        <v>388004</v>
      </c>
    </row>
    <row r="84" spans="1:7" ht="15" x14ac:dyDescent="0.25">
      <c r="A84"/>
      <c r="B84"/>
      <c r="C84"/>
      <c r="D84"/>
      <c r="E84" s="2">
        <v>746</v>
      </c>
      <c r="F84" s="57" t="s">
        <v>81</v>
      </c>
      <c r="G84" s="23">
        <v>5052984</v>
      </c>
    </row>
    <row r="85" spans="1:7" ht="15" x14ac:dyDescent="0.25">
      <c r="A85"/>
      <c r="B85"/>
      <c r="C85"/>
      <c r="D85"/>
      <c r="E85" s="2">
        <v>751</v>
      </c>
      <c r="F85" s="57" t="s">
        <v>83</v>
      </c>
      <c r="G85" s="23">
        <v>28727901</v>
      </c>
    </row>
    <row r="86" spans="1:7" ht="15" x14ac:dyDescent="0.25">
      <c r="A86"/>
      <c r="B86"/>
      <c r="C86"/>
      <c r="D86"/>
      <c r="E86" s="2">
        <v>756</v>
      </c>
      <c r="F86" s="57" t="s">
        <v>86</v>
      </c>
      <c r="G86" s="23">
        <v>3425016</v>
      </c>
    </row>
    <row r="87" spans="1:7" ht="15" x14ac:dyDescent="0.25">
      <c r="A87"/>
      <c r="B87"/>
      <c r="C87"/>
      <c r="D87"/>
      <c r="E87" s="2">
        <v>760</v>
      </c>
      <c r="F87" s="57" t="s">
        <v>88</v>
      </c>
      <c r="G87" s="23">
        <v>4683465</v>
      </c>
    </row>
    <row r="88" spans="1:7" ht="15" x14ac:dyDescent="0.25">
      <c r="A88"/>
      <c r="B88"/>
      <c r="C88"/>
      <c r="D88"/>
      <c r="E88" s="2">
        <v>766</v>
      </c>
      <c r="F88" s="57" t="s">
        <v>74</v>
      </c>
      <c r="G88" s="23">
        <v>3784264</v>
      </c>
    </row>
    <row r="89" spans="1:7" ht="15" x14ac:dyDescent="0.25">
      <c r="A89"/>
      <c r="B89"/>
      <c r="C89"/>
      <c r="D89"/>
      <c r="E89" s="2">
        <v>773</v>
      </c>
      <c r="F89" s="57" t="s">
        <v>98</v>
      </c>
      <c r="G89" s="23">
        <v>1886126</v>
      </c>
    </row>
    <row r="90" spans="1:7" ht="15" x14ac:dyDescent="0.25">
      <c r="A90"/>
      <c r="B90"/>
      <c r="C90"/>
      <c r="D90"/>
      <c r="E90" s="2">
        <v>779</v>
      </c>
      <c r="F90" s="57" t="s">
        <v>89</v>
      </c>
      <c r="G90" s="23">
        <v>3947536</v>
      </c>
    </row>
    <row r="91" spans="1:7" ht="15" x14ac:dyDescent="0.25">
      <c r="A91"/>
      <c r="B91"/>
      <c r="C91"/>
      <c r="D91"/>
      <c r="E91" s="2">
        <v>787</v>
      </c>
      <c r="F91" s="57" t="s">
        <v>100</v>
      </c>
      <c r="G91" s="23">
        <v>3685510</v>
      </c>
    </row>
    <row r="92" spans="1:7" ht="15" x14ac:dyDescent="0.25">
      <c r="A92"/>
      <c r="B92"/>
      <c r="C92"/>
      <c r="D92"/>
      <c r="E92" s="2">
        <v>791</v>
      </c>
      <c r="F92" s="57" t="s">
        <v>91</v>
      </c>
      <c r="G92" s="23">
        <v>7968879</v>
      </c>
    </row>
    <row r="93" spans="1:7" ht="15" x14ac:dyDescent="0.25">
      <c r="A93"/>
      <c r="B93"/>
      <c r="C93"/>
      <c r="D93"/>
      <c r="E93" s="2">
        <v>810</v>
      </c>
      <c r="F93" s="57" t="s">
        <v>92</v>
      </c>
      <c r="G93" s="23">
        <v>3253208</v>
      </c>
    </row>
    <row r="94" spans="1:7" ht="15" x14ac:dyDescent="0.25">
      <c r="A94"/>
      <c r="B94"/>
      <c r="C94"/>
      <c r="D94"/>
      <c r="E94" s="2">
        <v>813</v>
      </c>
      <c r="F94" s="57" t="s">
        <v>93</v>
      </c>
      <c r="G94" s="23">
        <v>5317766</v>
      </c>
    </row>
    <row r="95" spans="1:7" ht="15" x14ac:dyDescent="0.25">
      <c r="A95"/>
      <c r="B95"/>
      <c r="C95"/>
      <c r="D95"/>
      <c r="E95" s="2">
        <v>820</v>
      </c>
      <c r="F95" s="57" t="s">
        <v>101</v>
      </c>
      <c r="G95" s="23">
        <v>3313298</v>
      </c>
    </row>
    <row r="96" spans="1:7" ht="15" x14ac:dyDescent="0.25">
      <c r="A96"/>
      <c r="B96"/>
      <c r="C96"/>
      <c r="D96"/>
      <c r="E96" s="2">
        <v>825</v>
      </c>
      <c r="F96" s="57" t="s">
        <v>96</v>
      </c>
      <c r="G96" s="23">
        <v>216427</v>
      </c>
    </row>
    <row r="97" spans="1:7" ht="15" x14ac:dyDescent="0.25">
      <c r="A97"/>
      <c r="B97"/>
      <c r="C97"/>
      <c r="D97"/>
      <c r="E97" s="2">
        <v>840</v>
      </c>
      <c r="F97" s="57" t="s">
        <v>99</v>
      </c>
      <c r="G97" s="23">
        <v>2411050</v>
      </c>
    </row>
    <row r="98" spans="1:7" ht="15" x14ac:dyDescent="0.25">
      <c r="A98"/>
      <c r="B98"/>
      <c r="C98"/>
      <c r="D98"/>
      <c r="E98" s="2">
        <v>846</v>
      </c>
      <c r="F98" s="57" t="s">
        <v>97</v>
      </c>
      <c r="G98" s="23">
        <v>3597719</v>
      </c>
    </row>
    <row r="99" spans="1:7" ht="15" x14ac:dyDescent="0.25">
      <c r="A99"/>
      <c r="B99"/>
      <c r="C99"/>
      <c r="D99"/>
      <c r="E99" s="2">
        <v>849</v>
      </c>
      <c r="F99" s="57" t="s">
        <v>95</v>
      </c>
      <c r="G99" s="23">
        <v>3276582</v>
      </c>
    </row>
    <row r="100" spans="1:7" ht="15" x14ac:dyDescent="0.25">
      <c r="A100"/>
      <c r="B100"/>
      <c r="C100"/>
      <c r="D100"/>
      <c r="E100" s="2">
        <v>851</v>
      </c>
      <c r="F100" s="57" t="s">
        <v>102</v>
      </c>
      <c r="G100" s="23">
        <v>17931309</v>
      </c>
    </row>
    <row r="101" spans="1:7" ht="15" x14ac:dyDescent="0.25">
      <c r="A101"/>
      <c r="B101"/>
      <c r="C101"/>
      <c r="D101"/>
      <c r="E101" s="2">
        <v>860</v>
      </c>
      <c r="F101" s="57" t="s">
        <v>94</v>
      </c>
      <c r="G101" s="23">
        <v>5954253</v>
      </c>
    </row>
    <row r="102" spans="1:7" x14ac:dyDescent="0.2">
      <c r="E102" s="2"/>
      <c r="F102" s="11"/>
      <c r="G102" s="63"/>
    </row>
    <row r="103" spans="1:7" x14ac:dyDescent="0.2">
      <c r="G103" s="11">
        <v>2026</v>
      </c>
    </row>
    <row r="104" spans="1:7" x14ac:dyDescent="0.2">
      <c r="A104" s="3" t="s">
        <v>242</v>
      </c>
      <c r="B104" s="3" t="str">
        <f>B4</f>
        <v>I alt (netto)</v>
      </c>
      <c r="C104" s="3" t="str">
        <f t="shared" ref="C104:F104" si="0">C4</f>
        <v>1 Driftskonti</v>
      </c>
      <c r="D104" s="3" t="str">
        <f t="shared" si="0"/>
        <v>I alt hovedkonto 0-8</v>
      </c>
      <c r="E104" s="3">
        <f t="shared" si="0"/>
        <v>101</v>
      </c>
      <c r="F104" s="28" t="str">
        <f t="shared" si="0"/>
        <v>København</v>
      </c>
      <c r="G104" s="63">
        <f>G4/1000</f>
        <v>50654.226000000002</v>
      </c>
    </row>
    <row r="105" spans="1:7" x14ac:dyDescent="0.2">
      <c r="B105" s="3"/>
      <c r="C105" s="3"/>
      <c r="D105" s="3"/>
      <c r="E105" s="3">
        <f t="shared" ref="E105:F105" si="1">E5</f>
        <v>147</v>
      </c>
      <c r="F105" s="28" t="str">
        <f t="shared" si="1"/>
        <v>Frederiksberg</v>
      </c>
      <c r="G105" s="63">
        <f t="shared" ref="G105:G168" si="2">G5/1000</f>
        <v>7483.5389999999998</v>
      </c>
    </row>
    <row r="106" spans="1:7" x14ac:dyDescent="0.2">
      <c r="B106" s="3"/>
      <c r="C106" s="3"/>
      <c r="D106" s="3"/>
      <c r="E106" s="3">
        <f t="shared" ref="E106:F106" si="3">E6</f>
        <v>151</v>
      </c>
      <c r="F106" s="28" t="str">
        <f t="shared" si="3"/>
        <v>Ballerup</v>
      </c>
      <c r="G106" s="63">
        <f t="shared" si="2"/>
        <v>5305.9139999999998</v>
      </c>
    </row>
    <row r="107" spans="1:7" x14ac:dyDescent="0.2">
      <c r="B107" s="3"/>
      <c r="C107" s="3"/>
      <c r="D107" s="3"/>
      <c r="E107" s="3">
        <f t="shared" ref="E107:F107" si="4">E7</f>
        <v>153</v>
      </c>
      <c r="F107" s="28" t="str">
        <f t="shared" si="4"/>
        <v>Brøndby</v>
      </c>
      <c r="G107" s="63">
        <f t="shared" si="2"/>
        <v>3950.337</v>
      </c>
    </row>
    <row r="108" spans="1:7" x14ac:dyDescent="0.2">
      <c r="B108" s="3"/>
      <c r="C108" s="3"/>
      <c r="D108" s="3"/>
      <c r="E108" s="3">
        <f t="shared" ref="E108:F108" si="5">E8</f>
        <v>155</v>
      </c>
      <c r="F108" s="28" t="str">
        <f t="shared" si="5"/>
        <v>Dragør</v>
      </c>
      <c r="G108" s="63">
        <f t="shared" si="2"/>
        <v>1099.0820000000001</v>
      </c>
    </row>
    <row r="109" spans="1:7" x14ac:dyDescent="0.2">
      <c r="B109" s="3"/>
      <c r="C109" s="3"/>
      <c r="D109" s="3"/>
      <c r="E109" s="3">
        <f t="shared" ref="E109:F109" si="6">E9</f>
        <v>157</v>
      </c>
      <c r="F109" s="28" t="str">
        <f t="shared" si="6"/>
        <v>Gentofte</v>
      </c>
      <c r="G109" s="63">
        <f t="shared" si="2"/>
        <v>5585.4170000000004</v>
      </c>
    </row>
    <row r="110" spans="1:7" x14ac:dyDescent="0.2">
      <c r="B110" s="3"/>
      <c r="C110" s="3"/>
      <c r="D110" s="3"/>
      <c r="E110" s="3">
        <f t="shared" ref="E110:F110" si="7">E10</f>
        <v>159</v>
      </c>
      <c r="F110" s="28" t="str">
        <f t="shared" si="7"/>
        <v>Gladsaxe</v>
      </c>
      <c r="G110" s="63">
        <f t="shared" si="2"/>
        <v>5999.3360000000002</v>
      </c>
    </row>
    <row r="111" spans="1:7" x14ac:dyDescent="0.2">
      <c r="B111" s="3"/>
      <c r="C111" s="3"/>
      <c r="D111" s="3"/>
      <c r="E111" s="3">
        <f t="shared" ref="E111:F111" si="8">E11</f>
        <v>161</v>
      </c>
      <c r="F111" s="28" t="str">
        <f t="shared" si="8"/>
        <v>Glostrup</v>
      </c>
      <c r="G111" s="63">
        <f t="shared" si="2"/>
        <v>2170.194</v>
      </c>
    </row>
    <row r="112" spans="1:7" x14ac:dyDescent="0.2">
      <c r="B112" s="3"/>
      <c r="C112" s="3"/>
      <c r="D112" s="3"/>
      <c r="E112" s="3">
        <f t="shared" ref="E112:F112" si="9">E12</f>
        <v>163</v>
      </c>
      <c r="F112" s="28" t="str">
        <f t="shared" si="9"/>
        <v>Herlev</v>
      </c>
      <c r="G112" s="63">
        <f t="shared" si="2"/>
        <v>2685.723</v>
      </c>
    </row>
    <row r="113" spans="2:7" x14ac:dyDescent="0.2">
      <c r="B113" s="3"/>
      <c r="C113" s="3"/>
      <c r="D113" s="3"/>
      <c r="E113" s="3">
        <f t="shared" ref="E113:F113" si="10">E13</f>
        <v>165</v>
      </c>
      <c r="F113" s="28" t="str">
        <f t="shared" si="10"/>
        <v>Albertslund</v>
      </c>
      <c r="G113" s="63">
        <f t="shared" si="2"/>
        <v>2948.1</v>
      </c>
    </row>
    <row r="114" spans="2:7" x14ac:dyDescent="0.2">
      <c r="B114" s="3"/>
      <c r="C114" s="3"/>
      <c r="D114" s="3"/>
      <c r="E114" s="3">
        <f t="shared" ref="E114:F114" si="11">E14</f>
        <v>167</v>
      </c>
      <c r="F114" s="28" t="str">
        <f t="shared" si="11"/>
        <v>Hvidovre</v>
      </c>
      <c r="G114" s="63">
        <f t="shared" si="2"/>
        <v>5059.2420000000002</v>
      </c>
    </row>
    <row r="115" spans="2:7" x14ac:dyDescent="0.2">
      <c r="B115" s="3"/>
      <c r="C115" s="3"/>
      <c r="D115" s="3"/>
      <c r="E115" s="3">
        <f t="shared" ref="E115:F115" si="12">E15</f>
        <v>169</v>
      </c>
      <c r="F115" s="28" t="str">
        <f t="shared" si="12"/>
        <v>Høje-Taastrup</v>
      </c>
      <c r="G115" s="63">
        <f t="shared" si="2"/>
        <v>5274.8050000000003</v>
      </c>
    </row>
    <row r="116" spans="2:7" x14ac:dyDescent="0.2">
      <c r="B116" s="3"/>
      <c r="C116" s="3"/>
      <c r="D116" s="3"/>
      <c r="E116" s="3">
        <f t="shared" ref="E116:F116" si="13">E16</f>
        <v>173</v>
      </c>
      <c r="F116" s="28" t="str">
        <f t="shared" si="13"/>
        <v>Lyngby-Taarbæk</v>
      </c>
      <c r="G116" s="63">
        <f t="shared" si="2"/>
        <v>4539.875</v>
      </c>
    </row>
    <row r="117" spans="2:7" x14ac:dyDescent="0.2">
      <c r="B117" s="3"/>
      <c r="C117" s="3"/>
      <c r="D117" s="3"/>
      <c r="E117" s="3">
        <f t="shared" ref="E117:F117" si="14">E17</f>
        <v>175</v>
      </c>
      <c r="F117" s="28" t="str">
        <f t="shared" si="14"/>
        <v>Rødovre</v>
      </c>
      <c r="G117" s="63">
        <f t="shared" si="2"/>
        <v>3984.9929999999999</v>
      </c>
    </row>
    <row r="118" spans="2:7" x14ac:dyDescent="0.2">
      <c r="B118" s="3"/>
      <c r="C118" s="3"/>
      <c r="D118" s="3"/>
      <c r="E118" s="3">
        <f t="shared" ref="E118:F118" si="15">E18</f>
        <v>183</v>
      </c>
      <c r="F118" s="28" t="str">
        <f t="shared" si="15"/>
        <v>Ishøj</v>
      </c>
      <c r="G118" s="63">
        <f t="shared" si="2"/>
        <v>2429.4119999999998</v>
      </c>
    </row>
    <row r="119" spans="2:7" x14ac:dyDescent="0.2">
      <c r="B119" s="3"/>
      <c r="C119" s="3"/>
      <c r="D119" s="3"/>
      <c r="E119" s="3">
        <f t="shared" ref="E119:F119" si="16">E19</f>
        <v>185</v>
      </c>
      <c r="F119" s="28" t="str">
        <f t="shared" si="16"/>
        <v>Tårnby</v>
      </c>
      <c r="G119" s="63">
        <f t="shared" si="2"/>
        <v>3686.5569999999998</v>
      </c>
    </row>
    <row r="120" spans="2:7" x14ac:dyDescent="0.2">
      <c r="B120" s="3"/>
      <c r="C120" s="3"/>
      <c r="D120" s="3"/>
      <c r="E120" s="3">
        <f t="shared" ref="E120:F120" si="17">E20</f>
        <v>187</v>
      </c>
      <c r="F120" s="28" t="str">
        <f t="shared" si="17"/>
        <v>Vallensbæk</v>
      </c>
      <c r="G120" s="63">
        <f t="shared" si="2"/>
        <v>1458.7090000000001</v>
      </c>
    </row>
    <row r="121" spans="2:7" x14ac:dyDescent="0.2">
      <c r="B121" s="3"/>
      <c r="C121" s="3"/>
      <c r="D121" s="3"/>
      <c r="E121" s="3">
        <f t="shared" ref="E121:F121" si="18">E21</f>
        <v>190</v>
      </c>
      <c r="F121" s="28" t="str">
        <f t="shared" si="18"/>
        <v>Furesø</v>
      </c>
      <c r="G121" s="63">
        <f t="shared" si="2"/>
        <v>3341.9380000000001</v>
      </c>
    </row>
    <row r="122" spans="2:7" x14ac:dyDescent="0.2">
      <c r="B122" s="3"/>
      <c r="C122" s="3"/>
      <c r="D122" s="3"/>
      <c r="E122" s="3">
        <f t="shared" ref="E122:F122" si="19">E22</f>
        <v>201</v>
      </c>
      <c r="F122" s="28" t="str">
        <f t="shared" si="19"/>
        <v>Allerød</v>
      </c>
      <c r="G122" s="63">
        <f t="shared" si="2"/>
        <v>2024.9570000000001</v>
      </c>
    </row>
    <row r="123" spans="2:7" x14ac:dyDescent="0.2">
      <c r="B123" s="3"/>
      <c r="C123" s="3"/>
      <c r="D123" s="3"/>
      <c r="E123" s="3">
        <f t="shared" ref="E123:F123" si="20">E23</f>
        <v>210</v>
      </c>
      <c r="F123" s="28" t="str">
        <f t="shared" si="20"/>
        <v>Fredensborg</v>
      </c>
      <c r="G123" s="63">
        <f t="shared" si="2"/>
        <v>3474.1489999999999</v>
      </c>
    </row>
    <row r="124" spans="2:7" x14ac:dyDescent="0.2">
      <c r="B124" s="3"/>
      <c r="C124" s="3"/>
      <c r="D124" s="3"/>
      <c r="E124" s="3">
        <f t="shared" ref="E124:F124" si="21">E24</f>
        <v>217</v>
      </c>
      <c r="F124" s="28" t="str">
        <f t="shared" si="21"/>
        <v>Helsingør</v>
      </c>
      <c r="G124" s="63">
        <f t="shared" si="2"/>
        <v>5543.1620000000003</v>
      </c>
    </row>
    <row r="125" spans="2:7" x14ac:dyDescent="0.2">
      <c r="B125" s="3"/>
      <c r="C125" s="3"/>
      <c r="D125" s="3"/>
      <c r="E125" s="3">
        <f t="shared" ref="E125:F125" si="22">E25</f>
        <v>219</v>
      </c>
      <c r="F125" s="28" t="str">
        <f t="shared" si="22"/>
        <v>Hillerød</v>
      </c>
      <c r="G125" s="63">
        <f t="shared" si="2"/>
        <v>4403.9070000000002</v>
      </c>
    </row>
    <row r="126" spans="2:7" x14ac:dyDescent="0.2">
      <c r="B126" s="3"/>
      <c r="C126" s="3"/>
      <c r="D126" s="3"/>
      <c r="E126" s="3">
        <f t="shared" ref="E126:F126" si="23">E26</f>
        <v>223</v>
      </c>
      <c r="F126" s="28" t="str">
        <f t="shared" si="23"/>
        <v>Hørsholm</v>
      </c>
      <c r="G126" s="63">
        <f t="shared" si="2"/>
        <v>1886.239</v>
      </c>
    </row>
    <row r="127" spans="2:7" x14ac:dyDescent="0.2">
      <c r="B127" s="3"/>
      <c r="C127" s="3"/>
      <c r="D127" s="3"/>
      <c r="E127" s="3">
        <f t="shared" ref="E127:F127" si="24">E27</f>
        <v>230</v>
      </c>
      <c r="F127" s="28" t="str">
        <f t="shared" si="24"/>
        <v>Rudersdal</v>
      </c>
      <c r="G127" s="63">
        <f t="shared" si="2"/>
        <v>4349.9399999999996</v>
      </c>
    </row>
    <row r="128" spans="2:7" x14ac:dyDescent="0.2">
      <c r="B128" s="3"/>
      <c r="C128" s="3"/>
      <c r="D128" s="3"/>
      <c r="E128" s="3">
        <f t="shared" ref="E128:F128" si="25">E28</f>
        <v>240</v>
      </c>
      <c r="F128" s="28" t="str">
        <f t="shared" si="25"/>
        <v>Egedal</v>
      </c>
      <c r="G128" s="63">
        <f t="shared" si="2"/>
        <v>3425.0549999999998</v>
      </c>
    </row>
    <row r="129" spans="2:7" x14ac:dyDescent="0.2">
      <c r="B129" s="3"/>
      <c r="C129" s="3"/>
      <c r="D129" s="3"/>
      <c r="E129" s="3">
        <f t="shared" ref="E129:F129" si="26">E29</f>
        <v>250</v>
      </c>
      <c r="F129" s="28" t="str">
        <f t="shared" si="26"/>
        <v>Frederikssund</v>
      </c>
      <c r="G129" s="63">
        <f t="shared" si="2"/>
        <v>3906.174</v>
      </c>
    </row>
    <row r="130" spans="2:7" x14ac:dyDescent="0.2">
      <c r="B130" s="3"/>
      <c r="C130" s="3"/>
      <c r="D130" s="3"/>
      <c r="E130" s="3">
        <f t="shared" ref="E130:F130" si="27">E30</f>
        <v>253</v>
      </c>
      <c r="F130" s="28" t="str">
        <f t="shared" si="27"/>
        <v>Greve</v>
      </c>
      <c r="G130" s="63">
        <f t="shared" si="2"/>
        <v>4154.32</v>
      </c>
    </row>
    <row r="131" spans="2:7" x14ac:dyDescent="0.2">
      <c r="B131" s="3"/>
      <c r="C131" s="3"/>
      <c r="D131" s="3"/>
      <c r="E131" s="3">
        <f t="shared" ref="E131:F131" si="28">E31</f>
        <v>259</v>
      </c>
      <c r="F131" s="28" t="str">
        <f t="shared" si="28"/>
        <v>Køge</v>
      </c>
      <c r="G131" s="63">
        <f t="shared" si="2"/>
        <v>5476.835</v>
      </c>
    </row>
    <row r="132" spans="2:7" x14ac:dyDescent="0.2">
      <c r="B132" s="3"/>
      <c r="C132" s="3"/>
      <c r="D132" s="3"/>
      <c r="E132" s="3">
        <f t="shared" ref="E132:F132" si="29">E32</f>
        <v>260</v>
      </c>
      <c r="F132" s="28" t="str">
        <f t="shared" si="29"/>
        <v>Halsnæs</v>
      </c>
      <c r="G132" s="63">
        <f t="shared" si="2"/>
        <v>2967.0230000000001</v>
      </c>
    </row>
    <row r="133" spans="2:7" x14ac:dyDescent="0.2">
      <c r="B133" s="3"/>
      <c r="C133" s="3"/>
      <c r="D133" s="3"/>
      <c r="E133" s="3">
        <f t="shared" ref="E133:F133" si="30">E33</f>
        <v>265</v>
      </c>
      <c r="F133" s="28" t="str">
        <f t="shared" si="30"/>
        <v>Roskilde</v>
      </c>
      <c r="G133" s="63">
        <f t="shared" si="2"/>
        <v>7215.6869999999999</v>
      </c>
    </row>
    <row r="134" spans="2:7" x14ac:dyDescent="0.2">
      <c r="B134" s="3"/>
      <c r="C134" s="3"/>
      <c r="D134" s="3"/>
      <c r="E134" s="3">
        <f t="shared" ref="E134:F134" si="31">E34</f>
        <v>269</v>
      </c>
      <c r="F134" s="28" t="str">
        <f t="shared" si="31"/>
        <v>Solrød</v>
      </c>
      <c r="G134" s="63">
        <f t="shared" si="2"/>
        <v>1839.85</v>
      </c>
    </row>
    <row r="135" spans="2:7" x14ac:dyDescent="0.2">
      <c r="B135" s="3"/>
      <c r="C135" s="3"/>
      <c r="D135" s="3"/>
      <c r="E135" s="3">
        <f t="shared" ref="E135:F135" si="32">E35</f>
        <v>270</v>
      </c>
      <c r="F135" s="28" t="str">
        <f t="shared" si="32"/>
        <v>Gribskov</v>
      </c>
      <c r="G135" s="63">
        <f t="shared" si="2"/>
        <v>3529.6570000000002</v>
      </c>
    </row>
    <row r="136" spans="2:7" x14ac:dyDescent="0.2">
      <c r="B136" s="3"/>
      <c r="C136" s="3"/>
      <c r="D136" s="3"/>
      <c r="E136" s="3">
        <f t="shared" ref="E136:F136" si="33">E36</f>
        <v>306</v>
      </c>
      <c r="F136" s="28" t="str">
        <f t="shared" si="33"/>
        <v>Odsherred</v>
      </c>
      <c r="G136" s="63">
        <f t="shared" si="2"/>
        <v>3183.2049999999999</v>
      </c>
    </row>
    <row r="137" spans="2:7" x14ac:dyDescent="0.2">
      <c r="B137" s="3"/>
      <c r="C137" s="3"/>
      <c r="D137" s="3"/>
      <c r="E137" s="3">
        <f t="shared" ref="E137:F137" si="34">E37</f>
        <v>316</v>
      </c>
      <c r="F137" s="28" t="str">
        <f t="shared" si="34"/>
        <v>Holbæk</v>
      </c>
      <c r="G137" s="63">
        <f t="shared" si="2"/>
        <v>6185.3459999999995</v>
      </c>
    </row>
    <row r="138" spans="2:7" x14ac:dyDescent="0.2">
      <c r="B138" s="3"/>
      <c r="C138" s="3"/>
      <c r="D138" s="3"/>
      <c r="E138" s="3">
        <f t="shared" ref="E138:F138" si="35">E38</f>
        <v>320</v>
      </c>
      <c r="F138" s="28" t="str">
        <f t="shared" si="35"/>
        <v>Faxe</v>
      </c>
      <c r="G138" s="63">
        <f t="shared" si="2"/>
        <v>3277.3359999999998</v>
      </c>
    </row>
    <row r="139" spans="2:7" x14ac:dyDescent="0.2">
      <c r="B139" s="3"/>
      <c r="C139" s="3"/>
      <c r="D139" s="3"/>
      <c r="E139" s="3">
        <f t="shared" ref="E139:F139" si="36">E39</f>
        <v>326</v>
      </c>
      <c r="F139" s="28" t="str">
        <f t="shared" si="36"/>
        <v>Kalundborg</v>
      </c>
      <c r="G139" s="63">
        <f t="shared" si="2"/>
        <v>4491.2719999999999</v>
      </c>
    </row>
    <row r="140" spans="2:7" x14ac:dyDescent="0.2">
      <c r="B140" s="3"/>
      <c r="C140" s="3"/>
      <c r="D140" s="3"/>
      <c r="E140" s="3">
        <f t="shared" ref="E140:F140" si="37">E40</f>
        <v>329</v>
      </c>
      <c r="F140" s="28" t="str">
        <f t="shared" si="37"/>
        <v>Ringsted</v>
      </c>
      <c r="G140" s="63">
        <f t="shared" si="2"/>
        <v>3109.3519999999999</v>
      </c>
    </row>
    <row r="141" spans="2:7" x14ac:dyDescent="0.2">
      <c r="B141" s="3"/>
      <c r="C141" s="3"/>
      <c r="D141" s="3"/>
      <c r="E141" s="3">
        <f t="shared" ref="E141:F141" si="38">E41</f>
        <v>330</v>
      </c>
      <c r="F141" s="28" t="str">
        <f t="shared" si="38"/>
        <v>Slagelse</v>
      </c>
      <c r="G141" s="63">
        <f t="shared" si="2"/>
        <v>7253.9530000000004</v>
      </c>
    </row>
    <row r="142" spans="2:7" x14ac:dyDescent="0.2">
      <c r="B142" s="3"/>
      <c r="C142" s="3"/>
      <c r="D142" s="3"/>
      <c r="E142" s="3">
        <f t="shared" ref="E142:F142" si="39">E42</f>
        <v>336</v>
      </c>
      <c r="F142" s="28" t="str">
        <f t="shared" si="39"/>
        <v>Stevns</v>
      </c>
      <c r="G142" s="63">
        <f t="shared" si="2"/>
        <v>1971.576</v>
      </c>
    </row>
    <row r="143" spans="2:7" x14ac:dyDescent="0.2">
      <c r="B143" s="3"/>
      <c r="C143" s="3"/>
      <c r="D143" s="3"/>
      <c r="E143" s="3">
        <f t="shared" ref="E143:F143" si="40">E43</f>
        <v>340</v>
      </c>
      <c r="F143" s="28" t="str">
        <f t="shared" si="40"/>
        <v>Sorø</v>
      </c>
      <c r="G143" s="63">
        <f t="shared" si="2"/>
        <v>2590.7669999999998</v>
      </c>
    </row>
    <row r="144" spans="2:7" x14ac:dyDescent="0.2">
      <c r="B144" s="3"/>
      <c r="C144" s="3"/>
      <c r="D144" s="3"/>
      <c r="E144" s="3">
        <f t="shared" ref="E144:F144" si="41">E44</f>
        <v>350</v>
      </c>
      <c r="F144" s="28" t="str">
        <f t="shared" si="41"/>
        <v>Lejre</v>
      </c>
      <c r="G144" s="63">
        <f t="shared" si="2"/>
        <v>2294.029</v>
      </c>
    </row>
    <row r="145" spans="2:7" x14ac:dyDescent="0.2">
      <c r="B145" s="3"/>
      <c r="C145" s="3"/>
      <c r="D145" s="3"/>
      <c r="E145" s="3">
        <f t="shared" ref="E145:F145" si="42">E45</f>
        <v>360</v>
      </c>
      <c r="F145" s="28" t="str">
        <f t="shared" si="42"/>
        <v>Lolland</v>
      </c>
      <c r="G145" s="63">
        <f t="shared" si="2"/>
        <v>4583.7020000000002</v>
      </c>
    </row>
    <row r="146" spans="2:7" x14ac:dyDescent="0.2">
      <c r="B146" s="3"/>
      <c r="C146" s="3"/>
      <c r="D146" s="3"/>
      <c r="E146" s="3">
        <f t="shared" ref="E146:F146" si="43">E46</f>
        <v>370</v>
      </c>
      <c r="F146" s="28" t="str">
        <f t="shared" si="43"/>
        <v>Næstved</v>
      </c>
      <c r="G146" s="63">
        <f t="shared" si="2"/>
        <v>7090.4049999999997</v>
      </c>
    </row>
    <row r="147" spans="2:7" x14ac:dyDescent="0.2">
      <c r="B147" s="3"/>
      <c r="C147" s="3"/>
      <c r="D147" s="3"/>
      <c r="E147" s="3">
        <f t="shared" ref="E147:F147" si="44">E47</f>
        <v>376</v>
      </c>
      <c r="F147" s="28" t="str">
        <f t="shared" si="44"/>
        <v>Guldborgsund</v>
      </c>
      <c r="G147" s="63">
        <f t="shared" si="2"/>
        <v>5638.107</v>
      </c>
    </row>
    <row r="148" spans="2:7" x14ac:dyDescent="0.2">
      <c r="B148" s="3"/>
      <c r="C148" s="3"/>
      <c r="D148" s="3"/>
      <c r="E148" s="3">
        <f t="shared" ref="E148:F148" si="45">E48</f>
        <v>390</v>
      </c>
      <c r="F148" s="28" t="str">
        <f t="shared" si="45"/>
        <v>Vordingborg</v>
      </c>
      <c r="G148" s="63">
        <f t="shared" si="2"/>
        <v>4097.0060000000003</v>
      </c>
    </row>
    <row r="149" spans="2:7" x14ac:dyDescent="0.2">
      <c r="B149" s="3"/>
      <c r="C149" s="3"/>
      <c r="D149" s="3"/>
      <c r="E149" s="3">
        <f t="shared" ref="E149:F149" si="46">E49</f>
        <v>400</v>
      </c>
      <c r="F149" s="28" t="str">
        <f t="shared" si="46"/>
        <v>Bornholm</v>
      </c>
      <c r="G149" s="63">
        <f t="shared" si="2"/>
        <v>3785.0189999999998</v>
      </c>
    </row>
    <row r="150" spans="2:7" x14ac:dyDescent="0.2">
      <c r="B150" s="3"/>
      <c r="C150" s="3"/>
      <c r="D150" s="3"/>
      <c r="E150" s="3">
        <f t="shared" ref="E150:F150" si="47">E50</f>
        <v>410</v>
      </c>
      <c r="F150" s="28" t="str">
        <f t="shared" si="47"/>
        <v>Middelfart</v>
      </c>
      <c r="G150" s="63">
        <f t="shared" si="2"/>
        <v>3221.7190000000001</v>
      </c>
    </row>
    <row r="151" spans="2:7" x14ac:dyDescent="0.2">
      <c r="B151" s="3"/>
      <c r="C151" s="3"/>
      <c r="D151" s="3"/>
      <c r="E151" s="3">
        <f t="shared" ref="E151:F151" si="48">E51</f>
        <v>420</v>
      </c>
      <c r="F151" s="28" t="str">
        <f t="shared" si="48"/>
        <v>Assens</v>
      </c>
      <c r="G151" s="63">
        <f t="shared" si="2"/>
        <v>3644.8580000000002</v>
      </c>
    </row>
    <row r="152" spans="2:7" x14ac:dyDescent="0.2">
      <c r="B152" s="3"/>
      <c r="C152" s="3"/>
      <c r="D152" s="3"/>
      <c r="E152" s="3">
        <f t="shared" ref="E152:F152" si="49">E52</f>
        <v>430</v>
      </c>
      <c r="F152" s="28" t="str">
        <f t="shared" si="49"/>
        <v>Faaborg-Midtfyn</v>
      </c>
      <c r="G152" s="63">
        <f t="shared" si="2"/>
        <v>4621.6170000000002</v>
      </c>
    </row>
    <row r="153" spans="2:7" x14ac:dyDescent="0.2">
      <c r="B153" s="3"/>
      <c r="C153" s="3"/>
      <c r="D153" s="3"/>
      <c r="E153" s="3">
        <f t="shared" ref="E153:F153" si="50">E53</f>
        <v>440</v>
      </c>
      <c r="F153" s="28" t="str">
        <f t="shared" si="50"/>
        <v>Kerteminde</v>
      </c>
      <c r="G153" s="63">
        <f t="shared" si="2"/>
        <v>2100.4969999999998</v>
      </c>
    </row>
    <row r="154" spans="2:7" x14ac:dyDescent="0.2">
      <c r="B154" s="3"/>
      <c r="C154" s="3"/>
      <c r="D154" s="3"/>
      <c r="E154" s="3">
        <f t="shared" ref="E154:F154" si="51">E54</f>
        <v>450</v>
      </c>
      <c r="F154" s="28" t="str">
        <f t="shared" si="51"/>
        <v>Nyborg</v>
      </c>
      <c r="G154" s="63">
        <f t="shared" si="2"/>
        <v>2958.761</v>
      </c>
    </row>
    <row r="155" spans="2:7" x14ac:dyDescent="0.2">
      <c r="B155" s="3"/>
      <c r="C155" s="3"/>
      <c r="D155" s="3"/>
      <c r="E155" s="3">
        <f t="shared" ref="E155:F155" si="52">E55</f>
        <v>461</v>
      </c>
      <c r="F155" s="28" t="str">
        <f t="shared" si="52"/>
        <v>Odense</v>
      </c>
      <c r="G155" s="63">
        <f t="shared" si="2"/>
        <v>17414.830000000002</v>
      </c>
    </row>
    <row r="156" spans="2:7" x14ac:dyDescent="0.2">
      <c r="B156" s="3"/>
      <c r="C156" s="3"/>
      <c r="D156" s="3"/>
      <c r="E156" s="3">
        <f t="shared" ref="E156:F156" si="53">E56</f>
        <v>479</v>
      </c>
      <c r="F156" s="28" t="str">
        <f t="shared" si="53"/>
        <v>Svendborg</v>
      </c>
      <c r="G156" s="63">
        <f t="shared" si="2"/>
        <v>5196.2860000000001</v>
      </c>
    </row>
    <row r="157" spans="2:7" x14ac:dyDescent="0.2">
      <c r="B157" s="3"/>
      <c r="C157" s="3"/>
      <c r="D157" s="3"/>
      <c r="E157" s="3">
        <f t="shared" ref="E157:F157" si="54">E57</f>
        <v>480</v>
      </c>
      <c r="F157" s="28" t="str">
        <f t="shared" si="54"/>
        <v>Nordfyns</v>
      </c>
      <c r="G157" s="63">
        <f t="shared" si="2"/>
        <v>2624.8029999999999</v>
      </c>
    </row>
    <row r="158" spans="2:7" x14ac:dyDescent="0.2">
      <c r="B158" s="3"/>
      <c r="C158" s="3"/>
      <c r="D158" s="3"/>
      <c r="E158" s="3">
        <f t="shared" ref="E158:F158" si="55">E58</f>
        <v>482</v>
      </c>
      <c r="F158" s="28" t="str">
        <f t="shared" si="55"/>
        <v>Langeland</v>
      </c>
      <c r="G158" s="63">
        <f t="shared" si="2"/>
        <v>1331.2360000000001</v>
      </c>
    </row>
    <row r="159" spans="2:7" x14ac:dyDescent="0.2">
      <c r="B159" s="3"/>
      <c r="C159" s="3"/>
      <c r="D159" s="3"/>
      <c r="E159" s="3">
        <f t="shared" ref="E159:F159" si="56">E59</f>
        <v>492</v>
      </c>
      <c r="F159" s="28" t="str">
        <f t="shared" si="56"/>
        <v>Ærø</v>
      </c>
      <c r="G159" s="63">
        <f t="shared" si="2"/>
        <v>593.55899999999997</v>
      </c>
    </row>
    <row r="160" spans="2:7" x14ac:dyDescent="0.2">
      <c r="B160" s="3"/>
      <c r="C160" s="3"/>
      <c r="D160" s="3"/>
      <c r="E160" s="3">
        <f t="shared" ref="E160:F160" si="57">E60</f>
        <v>510</v>
      </c>
      <c r="F160" s="28" t="str">
        <f t="shared" si="57"/>
        <v>Haderslev</v>
      </c>
      <c r="G160" s="63">
        <f t="shared" si="2"/>
        <v>5011.3680000000004</v>
      </c>
    </row>
    <row r="161" spans="2:7" x14ac:dyDescent="0.2">
      <c r="B161" s="3"/>
      <c r="C161" s="3"/>
      <c r="D161" s="3"/>
      <c r="E161" s="3">
        <f t="shared" ref="E161:F161" si="58">E61</f>
        <v>530</v>
      </c>
      <c r="F161" s="28" t="str">
        <f t="shared" si="58"/>
        <v>Billund</v>
      </c>
      <c r="G161" s="63">
        <f t="shared" si="2"/>
        <v>2434.8510000000001</v>
      </c>
    </row>
    <row r="162" spans="2:7" x14ac:dyDescent="0.2">
      <c r="B162" s="3"/>
      <c r="C162" s="3"/>
      <c r="D162" s="3"/>
      <c r="E162" s="3">
        <f t="shared" ref="E162:F162" si="59">E62</f>
        <v>540</v>
      </c>
      <c r="F162" s="28" t="str">
        <f t="shared" si="59"/>
        <v>Sønderborg</v>
      </c>
      <c r="G162" s="63">
        <f t="shared" si="2"/>
        <v>6627.5810000000001</v>
      </c>
    </row>
    <row r="163" spans="2:7" x14ac:dyDescent="0.2">
      <c r="B163" s="3"/>
      <c r="C163" s="3"/>
      <c r="D163" s="3"/>
      <c r="E163" s="3">
        <f t="shared" ref="E163:F163" si="60">E63</f>
        <v>550</v>
      </c>
      <c r="F163" s="28" t="str">
        <f t="shared" si="60"/>
        <v>Tønder</v>
      </c>
      <c r="G163" s="63">
        <f t="shared" si="2"/>
        <v>3291.8009999999999</v>
      </c>
    </row>
    <row r="164" spans="2:7" x14ac:dyDescent="0.2">
      <c r="B164" s="3"/>
      <c r="C164" s="3"/>
      <c r="D164" s="3"/>
      <c r="E164" s="3">
        <f t="shared" ref="E164:F164" si="61">E64</f>
        <v>561</v>
      </c>
      <c r="F164" s="28" t="str">
        <f t="shared" si="61"/>
        <v>Esbjerg</v>
      </c>
      <c r="G164" s="63">
        <f t="shared" si="2"/>
        <v>10078.873</v>
      </c>
    </row>
    <row r="165" spans="2:7" x14ac:dyDescent="0.2">
      <c r="B165" s="3"/>
      <c r="C165" s="3"/>
      <c r="D165" s="3"/>
      <c r="E165" s="3">
        <f t="shared" ref="E165:F165" si="62">E65</f>
        <v>563</v>
      </c>
      <c r="F165" s="28" t="str">
        <f t="shared" si="62"/>
        <v>Fanø</v>
      </c>
      <c r="G165" s="63">
        <f t="shared" si="2"/>
        <v>294.36900000000003</v>
      </c>
    </row>
    <row r="166" spans="2:7" x14ac:dyDescent="0.2">
      <c r="B166" s="3"/>
      <c r="C166" s="3"/>
      <c r="D166" s="3"/>
      <c r="E166" s="3">
        <f t="shared" ref="E166:F166" si="63">E66</f>
        <v>573</v>
      </c>
      <c r="F166" s="28" t="str">
        <f t="shared" si="63"/>
        <v>Varde</v>
      </c>
      <c r="G166" s="63">
        <f t="shared" si="2"/>
        <v>4217.0990000000002</v>
      </c>
    </row>
    <row r="167" spans="2:7" x14ac:dyDescent="0.2">
      <c r="B167" s="3"/>
      <c r="C167" s="3"/>
      <c r="D167" s="3"/>
      <c r="E167" s="3">
        <f t="shared" ref="E167:F167" si="64">E67</f>
        <v>575</v>
      </c>
      <c r="F167" s="28" t="str">
        <f t="shared" si="64"/>
        <v>Vejen</v>
      </c>
      <c r="G167" s="63">
        <f t="shared" si="2"/>
        <v>3637.549</v>
      </c>
    </row>
    <row r="168" spans="2:7" x14ac:dyDescent="0.2">
      <c r="B168" s="3"/>
      <c r="C168" s="3"/>
      <c r="D168" s="3"/>
      <c r="E168" s="3">
        <f t="shared" ref="E168:F168" si="65">E68</f>
        <v>580</v>
      </c>
      <c r="F168" s="28" t="str">
        <f t="shared" si="65"/>
        <v>Aabenraa</v>
      </c>
      <c r="G168" s="63">
        <f t="shared" si="2"/>
        <v>5135.5410000000002</v>
      </c>
    </row>
    <row r="169" spans="2:7" x14ac:dyDescent="0.2">
      <c r="B169" s="3"/>
      <c r="C169" s="3"/>
      <c r="D169" s="3"/>
      <c r="E169" s="3">
        <f t="shared" ref="E169:F169" si="66">E69</f>
        <v>607</v>
      </c>
      <c r="F169" s="28" t="str">
        <f t="shared" si="66"/>
        <v>Fredericia</v>
      </c>
      <c r="G169" s="63">
        <f t="shared" ref="G169:G201" si="67">G69/1000</f>
        <v>4830.2209999999995</v>
      </c>
    </row>
    <row r="170" spans="2:7" x14ac:dyDescent="0.2">
      <c r="B170" s="3"/>
      <c r="C170" s="3"/>
      <c r="D170" s="3"/>
      <c r="E170" s="3">
        <f t="shared" ref="E170:F170" si="68">E70</f>
        <v>615</v>
      </c>
      <c r="F170" s="28" t="str">
        <f t="shared" si="68"/>
        <v>Horsens</v>
      </c>
      <c r="G170" s="63">
        <f t="shared" si="67"/>
        <v>8092.5919999999996</v>
      </c>
    </row>
    <row r="171" spans="2:7" x14ac:dyDescent="0.2">
      <c r="B171" s="3"/>
      <c r="C171" s="3"/>
      <c r="D171" s="3"/>
      <c r="E171" s="3">
        <f t="shared" ref="E171:F171" si="69">E71</f>
        <v>621</v>
      </c>
      <c r="F171" s="28" t="str">
        <f t="shared" si="69"/>
        <v>Kolding</v>
      </c>
      <c r="G171" s="63">
        <f t="shared" si="67"/>
        <v>7609.7209999999995</v>
      </c>
    </row>
    <row r="172" spans="2:7" x14ac:dyDescent="0.2">
      <c r="B172" s="3"/>
      <c r="C172" s="3"/>
      <c r="D172" s="3"/>
      <c r="E172" s="3">
        <f t="shared" ref="E172:F172" si="70">E72</f>
        <v>630</v>
      </c>
      <c r="F172" s="28" t="str">
        <f t="shared" si="70"/>
        <v>Vejle</v>
      </c>
      <c r="G172" s="63">
        <f t="shared" si="67"/>
        <v>9349.3909999999996</v>
      </c>
    </row>
    <row r="173" spans="2:7" x14ac:dyDescent="0.2">
      <c r="B173" s="3"/>
      <c r="C173" s="3"/>
      <c r="D173" s="3"/>
      <c r="E173" s="3">
        <f t="shared" ref="E173:F173" si="71">E73</f>
        <v>657</v>
      </c>
      <c r="F173" s="28" t="str">
        <f t="shared" si="71"/>
        <v>Herning</v>
      </c>
      <c r="G173" s="63">
        <f t="shared" si="67"/>
        <v>7238.34</v>
      </c>
    </row>
    <row r="174" spans="2:7" x14ac:dyDescent="0.2">
      <c r="B174" s="3"/>
      <c r="C174" s="3"/>
      <c r="D174" s="3"/>
      <c r="E174" s="3">
        <f t="shared" ref="E174:F174" si="72">E74</f>
        <v>661</v>
      </c>
      <c r="F174" s="28" t="str">
        <f t="shared" si="72"/>
        <v>Holstebro</v>
      </c>
      <c r="G174" s="63">
        <f t="shared" si="67"/>
        <v>4778.4059999999999</v>
      </c>
    </row>
    <row r="175" spans="2:7" x14ac:dyDescent="0.2">
      <c r="B175" s="3"/>
      <c r="C175" s="3"/>
      <c r="D175" s="3"/>
      <c r="E175" s="3">
        <f t="shared" ref="E175:F175" si="73">E75</f>
        <v>665</v>
      </c>
      <c r="F175" s="28" t="str">
        <f t="shared" si="73"/>
        <v>Lemvig</v>
      </c>
      <c r="G175" s="63">
        <f t="shared" si="67"/>
        <v>1695.9110000000001</v>
      </c>
    </row>
    <row r="176" spans="2:7" x14ac:dyDescent="0.2">
      <c r="B176" s="3"/>
      <c r="C176" s="3"/>
      <c r="D176" s="3"/>
      <c r="E176" s="3">
        <f t="shared" ref="E176:F176" si="74">E76</f>
        <v>671</v>
      </c>
      <c r="F176" s="28" t="str">
        <f t="shared" si="74"/>
        <v>Struer</v>
      </c>
      <c r="G176" s="63">
        <f t="shared" si="67"/>
        <v>1778.664</v>
      </c>
    </row>
    <row r="177" spans="2:7" x14ac:dyDescent="0.2">
      <c r="B177" s="3"/>
      <c r="C177" s="3"/>
      <c r="D177" s="3"/>
      <c r="E177" s="3">
        <f t="shared" ref="E177:F177" si="75">E77</f>
        <v>706</v>
      </c>
      <c r="F177" s="28" t="str">
        <f t="shared" si="75"/>
        <v>Syddjurs</v>
      </c>
      <c r="G177" s="63">
        <f t="shared" si="67"/>
        <v>3628.3829999999998</v>
      </c>
    </row>
    <row r="178" spans="2:7" x14ac:dyDescent="0.2">
      <c r="B178" s="3"/>
      <c r="C178" s="3"/>
      <c r="D178" s="3"/>
      <c r="E178" s="3">
        <f t="shared" ref="E178:F178" si="76">E78</f>
        <v>707</v>
      </c>
      <c r="F178" s="28" t="str">
        <f t="shared" si="76"/>
        <v>Norddjurs</v>
      </c>
      <c r="G178" s="63">
        <f t="shared" si="67"/>
        <v>3427.5549999999998</v>
      </c>
    </row>
    <row r="179" spans="2:7" x14ac:dyDescent="0.2">
      <c r="B179" s="3"/>
      <c r="C179" s="3"/>
      <c r="D179" s="3"/>
      <c r="E179" s="3">
        <f t="shared" ref="E179:F179" si="77">E79</f>
        <v>710</v>
      </c>
      <c r="F179" s="28" t="str">
        <f t="shared" si="77"/>
        <v>Favrskov</v>
      </c>
      <c r="G179" s="63">
        <f t="shared" si="67"/>
        <v>3777.056</v>
      </c>
    </row>
    <row r="180" spans="2:7" x14ac:dyDescent="0.2">
      <c r="B180" s="3"/>
      <c r="C180" s="3"/>
      <c r="D180" s="3"/>
      <c r="E180" s="3">
        <f t="shared" ref="E180:F180" si="78">E80</f>
        <v>727</v>
      </c>
      <c r="F180" s="28" t="str">
        <f t="shared" si="78"/>
        <v>Odder</v>
      </c>
      <c r="G180" s="63">
        <f t="shared" si="67"/>
        <v>1905.229</v>
      </c>
    </row>
    <row r="181" spans="2:7" x14ac:dyDescent="0.2">
      <c r="B181" s="3"/>
      <c r="C181" s="3"/>
      <c r="D181" s="3"/>
      <c r="E181" s="3">
        <f t="shared" ref="E181:F181" si="79">E81</f>
        <v>730</v>
      </c>
      <c r="F181" s="28" t="str">
        <f t="shared" si="79"/>
        <v>Randers</v>
      </c>
      <c r="G181" s="63">
        <f t="shared" si="67"/>
        <v>8788.9110000000001</v>
      </c>
    </row>
    <row r="182" spans="2:7" x14ac:dyDescent="0.2">
      <c r="B182" s="3"/>
      <c r="C182" s="3"/>
      <c r="D182" s="3"/>
      <c r="E182" s="3">
        <f t="shared" ref="E182:F182" si="80">E82</f>
        <v>740</v>
      </c>
      <c r="F182" s="28" t="str">
        <f t="shared" si="80"/>
        <v>Silkeborg</v>
      </c>
      <c r="G182" s="63">
        <f t="shared" si="67"/>
        <v>8091.4780000000001</v>
      </c>
    </row>
    <row r="183" spans="2:7" x14ac:dyDescent="0.2">
      <c r="B183" s="3"/>
      <c r="C183" s="3"/>
      <c r="D183" s="3"/>
      <c r="E183" s="3">
        <f t="shared" ref="E183:F183" si="81">E83</f>
        <v>741</v>
      </c>
      <c r="F183" s="28" t="str">
        <f t="shared" si="81"/>
        <v>Samsø</v>
      </c>
      <c r="G183" s="63">
        <f t="shared" si="67"/>
        <v>388.00400000000002</v>
      </c>
    </row>
    <row r="184" spans="2:7" x14ac:dyDescent="0.2">
      <c r="B184" s="3"/>
      <c r="C184" s="3"/>
      <c r="D184" s="3"/>
      <c r="E184" s="3">
        <f t="shared" ref="E184:F184" si="82">E84</f>
        <v>746</v>
      </c>
      <c r="F184" s="28" t="str">
        <f t="shared" si="82"/>
        <v>Skanderborg</v>
      </c>
      <c r="G184" s="63">
        <f t="shared" si="67"/>
        <v>5052.9840000000004</v>
      </c>
    </row>
    <row r="185" spans="2:7" x14ac:dyDescent="0.2">
      <c r="B185" s="3"/>
      <c r="C185" s="3"/>
      <c r="D185" s="3"/>
      <c r="E185" s="3">
        <f t="shared" ref="E185:F185" si="83">E85</f>
        <v>751</v>
      </c>
      <c r="F185" s="28" t="str">
        <f t="shared" si="83"/>
        <v>Aarhus</v>
      </c>
      <c r="G185" s="63">
        <f t="shared" si="67"/>
        <v>28727.901000000002</v>
      </c>
    </row>
    <row r="186" spans="2:7" x14ac:dyDescent="0.2">
      <c r="B186" s="3"/>
      <c r="C186" s="3"/>
      <c r="D186" s="3"/>
      <c r="E186" s="3">
        <f t="shared" ref="E186:F186" si="84">E86</f>
        <v>756</v>
      </c>
      <c r="F186" s="28" t="str">
        <f t="shared" si="84"/>
        <v>Ikast-Brande</v>
      </c>
      <c r="G186" s="63">
        <f t="shared" si="67"/>
        <v>3425.0160000000001</v>
      </c>
    </row>
    <row r="187" spans="2:7" x14ac:dyDescent="0.2">
      <c r="B187" s="3"/>
      <c r="C187" s="3"/>
      <c r="D187" s="3"/>
      <c r="E187" s="3">
        <f t="shared" ref="E187:F187" si="85">E87</f>
        <v>760</v>
      </c>
      <c r="F187" s="28" t="str">
        <f t="shared" si="85"/>
        <v>Ringkøbing-Skjern</v>
      </c>
      <c r="G187" s="63">
        <f t="shared" si="67"/>
        <v>4683.4650000000001</v>
      </c>
    </row>
    <row r="188" spans="2:7" x14ac:dyDescent="0.2">
      <c r="B188" s="3"/>
      <c r="C188" s="3"/>
      <c r="D188" s="3"/>
      <c r="E188" s="3">
        <f t="shared" ref="E188:F188" si="86">E88</f>
        <v>766</v>
      </c>
      <c r="F188" s="28" t="str">
        <f t="shared" si="86"/>
        <v>Hedensted</v>
      </c>
      <c r="G188" s="63">
        <f t="shared" si="67"/>
        <v>3784.2640000000001</v>
      </c>
    </row>
    <row r="189" spans="2:7" x14ac:dyDescent="0.2">
      <c r="B189" s="3"/>
      <c r="C189" s="3"/>
      <c r="D189" s="3"/>
      <c r="E189" s="3">
        <f t="shared" ref="E189:F189" si="87">E89</f>
        <v>773</v>
      </c>
      <c r="F189" s="28" t="str">
        <f t="shared" si="87"/>
        <v>Morsø</v>
      </c>
      <c r="G189" s="63">
        <f t="shared" si="67"/>
        <v>1886.126</v>
      </c>
    </row>
    <row r="190" spans="2:7" x14ac:dyDescent="0.2">
      <c r="B190" s="3"/>
      <c r="C190" s="3"/>
      <c r="D190" s="3"/>
      <c r="E190" s="3">
        <f t="shared" ref="E190:F190" si="88">E90</f>
        <v>779</v>
      </c>
      <c r="F190" s="28" t="str">
        <f t="shared" si="88"/>
        <v>Skive</v>
      </c>
      <c r="G190" s="63">
        <f t="shared" si="67"/>
        <v>3947.5360000000001</v>
      </c>
    </row>
    <row r="191" spans="2:7" x14ac:dyDescent="0.2">
      <c r="B191" s="3"/>
      <c r="C191" s="3"/>
      <c r="D191" s="3"/>
      <c r="E191" s="3">
        <f t="shared" ref="E191:F191" si="89">E91</f>
        <v>787</v>
      </c>
      <c r="F191" s="28" t="str">
        <f t="shared" si="89"/>
        <v>Thisted</v>
      </c>
      <c r="G191" s="63">
        <f t="shared" si="67"/>
        <v>3685.51</v>
      </c>
    </row>
    <row r="192" spans="2:7" x14ac:dyDescent="0.2">
      <c r="B192" s="3"/>
      <c r="C192" s="3"/>
      <c r="D192" s="3"/>
      <c r="E192" s="3">
        <f t="shared" ref="E192:F192" si="90">E92</f>
        <v>791</v>
      </c>
      <c r="F192" s="28" t="str">
        <f t="shared" si="90"/>
        <v>Viborg</v>
      </c>
      <c r="G192" s="63">
        <f t="shared" si="67"/>
        <v>7968.8789999999999</v>
      </c>
    </row>
    <row r="193" spans="1:7" x14ac:dyDescent="0.2">
      <c r="B193" s="3"/>
      <c r="C193" s="3"/>
      <c r="D193" s="3"/>
      <c r="E193" s="3">
        <f t="shared" ref="E193:F193" si="91">E93</f>
        <v>810</v>
      </c>
      <c r="F193" s="28" t="str">
        <f t="shared" si="91"/>
        <v>Brønderslev</v>
      </c>
      <c r="G193" s="63">
        <f t="shared" si="67"/>
        <v>3253.2080000000001</v>
      </c>
    </row>
    <row r="194" spans="1:7" x14ac:dyDescent="0.2">
      <c r="B194" s="3"/>
      <c r="C194" s="3"/>
      <c r="D194" s="3"/>
      <c r="E194" s="3">
        <f t="shared" ref="E194:F194" si="92">E94</f>
        <v>813</v>
      </c>
      <c r="F194" s="28" t="str">
        <f t="shared" si="92"/>
        <v>Frederikshavn</v>
      </c>
      <c r="G194" s="63">
        <f t="shared" si="67"/>
        <v>5317.7659999999996</v>
      </c>
    </row>
    <row r="195" spans="1:7" x14ac:dyDescent="0.2">
      <c r="B195" s="3"/>
      <c r="C195" s="3"/>
      <c r="D195" s="3"/>
      <c r="E195" s="3">
        <f t="shared" ref="E195:F195" si="93">E95</f>
        <v>820</v>
      </c>
      <c r="F195" s="28" t="str">
        <f t="shared" si="93"/>
        <v>Vesthimmerlands</v>
      </c>
      <c r="G195" s="63">
        <f t="shared" si="67"/>
        <v>3313.2979999999998</v>
      </c>
    </row>
    <row r="196" spans="1:7" x14ac:dyDescent="0.2">
      <c r="B196" s="3"/>
      <c r="C196" s="3"/>
      <c r="D196" s="3"/>
      <c r="E196" s="3">
        <f t="shared" ref="E196:F196" si="94">E96</f>
        <v>825</v>
      </c>
      <c r="F196" s="28" t="str">
        <f t="shared" si="94"/>
        <v>Læsø</v>
      </c>
      <c r="G196" s="63">
        <f t="shared" si="67"/>
        <v>216.42699999999999</v>
      </c>
    </row>
    <row r="197" spans="1:7" x14ac:dyDescent="0.2">
      <c r="B197" s="3"/>
      <c r="C197" s="3"/>
      <c r="D197" s="3"/>
      <c r="E197" s="3">
        <f t="shared" ref="E197:F197" si="95">E97</f>
        <v>840</v>
      </c>
      <c r="F197" s="28" t="str">
        <f t="shared" si="95"/>
        <v>Rebild</v>
      </c>
      <c r="G197" s="63">
        <f t="shared" si="67"/>
        <v>2411.0500000000002</v>
      </c>
    </row>
    <row r="198" spans="1:7" x14ac:dyDescent="0.2">
      <c r="B198" s="3"/>
      <c r="C198" s="3"/>
      <c r="D198" s="3"/>
      <c r="E198" s="3">
        <f t="shared" ref="E198:F198" si="96">E98</f>
        <v>846</v>
      </c>
      <c r="F198" s="28" t="str">
        <f t="shared" si="96"/>
        <v>Mariagerfjord</v>
      </c>
      <c r="G198" s="63">
        <f t="shared" si="67"/>
        <v>3597.7190000000001</v>
      </c>
    </row>
    <row r="199" spans="1:7" x14ac:dyDescent="0.2">
      <c r="B199" s="3"/>
      <c r="C199" s="3"/>
      <c r="D199" s="3"/>
      <c r="E199" s="3">
        <f t="shared" ref="E199:F199" si="97">E99</f>
        <v>849</v>
      </c>
      <c r="F199" s="28" t="str">
        <f t="shared" si="97"/>
        <v>Jammerbugt</v>
      </c>
      <c r="G199" s="63">
        <f t="shared" si="67"/>
        <v>3276.5819999999999</v>
      </c>
    </row>
    <row r="200" spans="1:7" x14ac:dyDescent="0.2">
      <c r="B200" s="3"/>
      <c r="C200" s="3"/>
      <c r="D200" s="3"/>
      <c r="E200" s="3">
        <f t="shared" ref="E200:F200" si="98">E100</f>
        <v>851</v>
      </c>
      <c r="F200" s="28" t="str">
        <f t="shared" si="98"/>
        <v>Aalborg</v>
      </c>
      <c r="G200" s="63">
        <f t="shared" si="67"/>
        <v>17931.309000000001</v>
      </c>
    </row>
    <row r="201" spans="1:7" x14ac:dyDescent="0.2">
      <c r="B201" s="3"/>
      <c r="C201" s="3"/>
      <c r="D201" s="3"/>
      <c r="E201" s="3">
        <f t="shared" ref="E201:F201" si="99">E101</f>
        <v>860</v>
      </c>
      <c r="F201" s="28" t="str">
        <f t="shared" si="99"/>
        <v>Hjørring</v>
      </c>
      <c r="G201" s="63">
        <f t="shared" si="67"/>
        <v>5954.2529999999997</v>
      </c>
    </row>
    <row r="202" spans="1:7" x14ac:dyDescent="0.2">
      <c r="F202" s="9" t="s">
        <v>119</v>
      </c>
      <c r="G202" s="61">
        <f>SUM(G104:G201)</f>
        <v>499655.7820000003</v>
      </c>
    </row>
    <row r="204" spans="1:7" x14ac:dyDescent="0.2">
      <c r="A204" t="s">
        <v>349</v>
      </c>
      <c r="D204" s="14"/>
    </row>
  </sheetData>
  <pageMargins left="0.70866141732283472" right="0.70866141732283472" top="0.74803149606299213" bottom="0.74803149606299213" header="0.31496062992125984" footer="0.31496062992125984"/>
  <pageSetup paperSize="9" scale="98" fitToHeight="6" orientation="landscape" r:id="rId1"/>
  <headerFooter>
    <oddHeader>&amp;CDataark 8b</oddHead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C292FD-5EF4-4573-A045-114E8156F81E}">
  <sheetPr>
    <pageSetUpPr fitToPage="1"/>
  </sheetPr>
  <dimension ref="A1:N63"/>
  <sheetViews>
    <sheetView topLeftCell="A30" zoomScaleNormal="100" workbookViewId="0">
      <selection activeCell="F63" sqref="F63"/>
    </sheetView>
  </sheetViews>
  <sheetFormatPr defaultRowHeight="14.25" x14ac:dyDescent="0.2"/>
  <sheetData>
    <row r="1" spans="1:14" ht="24.6" customHeight="1" x14ac:dyDescent="0.25">
      <c r="A1" s="34" t="s">
        <v>241</v>
      </c>
    </row>
    <row r="2" spans="1:14" x14ac:dyDescent="0.2">
      <c r="A2" s="54" t="s">
        <v>193</v>
      </c>
      <c r="B2" s="53"/>
      <c r="C2" s="54"/>
      <c r="D2" s="54"/>
      <c r="E2" s="54"/>
      <c r="F2" s="54" t="s">
        <v>194</v>
      </c>
      <c r="G2" s="54"/>
      <c r="H2" s="54"/>
      <c r="I2" s="54"/>
      <c r="J2" s="54"/>
      <c r="K2" s="54"/>
      <c r="L2" s="30"/>
      <c r="M2" s="30"/>
      <c r="N2" s="30"/>
    </row>
    <row r="3" spans="1:14" x14ac:dyDescent="0.2">
      <c r="A3" s="53"/>
      <c r="B3" s="54"/>
      <c r="C3" s="54"/>
      <c r="D3" s="53" t="s">
        <v>195</v>
      </c>
      <c r="E3" s="54"/>
      <c r="F3" s="54"/>
      <c r="G3" s="54"/>
      <c r="H3" s="54"/>
      <c r="I3" s="53" t="s">
        <v>195</v>
      </c>
      <c r="J3" s="53"/>
      <c r="K3" s="54"/>
      <c r="L3" s="30"/>
      <c r="M3" s="30"/>
      <c r="N3" s="30"/>
    </row>
    <row r="4" spans="1:14" x14ac:dyDescent="0.2">
      <c r="A4" s="31"/>
      <c r="B4" s="30" t="s">
        <v>196</v>
      </c>
      <c r="C4" s="30" t="s">
        <v>197</v>
      </c>
      <c r="D4" s="30" t="s">
        <v>198</v>
      </c>
      <c r="E4" s="30" t="s">
        <v>199</v>
      </c>
      <c r="F4" s="30"/>
      <c r="G4" s="30" t="s">
        <v>200</v>
      </c>
      <c r="H4" s="30" t="s">
        <v>201</v>
      </c>
      <c r="I4" s="30" t="s">
        <v>202</v>
      </c>
      <c r="J4" s="30" t="s">
        <v>203</v>
      </c>
      <c r="K4" s="30" t="s">
        <v>204</v>
      </c>
      <c r="L4" s="30"/>
      <c r="M4" s="30"/>
      <c r="N4" s="30"/>
    </row>
    <row r="5" spans="1:14" s="20" customFormat="1" x14ac:dyDescent="0.2">
      <c r="A5" s="31" t="s">
        <v>205</v>
      </c>
      <c r="B5" s="71">
        <v>3.1</v>
      </c>
      <c r="C5" s="72"/>
      <c r="D5" s="72"/>
      <c r="E5" s="72"/>
      <c r="F5" s="31" t="s">
        <v>205</v>
      </c>
      <c r="G5" s="71">
        <v>2.9</v>
      </c>
      <c r="H5" s="72"/>
      <c r="I5" s="72"/>
      <c r="J5" s="72"/>
      <c r="K5" s="72"/>
      <c r="L5" s="35"/>
      <c r="M5" s="35"/>
      <c r="N5" s="35"/>
    </row>
    <row r="6" spans="1:14" x14ac:dyDescent="0.2">
      <c r="A6" s="31" t="s">
        <v>206</v>
      </c>
      <c r="B6" s="71">
        <v>2.7</v>
      </c>
      <c r="C6" s="72"/>
      <c r="D6" s="72"/>
      <c r="E6" s="72"/>
      <c r="F6" s="31" t="s">
        <v>206</v>
      </c>
      <c r="G6" s="71">
        <v>2.6</v>
      </c>
      <c r="H6" s="72"/>
      <c r="I6" s="72"/>
      <c r="J6" s="72"/>
      <c r="K6" s="72"/>
      <c r="L6" s="31"/>
      <c r="M6" s="31"/>
      <c r="N6" s="31"/>
    </row>
    <row r="7" spans="1:14" x14ac:dyDescent="0.2">
      <c r="A7" s="31" t="s">
        <v>207</v>
      </c>
      <c r="B7" s="71">
        <v>2.8</v>
      </c>
      <c r="C7" s="72"/>
      <c r="D7" s="72"/>
      <c r="E7" s="72"/>
      <c r="F7" s="31" t="s">
        <v>207</v>
      </c>
      <c r="G7" s="71">
        <v>2.5</v>
      </c>
      <c r="H7" s="72"/>
      <c r="I7" s="72"/>
      <c r="J7" s="72"/>
      <c r="K7" s="72"/>
      <c r="L7" s="31"/>
      <c r="M7" s="31"/>
      <c r="N7" s="31"/>
    </row>
    <row r="8" spans="1:14" x14ac:dyDescent="0.2">
      <c r="A8" s="31" t="s">
        <v>208</v>
      </c>
      <c r="B8" s="71">
        <v>2</v>
      </c>
      <c r="C8" s="72"/>
      <c r="D8" s="72"/>
      <c r="E8" s="72"/>
      <c r="F8" s="31" t="s">
        <v>208</v>
      </c>
      <c r="G8" s="71">
        <v>1.7</v>
      </c>
      <c r="H8" s="72"/>
      <c r="I8" s="72"/>
      <c r="J8" s="72"/>
      <c r="K8" s="72"/>
      <c r="L8" s="31"/>
      <c r="M8" s="31"/>
      <c r="N8" s="31"/>
    </row>
    <row r="9" spans="1:14" x14ac:dyDescent="0.2">
      <c r="A9" s="31" t="s">
        <v>209</v>
      </c>
      <c r="B9" s="71">
        <v>2.2999999999999998</v>
      </c>
      <c r="C9" s="72"/>
      <c r="D9" s="72"/>
      <c r="E9" s="72"/>
      <c r="F9" s="31" t="s">
        <v>209</v>
      </c>
      <c r="G9" s="71">
        <v>1.8</v>
      </c>
      <c r="H9" s="72"/>
      <c r="I9" s="72"/>
      <c r="J9" s="72"/>
      <c r="K9" s="72"/>
      <c r="L9" s="31"/>
      <c r="M9" s="31"/>
      <c r="N9" s="31"/>
    </row>
    <row r="10" spans="1:14" x14ac:dyDescent="0.2">
      <c r="A10" s="31" t="s">
        <v>210</v>
      </c>
      <c r="B10" s="71">
        <v>2</v>
      </c>
      <c r="C10" s="72"/>
      <c r="D10" s="72"/>
      <c r="E10" s="72"/>
      <c r="F10" s="31" t="s">
        <v>210</v>
      </c>
      <c r="G10" s="71">
        <v>1.4</v>
      </c>
      <c r="H10" s="72"/>
      <c r="I10" s="72"/>
      <c r="J10" s="72"/>
      <c r="K10" s="72"/>
      <c r="L10" s="31"/>
      <c r="M10" s="31"/>
      <c r="N10" s="31"/>
    </row>
    <row r="11" spans="1:14" x14ac:dyDescent="0.2">
      <c r="A11" s="31" t="s">
        <v>211</v>
      </c>
      <c r="B11" s="71">
        <v>2.9</v>
      </c>
      <c r="C11" s="72"/>
      <c r="D11" s="72"/>
      <c r="E11" s="72"/>
      <c r="F11" s="31" t="s">
        <v>211</v>
      </c>
      <c r="G11" s="71">
        <v>2.2000000000000002</v>
      </c>
      <c r="H11" s="72"/>
      <c r="I11" s="72"/>
      <c r="J11" s="72"/>
      <c r="K11" s="72"/>
      <c r="L11" s="31"/>
      <c r="M11" s="31"/>
      <c r="N11" s="31"/>
    </row>
    <row r="12" spans="1:14" x14ac:dyDescent="0.2">
      <c r="A12" s="31" t="s">
        <v>212</v>
      </c>
      <c r="B12" s="71">
        <v>2.7</v>
      </c>
      <c r="C12" s="72"/>
      <c r="D12" s="72"/>
      <c r="E12" s="72"/>
      <c r="F12" s="31" t="s">
        <v>212</v>
      </c>
      <c r="G12" s="71">
        <v>2.2000000000000002</v>
      </c>
      <c r="H12" s="72"/>
      <c r="I12" s="72"/>
      <c r="J12" s="72"/>
      <c r="K12" s="72"/>
      <c r="L12" s="31"/>
      <c r="M12" s="31"/>
      <c r="N12" s="31"/>
    </row>
    <row r="13" spans="1:14" x14ac:dyDescent="0.2">
      <c r="A13" s="31" t="s">
        <v>213</v>
      </c>
      <c r="B13" s="71">
        <v>3.1</v>
      </c>
      <c r="C13" s="71">
        <v>3.2</v>
      </c>
      <c r="D13" s="72"/>
      <c r="E13" s="72"/>
      <c r="F13" s="31" t="s">
        <v>213</v>
      </c>
      <c r="G13" s="71">
        <v>2.5</v>
      </c>
      <c r="H13" s="71">
        <v>3</v>
      </c>
      <c r="I13" s="72"/>
      <c r="J13" s="72"/>
      <c r="K13" s="72"/>
      <c r="L13" s="31"/>
      <c r="M13" s="31"/>
      <c r="N13" s="31"/>
    </row>
    <row r="14" spans="1:14" x14ac:dyDescent="0.2">
      <c r="A14" s="31" t="s">
        <v>214</v>
      </c>
      <c r="B14" s="71">
        <v>2.9</v>
      </c>
      <c r="C14" s="71">
        <v>3</v>
      </c>
      <c r="D14" s="72"/>
      <c r="E14" s="72"/>
      <c r="F14" s="31" t="s">
        <v>214</v>
      </c>
      <c r="G14" s="71">
        <v>2.2999999999999998</v>
      </c>
      <c r="H14" s="71">
        <v>2.9</v>
      </c>
      <c r="I14" s="72"/>
      <c r="J14" s="72"/>
      <c r="K14" s="72"/>
      <c r="L14" s="31"/>
      <c r="M14" s="31"/>
      <c r="N14" s="31"/>
    </row>
    <row r="15" spans="1:14" x14ac:dyDescent="0.2">
      <c r="A15" s="31" t="s">
        <v>215</v>
      </c>
      <c r="B15" s="71">
        <v>3.2</v>
      </c>
      <c r="C15" s="71">
        <v>3.2</v>
      </c>
      <c r="D15" s="72"/>
      <c r="E15" s="72"/>
      <c r="F15" s="31" t="s">
        <v>215</v>
      </c>
      <c r="G15" s="71">
        <v>2.8</v>
      </c>
      <c r="H15" s="71">
        <v>3</v>
      </c>
      <c r="I15" s="72"/>
      <c r="J15" s="72"/>
      <c r="K15" s="72"/>
      <c r="L15" s="31"/>
      <c r="M15" s="31"/>
      <c r="N15" s="31"/>
    </row>
    <row r="16" spans="1:14" x14ac:dyDescent="0.2">
      <c r="A16" s="31" t="s">
        <v>216</v>
      </c>
      <c r="B16" s="71">
        <v>3.5</v>
      </c>
      <c r="C16" s="71">
        <v>3.6</v>
      </c>
      <c r="D16" s="72"/>
      <c r="E16" s="72"/>
      <c r="F16" s="31" t="s">
        <v>216</v>
      </c>
      <c r="G16" s="71">
        <v>3</v>
      </c>
      <c r="H16" s="71">
        <v>3.3</v>
      </c>
      <c r="I16" s="72"/>
      <c r="J16" s="72"/>
      <c r="K16" s="72"/>
      <c r="L16" s="31"/>
      <c r="M16" s="31"/>
      <c r="N16" s="31"/>
    </row>
    <row r="17" spans="1:14" x14ac:dyDescent="0.2">
      <c r="A17" s="31" t="s">
        <v>217</v>
      </c>
      <c r="B17" s="71">
        <v>2.6</v>
      </c>
      <c r="C17" s="71">
        <v>2.6</v>
      </c>
      <c r="D17" s="72"/>
      <c r="E17" s="72"/>
      <c r="F17" s="31" t="s">
        <v>217</v>
      </c>
      <c r="G17" s="71">
        <v>2.4</v>
      </c>
      <c r="H17" s="71">
        <v>2.5</v>
      </c>
      <c r="I17" s="72"/>
      <c r="J17" s="72"/>
      <c r="K17" s="72"/>
      <c r="L17" s="31"/>
      <c r="M17" s="31"/>
      <c r="N17" s="31"/>
    </row>
    <row r="18" spans="1:14" x14ac:dyDescent="0.2">
      <c r="A18" s="31" t="s">
        <v>218</v>
      </c>
      <c r="B18" s="71">
        <v>3.5</v>
      </c>
      <c r="C18" s="71">
        <v>3.5</v>
      </c>
      <c r="D18" s="72"/>
      <c r="E18" s="72"/>
      <c r="F18" s="31" t="s">
        <v>218</v>
      </c>
      <c r="G18" s="71">
        <v>2.4</v>
      </c>
      <c r="H18" s="71">
        <v>3.1</v>
      </c>
      <c r="I18" s="72"/>
      <c r="J18" s="72"/>
      <c r="K18" s="72"/>
      <c r="L18" s="31"/>
      <c r="M18" s="31"/>
      <c r="N18" s="31"/>
    </row>
    <row r="19" spans="1:14" x14ac:dyDescent="0.2">
      <c r="A19" s="31" t="s">
        <v>219</v>
      </c>
      <c r="B19" s="71">
        <v>3.3</v>
      </c>
      <c r="C19" s="71">
        <v>3.3</v>
      </c>
      <c r="D19" s="72"/>
      <c r="E19" s="72"/>
      <c r="F19" s="31" t="s">
        <v>219</v>
      </c>
      <c r="G19" s="71">
        <v>2.5</v>
      </c>
      <c r="H19" s="71">
        <v>3</v>
      </c>
      <c r="I19" s="72"/>
      <c r="J19" s="72"/>
      <c r="K19" s="72"/>
      <c r="L19" s="31"/>
      <c r="M19" s="31"/>
      <c r="N19" s="31"/>
    </row>
    <row r="20" spans="1:14" x14ac:dyDescent="0.2">
      <c r="A20" s="31" t="s">
        <v>220</v>
      </c>
      <c r="B20" s="71">
        <v>2.6</v>
      </c>
      <c r="C20" s="71">
        <v>2.7</v>
      </c>
      <c r="D20" s="72"/>
      <c r="E20" s="72"/>
      <c r="F20" s="31" t="s">
        <v>220</v>
      </c>
      <c r="G20" s="71">
        <v>2.1</v>
      </c>
      <c r="H20" s="71">
        <v>2.4</v>
      </c>
      <c r="I20" s="72"/>
      <c r="J20" s="72"/>
      <c r="K20" s="72"/>
      <c r="L20" s="31"/>
      <c r="M20" s="31"/>
      <c r="N20" s="31"/>
    </row>
    <row r="21" spans="1:14" x14ac:dyDescent="0.2">
      <c r="A21" s="31" t="s">
        <v>221</v>
      </c>
      <c r="B21" s="71">
        <v>3.6</v>
      </c>
      <c r="C21" s="71">
        <v>3.8</v>
      </c>
      <c r="D21" s="72"/>
      <c r="E21" s="72"/>
      <c r="F21" s="31" t="s">
        <v>221</v>
      </c>
      <c r="G21" s="71">
        <v>2.9</v>
      </c>
      <c r="H21" s="71">
        <v>3.3</v>
      </c>
      <c r="I21" s="72"/>
      <c r="J21" s="72"/>
      <c r="K21" s="72"/>
      <c r="L21" s="31"/>
      <c r="M21" s="31"/>
      <c r="N21" s="31"/>
    </row>
    <row r="22" spans="1:14" x14ac:dyDescent="0.2">
      <c r="A22" s="31" t="s">
        <v>222</v>
      </c>
      <c r="B22" s="71">
        <v>3.2</v>
      </c>
      <c r="C22" s="71">
        <v>3.4</v>
      </c>
      <c r="D22" s="72"/>
      <c r="E22" s="72"/>
      <c r="F22" s="31" t="s">
        <v>223</v>
      </c>
      <c r="G22" s="71">
        <v>2.2000000000000002</v>
      </c>
      <c r="H22" s="71">
        <v>2.7</v>
      </c>
      <c r="I22" s="72"/>
      <c r="J22" s="72"/>
      <c r="K22" s="72"/>
      <c r="L22" s="31"/>
      <c r="M22" s="31"/>
      <c r="N22" s="31"/>
    </row>
    <row r="23" spans="1:14" x14ac:dyDescent="0.2">
      <c r="A23" s="31" t="s">
        <v>224</v>
      </c>
      <c r="B23" s="71">
        <v>3.7</v>
      </c>
      <c r="C23" s="71">
        <v>3.8</v>
      </c>
      <c r="D23" s="72"/>
      <c r="E23" s="72"/>
      <c r="F23" s="31" t="s">
        <v>224</v>
      </c>
      <c r="G23" s="71">
        <v>2.4</v>
      </c>
      <c r="H23" s="71">
        <v>3.4</v>
      </c>
      <c r="I23" s="72"/>
      <c r="J23" s="72"/>
      <c r="K23" s="72"/>
      <c r="L23" s="31"/>
      <c r="M23" s="31"/>
      <c r="N23" s="31"/>
    </row>
    <row r="24" spans="1:14" x14ac:dyDescent="0.2">
      <c r="A24" s="31" t="s">
        <v>225</v>
      </c>
      <c r="B24" s="71">
        <v>3.9</v>
      </c>
      <c r="C24" s="71">
        <v>4</v>
      </c>
      <c r="D24" s="72"/>
      <c r="E24" s="72"/>
      <c r="F24" s="31" t="s">
        <v>225</v>
      </c>
      <c r="G24" s="71">
        <v>2.6</v>
      </c>
      <c r="H24" s="72"/>
      <c r="I24" s="71">
        <v>3.3</v>
      </c>
      <c r="J24" s="71">
        <v>2.2999999999999998</v>
      </c>
      <c r="K24" s="72"/>
      <c r="L24" s="31"/>
      <c r="M24" s="31"/>
      <c r="N24" s="31"/>
    </row>
    <row r="25" spans="1:14" x14ac:dyDescent="0.2">
      <c r="A25" s="31" t="s">
        <v>226</v>
      </c>
      <c r="B25" s="71">
        <v>2.9</v>
      </c>
      <c r="C25" s="72"/>
      <c r="D25" s="71">
        <v>2.8</v>
      </c>
      <c r="E25" s="71">
        <v>1.7</v>
      </c>
      <c r="F25" s="31" t="s">
        <v>226</v>
      </c>
      <c r="G25" s="71">
        <v>2.2000000000000002</v>
      </c>
      <c r="H25" s="73"/>
      <c r="I25" s="71">
        <v>2.5</v>
      </c>
      <c r="J25" s="71">
        <v>3.5</v>
      </c>
      <c r="K25" s="71">
        <v>1</v>
      </c>
      <c r="L25" s="31"/>
      <c r="M25" s="31"/>
      <c r="N25" s="31"/>
    </row>
    <row r="26" spans="1:14" x14ac:dyDescent="0.2">
      <c r="A26" s="31" t="s">
        <v>227</v>
      </c>
      <c r="B26" s="71">
        <v>1.3</v>
      </c>
      <c r="C26" s="72"/>
      <c r="D26" s="71">
        <v>1.1000000000000001</v>
      </c>
      <c r="E26" s="71">
        <v>2.9</v>
      </c>
      <c r="F26" s="31" t="s">
        <v>227</v>
      </c>
      <c r="G26" s="71">
        <v>0.2</v>
      </c>
      <c r="H26" s="73"/>
      <c r="I26" s="71">
        <v>0.6</v>
      </c>
      <c r="J26" s="71">
        <v>2.5</v>
      </c>
      <c r="K26" s="71">
        <v>1.8</v>
      </c>
      <c r="L26" s="31"/>
      <c r="M26" s="31"/>
      <c r="N26" s="31"/>
    </row>
    <row r="27" spans="1:14" x14ac:dyDescent="0.2">
      <c r="A27" s="31" t="s">
        <v>228</v>
      </c>
      <c r="B27" s="71">
        <v>2.4</v>
      </c>
      <c r="C27" s="72"/>
      <c r="D27" s="71">
        <v>2.2999999999999998</v>
      </c>
      <c r="E27" s="71">
        <v>2.2999999999999998</v>
      </c>
      <c r="F27" s="31" t="s">
        <v>228</v>
      </c>
      <c r="G27" s="71">
        <v>1.1000000000000001</v>
      </c>
      <c r="H27" s="73"/>
      <c r="I27" s="71">
        <v>1.4</v>
      </c>
      <c r="J27" s="71">
        <v>2.4</v>
      </c>
      <c r="K27" s="71">
        <v>2.5</v>
      </c>
      <c r="L27" s="31"/>
      <c r="M27" s="31"/>
      <c r="N27" s="31"/>
    </row>
    <row r="28" spans="1:14" x14ac:dyDescent="0.2">
      <c r="A28" s="31" t="s">
        <v>229</v>
      </c>
      <c r="B28" s="71">
        <v>1</v>
      </c>
      <c r="C28" s="72"/>
      <c r="D28" s="71">
        <v>0.9</v>
      </c>
      <c r="E28" s="71">
        <v>1.6</v>
      </c>
      <c r="F28" s="31" t="s">
        <v>229</v>
      </c>
      <c r="G28" s="71">
        <v>0.2</v>
      </c>
      <c r="H28" s="73"/>
      <c r="I28" s="71">
        <v>0.6</v>
      </c>
      <c r="J28" s="71">
        <v>0.8</v>
      </c>
      <c r="K28" s="71">
        <v>1.1000000000000001</v>
      </c>
      <c r="L28" s="31"/>
      <c r="M28" s="31"/>
      <c r="N28" s="31"/>
    </row>
    <row r="29" spans="1:14" x14ac:dyDescent="0.2">
      <c r="A29" s="31" t="s">
        <v>230</v>
      </c>
      <c r="B29" s="71">
        <v>1.4</v>
      </c>
      <c r="C29" s="72"/>
      <c r="D29" s="71">
        <v>1.3</v>
      </c>
      <c r="E29" s="71">
        <v>1.6</v>
      </c>
      <c r="F29" s="31" t="s">
        <v>230</v>
      </c>
      <c r="G29" s="71">
        <v>1.1000000000000001</v>
      </c>
      <c r="H29" s="73"/>
      <c r="I29" s="71">
        <v>1.1000000000000001</v>
      </c>
      <c r="J29" s="71">
        <v>0.9</v>
      </c>
      <c r="K29" s="71">
        <v>1.5</v>
      </c>
      <c r="L29" s="31"/>
      <c r="M29" s="31"/>
      <c r="N29" s="31"/>
    </row>
    <row r="30" spans="1:14" x14ac:dyDescent="0.2">
      <c r="A30" s="31" t="s">
        <v>231</v>
      </c>
      <c r="B30" s="71">
        <v>1.4</v>
      </c>
      <c r="C30" s="72"/>
      <c r="D30" s="71">
        <v>1.3</v>
      </c>
      <c r="E30" s="71">
        <v>1.9</v>
      </c>
      <c r="F30" s="31" t="s">
        <v>231</v>
      </c>
      <c r="G30" s="71">
        <v>1</v>
      </c>
      <c r="H30" s="73"/>
      <c r="I30" s="71">
        <v>1.1000000000000001</v>
      </c>
      <c r="J30" s="71">
        <v>0.5</v>
      </c>
      <c r="K30" s="71">
        <v>1.9</v>
      </c>
      <c r="L30" s="31"/>
      <c r="M30" s="31"/>
      <c r="N30" s="31"/>
    </row>
    <row r="31" spans="1:14" x14ac:dyDescent="0.2">
      <c r="A31" s="31" t="s">
        <v>232</v>
      </c>
      <c r="B31" s="71">
        <v>1.4</v>
      </c>
      <c r="C31" s="72"/>
      <c r="D31" s="71">
        <v>1.5</v>
      </c>
      <c r="E31" s="71">
        <v>1.4</v>
      </c>
      <c r="F31" s="31" t="s">
        <v>232</v>
      </c>
      <c r="G31" s="71">
        <v>0.9</v>
      </c>
      <c r="H31" s="73"/>
      <c r="I31" s="71">
        <v>1</v>
      </c>
      <c r="J31" s="71">
        <v>0.8</v>
      </c>
      <c r="K31" s="71">
        <v>1.4</v>
      </c>
      <c r="L31" s="31"/>
      <c r="M31" s="31"/>
      <c r="N31" s="31"/>
    </row>
    <row r="32" spans="1:14" x14ac:dyDescent="0.2">
      <c r="A32" s="31" t="s">
        <v>233</v>
      </c>
      <c r="B32" s="71">
        <v>1.9</v>
      </c>
      <c r="C32" s="72"/>
      <c r="D32" s="71">
        <v>2</v>
      </c>
      <c r="E32" s="71">
        <v>1.1000000000000001</v>
      </c>
      <c r="F32" s="31" t="s">
        <v>233</v>
      </c>
      <c r="G32" s="71">
        <v>1.4</v>
      </c>
      <c r="H32" s="73"/>
      <c r="I32" s="71">
        <v>1.7</v>
      </c>
      <c r="J32" s="71">
        <v>2.2000000000000002</v>
      </c>
      <c r="K32" s="71">
        <v>1.2</v>
      </c>
      <c r="L32" s="31"/>
      <c r="M32" s="31"/>
      <c r="N32" s="31"/>
    </row>
    <row r="33" spans="1:14" x14ac:dyDescent="0.2">
      <c r="A33" s="31" t="s">
        <v>234</v>
      </c>
      <c r="B33" s="71">
        <v>1.3</v>
      </c>
      <c r="C33" s="72"/>
      <c r="D33" s="71">
        <v>1.3</v>
      </c>
      <c r="E33" s="71">
        <v>1.6</v>
      </c>
      <c r="F33" s="31" t="s">
        <v>234</v>
      </c>
      <c r="G33" s="71">
        <v>1.1000000000000001</v>
      </c>
      <c r="H33" s="73"/>
      <c r="I33" s="71">
        <v>1.2</v>
      </c>
      <c r="J33" s="71">
        <v>2.2000000000000002</v>
      </c>
      <c r="K33" s="71">
        <v>1.5</v>
      </c>
      <c r="L33" s="31"/>
      <c r="M33" s="31"/>
      <c r="N33" s="31"/>
    </row>
    <row r="34" spans="1:14" x14ac:dyDescent="0.2">
      <c r="A34" s="31" t="s">
        <v>235</v>
      </c>
      <c r="B34" s="71">
        <v>1.5</v>
      </c>
      <c r="C34" s="72"/>
      <c r="D34" s="71">
        <v>1.6</v>
      </c>
      <c r="E34" s="71">
        <v>1</v>
      </c>
      <c r="F34" s="31" t="s">
        <v>235</v>
      </c>
      <c r="G34" s="71">
        <v>1.3</v>
      </c>
      <c r="H34" s="73"/>
      <c r="I34" s="71">
        <v>1.2</v>
      </c>
      <c r="J34" s="71">
        <v>1.6</v>
      </c>
      <c r="K34" s="71">
        <v>1</v>
      </c>
      <c r="L34" s="31"/>
      <c r="M34" s="31"/>
      <c r="N34" s="31"/>
    </row>
    <row r="35" spans="1:14" x14ac:dyDescent="0.2">
      <c r="A35" s="31" t="s">
        <v>236</v>
      </c>
      <c r="B35" s="71">
        <v>1.9</v>
      </c>
      <c r="C35" s="72"/>
      <c r="D35" s="71">
        <v>2.1</v>
      </c>
      <c r="E35" s="71">
        <v>1.1000000000000001</v>
      </c>
      <c r="F35" s="31" t="s">
        <v>236</v>
      </c>
      <c r="G35" s="71">
        <v>1.6</v>
      </c>
      <c r="H35" s="73"/>
      <c r="I35" s="71">
        <v>1.8</v>
      </c>
      <c r="J35" s="71">
        <v>0.5</v>
      </c>
      <c r="K35" s="71">
        <v>0.7</v>
      </c>
      <c r="L35" s="31"/>
      <c r="M35" s="31"/>
      <c r="N35" s="31"/>
    </row>
    <row r="36" spans="1:14" x14ac:dyDescent="0.2">
      <c r="A36" s="31" t="s">
        <v>237</v>
      </c>
      <c r="B36" s="71">
        <v>1.7</v>
      </c>
      <c r="C36" s="72"/>
      <c r="D36" s="71">
        <v>1.7</v>
      </c>
      <c r="E36" s="71">
        <v>3.4</v>
      </c>
      <c r="F36" s="31" t="s">
        <v>237</v>
      </c>
      <c r="G36" s="71">
        <v>1.2</v>
      </c>
      <c r="H36" s="73"/>
      <c r="I36" s="71">
        <v>1.4</v>
      </c>
      <c r="J36" s="71">
        <v>3.9</v>
      </c>
      <c r="K36" s="71">
        <v>3</v>
      </c>
      <c r="L36" s="31"/>
      <c r="M36" s="31"/>
      <c r="N36" s="31"/>
    </row>
    <row r="37" spans="1:14" x14ac:dyDescent="0.2">
      <c r="A37" s="31" t="s">
        <v>238</v>
      </c>
      <c r="B37" s="71">
        <v>3.1</v>
      </c>
      <c r="C37" s="72"/>
      <c r="D37" s="71">
        <v>3.7</v>
      </c>
      <c r="E37" s="71">
        <v>8.1</v>
      </c>
      <c r="F37" s="31" t="s">
        <v>238</v>
      </c>
      <c r="G37" s="71">
        <v>3.7</v>
      </c>
      <c r="H37" s="73"/>
      <c r="I37" s="71">
        <v>3.3</v>
      </c>
      <c r="J37" s="71">
        <v>6.6</v>
      </c>
      <c r="K37" s="71">
        <v>8.6</v>
      </c>
      <c r="L37" s="31"/>
      <c r="M37" s="31"/>
      <c r="N37" s="31"/>
    </row>
    <row r="38" spans="1:14" x14ac:dyDescent="0.2">
      <c r="A38" s="31" t="s">
        <v>239</v>
      </c>
      <c r="B38" s="71">
        <v>2.7</v>
      </c>
      <c r="C38" s="72"/>
      <c r="D38" s="71">
        <v>2.8</v>
      </c>
      <c r="E38" s="71">
        <v>4.0999999999999996</v>
      </c>
      <c r="F38" s="31" t="s">
        <v>239</v>
      </c>
      <c r="G38" s="71">
        <v>3.1</v>
      </c>
      <c r="H38" s="73"/>
      <c r="I38" s="71">
        <v>2.5</v>
      </c>
      <c r="J38" s="71">
        <v>2.9</v>
      </c>
      <c r="K38" s="71">
        <v>4.3</v>
      </c>
      <c r="L38" s="31"/>
      <c r="M38" s="31"/>
      <c r="N38" s="31"/>
    </row>
    <row r="39" spans="1:14" x14ac:dyDescent="0.2">
      <c r="A39" s="31" t="s">
        <v>240</v>
      </c>
      <c r="B39" s="71">
        <v>3.7</v>
      </c>
      <c r="C39" s="72"/>
      <c r="D39" s="71">
        <v>4</v>
      </c>
      <c r="E39" s="71">
        <v>2</v>
      </c>
      <c r="F39" s="31" t="s">
        <v>240</v>
      </c>
      <c r="G39" s="71">
        <v>3.5</v>
      </c>
      <c r="H39" s="73"/>
      <c r="I39" s="71">
        <v>3.6</v>
      </c>
      <c r="J39" s="71">
        <v>3.2</v>
      </c>
      <c r="K39" s="71">
        <v>1.8</v>
      </c>
      <c r="L39" s="31"/>
      <c r="M39" s="31"/>
      <c r="N39" s="31"/>
    </row>
    <row r="40" spans="1:14" x14ac:dyDescent="0.2">
      <c r="A40" s="31" t="s">
        <v>295</v>
      </c>
      <c r="B40" s="71">
        <v>3.7</v>
      </c>
      <c r="C40" s="72"/>
      <c r="D40" s="71">
        <v>3.8</v>
      </c>
      <c r="E40" s="71">
        <v>2.5</v>
      </c>
      <c r="F40" s="31" t="s">
        <v>295</v>
      </c>
      <c r="G40" s="71">
        <v>3.1</v>
      </c>
      <c r="H40" s="73"/>
      <c r="I40" s="71">
        <v>3.7</v>
      </c>
      <c r="J40" s="71">
        <v>2.7</v>
      </c>
      <c r="K40" s="71">
        <v>2</v>
      </c>
      <c r="L40" s="31"/>
      <c r="M40" s="31"/>
      <c r="N40" s="31"/>
    </row>
    <row r="41" spans="1:14" x14ac:dyDescent="0.2">
      <c r="A41" s="31" t="s">
        <v>294</v>
      </c>
      <c r="B41" s="71">
        <v>3.8</v>
      </c>
      <c r="C41" s="72"/>
      <c r="D41" s="71">
        <v>3.7</v>
      </c>
      <c r="E41" s="71">
        <v>2.1</v>
      </c>
      <c r="F41" s="31" t="s">
        <v>294</v>
      </c>
      <c r="G41" s="71">
        <v>2.7</v>
      </c>
      <c r="H41" s="73"/>
      <c r="I41" s="71">
        <v>3.2</v>
      </c>
      <c r="J41" s="71">
        <v>3.6</v>
      </c>
      <c r="K41" s="71">
        <v>1.9</v>
      </c>
      <c r="L41" s="31"/>
      <c r="M41" s="31"/>
      <c r="N41" s="31"/>
    </row>
    <row r="42" spans="1:14" x14ac:dyDescent="0.2">
      <c r="A42" s="31" t="s">
        <v>334</v>
      </c>
      <c r="B42" s="71">
        <v>2.6</v>
      </c>
      <c r="C42" s="72"/>
      <c r="D42" s="71">
        <v>2.7</v>
      </c>
      <c r="E42" s="71">
        <v>1.8</v>
      </c>
      <c r="F42" s="31" t="s">
        <v>334</v>
      </c>
      <c r="G42" s="71">
        <v>1.8</v>
      </c>
      <c r="H42" s="73"/>
      <c r="I42" s="71">
        <v>2.2999999999999998</v>
      </c>
      <c r="J42" s="71">
        <v>2.5</v>
      </c>
      <c r="K42" s="71">
        <v>1.5</v>
      </c>
      <c r="L42" s="31"/>
      <c r="M42" s="31"/>
      <c r="N42" s="31"/>
    </row>
    <row r="43" spans="1:14" x14ac:dyDescent="0.2">
      <c r="A43" s="31"/>
      <c r="B43" s="71"/>
      <c r="C43" s="71"/>
      <c r="D43" s="71"/>
      <c r="E43" s="71"/>
      <c r="F43" s="31"/>
      <c r="G43" s="31"/>
      <c r="H43" s="31"/>
      <c r="I43" s="31"/>
      <c r="J43" s="31"/>
      <c r="K43" s="31"/>
      <c r="L43" s="31"/>
      <c r="M43" s="31"/>
      <c r="N43" s="31"/>
    </row>
    <row r="44" spans="1:14" x14ac:dyDescent="0.2">
      <c r="A44" s="31" t="s">
        <v>335</v>
      </c>
      <c r="B44" s="31"/>
      <c r="C44" s="31"/>
      <c r="D44" s="31"/>
      <c r="E44" s="31"/>
      <c r="F44" s="31" t="s">
        <v>335</v>
      </c>
      <c r="G44" s="31"/>
      <c r="H44" s="31"/>
      <c r="I44" s="31"/>
      <c r="J44" s="31"/>
      <c r="K44" s="31"/>
      <c r="L44" s="31"/>
      <c r="M44" s="31"/>
      <c r="N44" s="31"/>
    </row>
    <row r="45" spans="1:14" ht="17.25" customHeight="1" x14ac:dyDescent="0.2">
      <c r="A45" s="31" t="s">
        <v>336</v>
      </c>
      <c r="B45" s="31"/>
      <c r="C45" s="31"/>
      <c r="D45" s="31"/>
      <c r="E45" s="31"/>
      <c r="F45" s="31"/>
      <c r="G45" s="31"/>
      <c r="H45" s="31"/>
      <c r="I45" s="31"/>
      <c r="J45" s="31"/>
      <c r="K45" s="31"/>
      <c r="L45" s="31"/>
      <c r="M45" s="31"/>
      <c r="N45" s="31"/>
    </row>
    <row r="47" spans="1:14" ht="29.45" customHeight="1" x14ac:dyDescent="0.2">
      <c r="A47" s="105" t="s">
        <v>337</v>
      </c>
      <c r="B47" s="76"/>
      <c r="C47" s="76"/>
      <c r="D47" s="76"/>
      <c r="E47" s="76"/>
      <c r="F47" s="76"/>
      <c r="G47" s="76"/>
      <c r="H47" s="76"/>
      <c r="I47" s="76"/>
      <c r="J47" s="76"/>
      <c r="K47" s="76"/>
    </row>
    <row r="49" spans="1:6" x14ac:dyDescent="0.2">
      <c r="A49" s="33" t="s">
        <v>338</v>
      </c>
    </row>
    <row r="50" spans="1:6" x14ac:dyDescent="0.2">
      <c r="A50" s="55" t="s">
        <v>235</v>
      </c>
      <c r="D50" s="56">
        <f t="shared" ref="D50:D57" si="0">D34</f>
        <v>1.6</v>
      </c>
      <c r="E50">
        <f>D50/100</f>
        <v>1.6E-2</v>
      </c>
      <c r="F50">
        <f>1+E50</f>
        <v>1.016</v>
      </c>
    </row>
    <row r="51" spans="1:6" x14ac:dyDescent="0.2">
      <c r="A51" t="str">
        <f t="shared" ref="A51:A56" si="1">A35</f>
        <v>2019-2020</v>
      </c>
      <c r="D51">
        <f t="shared" si="0"/>
        <v>2.1</v>
      </c>
      <c r="E51">
        <f>D51/100</f>
        <v>2.1000000000000001E-2</v>
      </c>
      <c r="F51">
        <f>1+E51</f>
        <v>1.0209999999999999</v>
      </c>
    </row>
    <row r="52" spans="1:6" x14ac:dyDescent="0.2">
      <c r="A52" t="str">
        <f t="shared" si="1"/>
        <v>2020-2021</v>
      </c>
      <c r="D52">
        <f t="shared" si="0"/>
        <v>1.7</v>
      </c>
      <c r="E52">
        <f t="shared" ref="E52:E57" si="2">D52/100</f>
        <v>1.7000000000000001E-2</v>
      </c>
      <c r="F52">
        <f t="shared" ref="F52:F57" si="3">1+E52</f>
        <v>1.0169999999999999</v>
      </c>
    </row>
    <row r="53" spans="1:6" x14ac:dyDescent="0.2">
      <c r="A53" t="str">
        <f t="shared" si="1"/>
        <v>2021-2022</v>
      </c>
      <c r="D53">
        <f t="shared" si="0"/>
        <v>3.7</v>
      </c>
      <c r="E53">
        <f t="shared" si="2"/>
        <v>3.7000000000000005E-2</v>
      </c>
      <c r="F53">
        <f t="shared" si="3"/>
        <v>1.0369999999999999</v>
      </c>
    </row>
    <row r="54" spans="1:6" x14ac:dyDescent="0.2">
      <c r="A54" t="str">
        <f t="shared" si="1"/>
        <v>2022-2023</v>
      </c>
      <c r="D54">
        <f t="shared" si="0"/>
        <v>2.8</v>
      </c>
      <c r="E54">
        <f t="shared" si="2"/>
        <v>2.7999999999999997E-2</v>
      </c>
      <c r="F54">
        <f t="shared" si="3"/>
        <v>1.028</v>
      </c>
    </row>
    <row r="55" spans="1:6" x14ac:dyDescent="0.2">
      <c r="A55" t="str">
        <f t="shared" si="1"/>
        <v>2023-2024</v>
      </c>
      <c r="D55">
        <f t="shared" si="0"/>
        <v>4</v>
      </c>
      <c r="E55">
        <f t="shared" si="2"/>
        <v>0.04</v>
      </c>
      <c r="F55">
        <f t="shared" si="3"/>
        <v>1.04</v>
      </c>
    </row>
    <row r="56" spans="1:6" x14ac:dyDescent="0.2">
      <c r="A56" t="str">
        <f t="shared" si="1"/>
        <v>2024-2025</v>
      </c>
      <c r="D56">
        <f t="shared" si="0"/>
        <v>3.8</v>
      </c>
      <c r="E56">
        <f t="shared" si="2"/>
        <v>3.7999999999999999E-2</v>
      </c>
      <c r="F56">
        <f t="shared" si="3"/>
        <v>1.038</v>
      </c>
    </row>
    <row r="57" spans="1:6" x14ac:dyDescent="0.2">
      <c r="A57" t="s">
        <v>339</v>
      </c>
      <c r="D57">
        <f t="shared" si="0"/>
        <v>3.7</v>
      </c>
      <c r="E57">
        <f t="shared" si="2"/>
        <v>3.7000000000000005E-2</v>
      </c>
      <c r="F57">
        <f t="shared" si="3"/>
        <v>1.0369999999999999</v>
      </c>
    </row>
    <row r="59" spans="1:6" x14ac:dyDescent="0.2">
      <c r="A59" s="32" t="s">
        <v>340</v>
      </c>
      <c r="F59" s="32">
        <f>PRODUCT(F50:F57)</f>
        <v>1.2589883842271987</v>
      </c>
    </row>
    <row r="60" spans="1:6" x14ac:dyDescent="0.2">
      <c r="A60" s="32" t="s">
        <v>341</v>
      </c>
      <c r="F60" s="32">
        <f>PRODUCT(F53:F57)</f>
        <v>1.1933870484806401</v>
      </c>
    </row>
    <row r="61" spans="1:6" x14ac:dyDescent="0.2">
      <c r="A61" s="32" t="s">
        <v>342</v>
      </c>
      <c r="F61" s="32">
        <f>PRODUCT(F55:F57)</f>
        <v>1.1194622400000001</v>
      </c>
    </row>
    <row r="62" spans="1:6" x14ac:dyDescent="0.2">
      <c r="A62" s="32" t="s">
        <v>343</v>
      </c>
      <c r="F62" s="32">
        <f>PRODUCT(F56:F57)</f>
        <v>1.076406</v>
      </c>
    </row>
    <row r="63" spans="1:6" x14ac:dyDescent="0.2">
      <c r="A63" s="32" t="s">
        <v>339</v>
      </c>
      <c r="F63" s="32">
        <f>F57</f>
        <v>1.0369999999999999</v>
      </c>
    </row>
  </sheetData>
  <mergeCells count="1">
    <mergeCell ref="A47:K47"/>
  </mergeCells>
  <pageMargins left="0.70866141732283472" right="0.70866141732283472" top="0.74803149606299213" bottom="0.74803149606299213" header="0.31496062992125984" footer="0.31496062992125984"/>
  <pageSetup paperSize="9" scale="75"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1437EE-90DF-4F61-9271-E7388F35E77B}">
  <sheetPr>
    <pageSetUpPr fitToPage="1"/>
  </sheetPr>
  <dimension ref="A1:E35"/>
  <sheetViews>
    <sheetView workbookViewId="0">
      <selection activeCell="A2" sqref="A2:E2"/>
    </sheetView>
  </sheetViews>
  <sheetFormatPr defaultRowHeight="14.25" x14ac:dyDescent="0.2"/>
  <cols>
    <col min="1" max="1" width="69.33203125" customWidth="1"/>
    <col min="2" max="2" width="8.88671875" style="1" customWidth="1"/>
    <col min="3" max="4" width="8.88671875" style="1"/>
  </cols>
  <sheetData>
    <row r="1" spans="1:5" ht="29.25" customHeight="1" x14ac:dyDescent="0.2">
      <c r="A1" s="75"/>
      <c r="B1" s="75"/>
      <c r="C1" s="75"/>
      <c r="D1" s="75"/>
      <c r="E1" s="75"/>
    </row>
    <row r="2" spans="1:5" ht="23.25" customHeight="1" x14ac:dyDescent="0.25">
      <c r="A2" s="93" t="s">
        <v>278</v>
      </c>
      <c r="B2" s="75"/>
      <c r="C2" s="75"/>
      <c r="D2" s="75"/>
      <c r="E2" s="75"/>
    </row>
    <row r="4" spans="1:5" x14ac:dyDescent="0.2">
      <c r="A4" s="14" t="str">
        <f>VLOOKUP(Forside!A4,Dataark1!A3:B100,2)</f>
        <v>Billund</v>
      </c>
    </row>
    <row r="5" spans="1:5" x14ac:dyDescent="0.2">
      <c r="A5" s="83"/>
      <c r="B5" s="6">
        <v>2015</v>
      </c>
      <c r="C5" s="6">
        <v>2021</v>
      </c>
      <c r="D5" s="6">
        <v>2024</v>
      </c>
      <c r="E5" s="6">
        <v>2025</v>
      </c>
    </row>
    <row r="6" spans="1:5" x14ac:dyDescent="0.2">
      <c r="A6" s="84"/>
      <c r="B6" s="85" t="s">
        <v>117</v>
      </c>
      <c r="C6" s="85"/>
      <c r="D6" s="85"/>
      <c r="E6" s="89"/>
    </row>
    <row r="7" spans="1:5" x14ac:dyDescent="0.2">
      <c r="A7" s="4" t="s">
        <v>135</v>
      </c>
      <c r="B7" s="7">
        <f>VLOOKUP(Forside!$A$4,Dataark3a!$C$404:$I$502,3)</f>
        <v>407.8</v>
      </c>
      <c r="C7" s="7">
        <f>VLOOKUP(Forside!$A$4,Dataark3a!$C$305:$I$402,3)</f>
        <v>504</v>
      </c>
      <c r="D7" s="7">
        <f>VLOOKUP(Forside!$A$4,Dataark3a!$C$105:$I202,3)</f>
        <v>598.1</v>
      </c>
      <c r="E7" s="7">
        <f>VLOOKUP(Forside!$A$4,Dataark3a!$C$5:$I$102,3)</f>
        <v>619.5</v>
      </c>
    </row>
    <row r="8" spans="1:5" x14ac:dyDescent="0.2">
      <c r="A8" s="4" t="s">
        <v>144</v>
      </c>
      <c r="B8" s="7">
        <f>VLOOKUP(Forside!$A$4,Dataark3a!$C$404:$I$502,7)</f>
        <v>285.3</v>
      </c>
      <c r="C8" s="7">
        <f>VLOOKUP(Forside!$A$4,Dataark3a!$C$305:$I$402,7)</f>
        <v>350.6</v>
      </c>
      <c r="D8" s="7">
        <f>VLOOKUP(Forside!$A$4,Dataark3a!$C$105:$I$202,7)</f>
        <v>403.90000000000003</v>
      </c>
      <c r="E8" s="7">
        <f>VLOOKUP(Forside!$A$4,Dataark3a!$C$5:$I$102,7)</f>
        <v>410.2</v>
      </c>
    </row>
    <row r="9" spans="1:5" x14ac:dyDescent="0.2">
      <c r="A9" s="4"/>
      <c r="B9" s="85" t="s">
        <v>118</v>
      </c>
      <c r="C9" s="85"/>
      <c r="D9" s="85"/>
      <c r="E9" s="89"/>
    </row>
    <row r="10" spans="1:5" x14ac:dyDescent="0.2">
      <c r="A10" s="4" t="s">
        <v>142</v>
      </c>
      <c r="B10" s="8">
        <f>B7/Befolkning!C8</f>
        <v>9.0381205673758874E-2</v>
      </c>
      <c r="C10" s="8">
        <f>C7/Befolkning!E8</f>
        <v>9.9193072229876014E-2</v>
      </c>
      <c r="D10" s="8">
        <f>D7/Befolkning!F8</f>
        <v>0.11231924882629109</v>
      </c>
      <c r="E10" s="8">
        <f>E7/Befolkning!G8</f>
        <v>0.11415146489773355</v>
      </c>
    </row>
    <row r="11" spans="1:5" x14ac:dyDescent="0.2">
      <c r="A11" s="4" t="s">
        <v>145</v>
      </c>
      <c r="B11" s="8">
        <f>B8/Befolkning!C9</f>
        <v>0.22589073634204276</v>
      </c>
      <c r="C11" s="8">
        <f>C8/Befolkning!E9</f>
        <v>0.24296604296604299</v>
      </c>
      <c r="D11" s="8">
        <f>D8/Befolkning!F9</f>
        <v>0.25212234706616732</v>
      </c>
      <c r="E11" s="8">
        <f>E8/Befolkning!G9</f>
        <v>0.24186320754716981</v>
      </c>
    </row>
    <row r="12" spans="1:5" x14ac:dyDescent="0.2">
      <c r="A12" s="4"/>
      <c r="B12" s="85" t="s">
        <v>117</v>
      </c>
      <c r="C12" s="85"/>
      <c r="D12" s="85"/>
      <c r="E12" s="89"/>
    </row>
    <row r="13" spans="1:5" x14ac:dyDescent="0.2">
      <c r="A13" s="46" t="s">
        <v>268</v>
      </c>
      <c r="B13" s="7">
        <f>VLOOKUP(Forside!$A$4,Dataark3b!$C$4:$H$101,3)</f>
        <v>80.2</v>
      </c>
      <c r="C13" s="7">
        <f>VLOOKUP(Forside!$A$4,Dataark3b!$C$4:$H$101,4)</f>
        <v>90.2</v>
      </c>
      <c r="D13" s="7">
        <f>VLOOKUP(Forside!$A$4,Dataark3b!$C$4:$H$101,6)</f>
        <v>67.7</v>
      </c>
      <c r="E13" s="7">
        <f>VLOOKUP(Forside!$A$4,Dataark3b!$C$4:$I$101,7)</f>
        <v>64.099999999999994</v>
      </c>
    </row>
    <row r="14" spans="1:5" x14ac:dyDescent="0.2">
      <c r="A14" s="46" t="s">
        <v>269</v>
      </c>
      <c r="B14" s="7">
        <f>VLOOKUP(Forside!$A$4,Dataark3b!$C$103:$H$200,3)</f>
        <v>135.5</v>
      </c>
      <c r="C14" s="7">
        <f>VLOOKUP(Forside!$A$4,Dataark3b!$C$103:$H$200,4)</f>
        <v>219.3</v>
      </c>
      <c r="D14" s="7">
        <f>VLOOKUP(Forside!$A$4,Dataark3b!$C$103:$H$200,6)</f>
        <v>241.5</v>
      </c>
      <c r="E14" s="7">
        <f>VLOOKUP(Forside!$A$4,Dataark3b!$C$103:$I$200,7)</f>
        <v>252</v>
      </c>
    </row>
    <row r="15" spans="1:5" x14ac:dyDescent="0.2">
      <c r="A15" s="46" t="s">
        <v>270</v>
      </c>
      <c r="B15" s="7">
        <f>VLOOKUP(Forside!$A$4,Dataark3b!$C$202:$H$299,3)</f>
        <v>192.2</v>
      </c>
      <c r="C15" s="7">
        <f>VLOOKUP(Forside!$A$4,Dataark3b!$C$202:$H$299,4)</f>
        <v>194.8</v>
      </c>
      <c r="D15" s="7">
        <f>VLOOKUP(Forside!$A$4,Dataark3b!$C$202:$H$299,6)</f>
        <v>234.4</v>
      </c>
      <c r="E15" s="7">
        <f>VLOOKUP(Forside!$A$4,Dataark3b!$C$202:$I$299,7)</f>
        <v>248</v>
      </c>
    </row>
    <row r="16" spans="1:5" x14ac:dyDescent="0.2">
      <c r="A16" s="46" t="s">
        <v>271</v>
      </c>
      <c r="B16" s="7" t="s">
        <v>129</v>
      </c>
      <c r="C16" s="7" t="s">
        <v>129</v>
      </c>
      <c r="D16" s="7">
        <f>VLOOKUP(Forside!$A$4,Dataark3b!$C$301:$H$398,6)</f>
        <v>54.4</v>
      </c>
      <c r="E16" s="7">
        <f>VLOOKUP(Forside!$A$4,Dataark3b!$C$301:$I$398,7)</f>
        <v>55.3</v>
      </c>
    </row>
    <row r="17" spans="1:5" x14ac:dyDescent="0.2">
      <c r="B17" s="47"/>
      <c r="C17" s="47"/>
      <c r="D17" s="47"/>
      <c r="E17" s="47"/>
    </row>
    <row r="18" spans="1:5" x14ac:dyDescent="0.2">
      <c r="A18" s="14" t="s">
        <v>119</v>
      </c>
    </row>
    <row r="19" spans="1:5" x14ac:dyDescent="0.2">
      <c r="A19" s="83"/>
      <c r="B19" s="6">
        <v>2015</v>
      </c>
      <c r="C19" s="6">
        <v>2021</v>
      </c>
      <c r="D19" s="6">
        <v>2024</v>
      </c>
      <c r="E19" s="6">
        <v>2025</v>
      </c>
    </row>
    <row r="20" spans="1:5" x14ac:dyDescent="0.2">
      <c r="A20" s="84"/>
      <c r="B20" s="85" t="s">
        <v>117</v>
      </c>
      <c r="C20" s="85"/>
      <c r="D20" s="85"/>
      <c r="E20" s="89"/>
    </row>
    <row r="21" spans="1:5" x14ac:dyDescent="0.2">
      <c r="A21" s="4" t="s">
        <v>168</v>
      </c>
      <c r="B21" s="7">
        <f>Dataark3a!E505</f>
        <v>119522.4</v>
      </c>
      <c r="C21" s="7">
        <f>Dataark3a!E506</f>
        <v>125336.5</v>
      </c>
      <c r="D21" s="7">
        <f>Dataark3a!E508</f>
        <v>129648.9</v>
      </c>
      <c r="E21" s="7">
        <f>Dataark3a!E509</f>
        <v>128940.8</v>
      </c>
    </row>
    <row r="22" spans="1:5" x14ac:dyDescent="0.2">
      <c r="A22" s="4" t="s">
        <v>169</v>
      </c>
      <c r="B22" s="7">
        <f>Dataark3a!I505</f>
        <v>78765.3</v>
      </c>
      <c r="C22" s="7">
        <f>Dataark3a!I506</f>
        <v>80448.5</v>
      </c>
      <c r="D22" s="7">
        <f>Dataark3a!I508</f>
        <v>85233.8</v>
      </c>
      <c r="E22" s="7">
        <f>Dataark3a!I509</f>
        <v>84686</v>
      </c>
    </row>
    <row r="23" spans="1:5" x14ac:dyDescent="0.2">
      <c r="A23" s="4"/>
      <c r="B23" s="85" t="s">
        <v>118</v>
      </c>
      <c r="C23" s="85"/>
      <c r="D23" s="85"/>
      <c r="E23" s="89"/>
    </row>
    <row r="24" spans="1:5" x14ac:dyDescent="0.2">
      <c r="A24" s="4" t="s">
        <v>166</v>
      </c>
      <c r="B24" s="8">
        <f>B21/Befolkning!C18</f>
        <v>0.1304909470447975</v>
      </c>
      <c r="C24" s="8">
        <f>C21/Befolkning!E18</f>
        <v>0.11990022385061319</v>
      </c>
      <c r="D24" s="8">
        <f>D21/Befolkning!F18</f>
        <v>0.11818754466825163</v>
      </c>
      <c r="E24" s="8">
        <f>E21/Befolkning!G18</f>
        <v>0.11562081915057694</v>
      </c>
    </row>
    <row r="25" spans="1:5" x14ac:dyDescent="0.2">
      <c r="A25" s="4" t="s">
        <v>167</v>
      </c>
      <c r="B25" s="8">
        <f>B22/Befolkning!C19</f>
        <v>0.32899890981542046</v>
      </c>
      <c r="C25" s="8">
        <f>C22/Befolkning!E19</f>
        <v>0.2851711767917024</v>
      </c>
      <c r="D25" s="8">
        <f>D22/Befolkning!F19</f>
        <v>0.26646054383913664</v>
      </c>
      <c r="E25" s="8">
        <f>E22/Befolkning!G19</f>
        <v>0.24956311866964109</v>
      </c>
    </row>
    <row r="26" spans="1:5" x14ac:dyDescent="0.2">
      <c r="B26" s="85" t="s">
        <v>117</v>
      </c>
      <c r="C26" s="85"/>
      <c r="D26" s="85"/>
      <c r="E26" s="89"/>
    </row>
    <row r="27" spans="1:5" x14ac:dyDescent="0.2">
      <c r="A27" s="46" t="s">
        <v>272</v>
      </c>
      <c r="B27" s="7">
        <f>Dataark3b!E401</f>
        <v>14671.1</v>
      </c>
      <c r="C27" s="7">
        <f>Dataark3b!F401</f>
        <v>12126.4</v>
      </c>
      <c r="D27" s="7">
        <f>Dataark3b!H401</f>
        <v>10457</v>
      </c>
      <c r="E27" s="7">
        <f>Dataark3b!I401</f>
        <v>10735</v>
      </c>
    </row>
    <row r="28" spans="1:5" x14ac:dyDescent="0.2">
      <c r="A28" s="46" t="s">
        <v>273</v>
      </c>
      <c r="B28" s="7">
        <f>Dataark3b!E402</f>
        <v>54342.8</v>
      </c>
      <c r="C28" s="7">
        <f>Dataark3b!F402</f>
        <v>61495.3</v>
      </c>
      <c r="D28" s="7">
        <f>Dataark3b!H402</f>
        <v>59928.9</v>
      </c>
      <c r="E28" s="7">
        <f>Dataark3b!I402</f>
        <v>58210.9</v>
      </c>
    </row>
    <row r="29" spans="1:5" x14ac:dyDescent="0.2">
      <c r="A29" s="46" t="s">
        <v>274</v>
      </c>
      <c r="B29" s="7">
        <f>Dataark3b!E403</f>
        <v>50508.4</v>
      </c>
      <c r="C29" s="7">
        <f>Dataark3b!F403</f>
        <v>51714.6</v>
      </c>
      <c r="D29" s="7">
        <f>Dataark3b!H403</f>
        <v>50439.5</v>
      </c>
      <c r="E29" s="7">
        <f>Dataark3b!I403</f>
        <v>50178.3</v>
      </c>
    </row>
    <row r="30" spans="1:5" x14ac:dyDescent="0.2">
      <c r="A30" s="46" t="s">
        <v>275</v>
      </c>
      <c r="B30" s="7" t="s">
        <v>129</v>
      </c>
      <c r="C30" s="7" t="s">
        <v>129</v>
      </c>
      <c r="D30" s="7">
        <f>Dataark3b!H404</f>
        <v>9481.2000000000007</v>
      </c>
      <c r="E30" s="7">
        <f>Dataark3b!I404</f>
        <v>9816.6</v>
      </c>
    </row>
    <row r="31" spans="1:5" ht="44.25" customHeight="1" x14ac:dyDescent="0.2">
      <c r="A31" s="76" t="s">
        <v>327</v>
      </c>
      <c r="B31" s="76"/>
      <c r="C31" s="76"/>
      <c r="D31" s="76"/>
      <c r="E31" s="75"/>
    </row>
    <row r="32" spans="1:5" x14ac:dyDescent="0.2">
      <c r="A32" s="75" t="s">
        <v>179</v>
      </c>
      <c r="B32" s="75"/>
      <c r="C32" s="75"/>
      <c r="D32" s="75"/>
      <c r="E32" s="75"/>
    </row>
    <row r="33" spans="1:5" x14ac:dyDescent="0.2">
      <c r="A33" s="75"/>
      <c r="B33" s="75"/>
      <c r="C33" s="75"/>
      <c r="D33" s="75"/>
      <c r="E33" s="75"/>
    </row>
    <row r="34" spans="1:5" x14ac:dyDescent="0.2">
      <c r="A34" s="75" t="s">
        <v>291</v>
      </c>
      <c r="B34" s="75"/>
      <c r="C34" s="75"/>
      <c r="D34" s="75"/>
      <c r="E34" s="75"/>
    </row>
    <row r="35" spans="1:5" x14ac:dyDescent="0.2">
      <c r="B35" s="47"/>
      <c r="C35" s="47"/>
      <c r="D35" s="47"/>
      <c r="E35" s="47"/>
    </row>
  </sheetData>
  <sheetProtection algorithmName="SHA-512" hashValue="0W000CZlRPYQCZrCBj09/APxeXZBAZiLEfR/b4A5s+iwqOvYT7+PSPVMBTAgPNoTcf2cc9BfFOVOMcHOoj8HdQ==" saltValue="vytDEIdyu3kE4vGjqjC6Ig==" spinCount="100000" sheet="1" objects="1" scenarios="1"/>
  <mergeCells count="14">
    <mergeCell ref="A1:E1"/>
    <mergeCell ref="A2:E2"/>
    <mergeCell ref="A5:A6"/>
    <mergeCell ref="A19:A20"/>
    <mergeCell ref="B6:E6"/>
    <mergeCell ref="B9:E9"/>
    <mergeCell ref="B12:E12"/>
    <mergeCell ref="A33:E33"/>
    <mergeCell ref="A32:E32"/>
    <mergeCell ref="A34:E34"/>
    <mergeCell ref="B20:E20"/>
    <mergeCell ref="B23:E23"/>
    <mergeCell ref="B26:E26"/>
    <mergeCell ref="A31:E31"/>
  </mergeCells>
  <pageMargins left="0.70866141732283472" right="0.70866141732283472" top="0.74803149606299213" bottom="0.74803149606299213" header="0.31496062992125984" footer="0.31496062992125984"/>
  <pageSetup paperSize="9" scale="95"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9B7A40-C7A5-42B2-B832-A71A3B4FF0B3}">
  <sheetPr>
    <pageSetUpPr fitToPage="1"/>
  </sheetPr>
  <dimension ref="A1:E33"/>
  <sheetViews>
    <sheetView workbookViewId="0">
      <selection activeCell="A2" sqref="A2:E2"/>
    </sheetView>
  </sheetViews>
  <sheetFormatPr defaultRowHeight="14.25" x14ac:dyDescent="0.2"/>
  <cols>
    <col min="1" max="1" width="69.33203125" customWidth="1"/>
    <col min="2" max="2" width="10.21875" style="1" customWidth="1"/>
    <col min="3" max="4" width="8.88671875" style="1"/>
  </cols>
  <sheetData>
    <row r="1" spans="1:5" ht="29.25" customHeight="1" x14ac:dyDescent="0.2">
      <c r="A1" s="75"/>
      <c r="B1" s="75"/>
      <c r="C1" s="75"/>
      <c r="D1" s="75"/>
      <c r="E1" s="75"/>
    </row>
    <row r="2" spans="1:5" ht="23.25" customHeight="1" x14ac:dyDescent="0.25">
      <c r="A2" s="93" t="s">
        <v>279</v>
      </c>
      <c r="B2" s="75"/>
      <c r="C2" s="75"/>
      <c r="D2" s="75"/>
      <c r="E2" s="75"/>
    </row>
    <row r="4" spans="1:5" x14ac:dyDescent="0.2">
      <c r="A4" s="14" t="str">
        <f>VLOOKUP(Forside!A4,Dataark1!A3:B100,2)</f>
        <v>Billund</v>
      </c>
    </row>
    <row r="5" spans="1:5" x14ac:dyDescent="0.2">
      <c r="A5" s="41"/>
      <c r="B5" s="6">
        <v>2015</v>
      </c>
      <c r="C5" s="6">
        <v>2021</v>
      </c>
      <c r="D5" s="6">
        <v>2024</v>
      </c>
      <c r="E5" s="6">
        <v>2025</v>
      </c>
    </row>
    <row r="6" spans="1:5" x14ac:dyDescent="0.2">
      <c r="A6" s="4"/>
      <c r="B6" s="85" t="s">
        <v>276</v>
      </c>
      <c r="C6" s="85"/>
      <c r="D6" s="85"/>
      <c r="E6" s="89"/>
    </row>
    <row r="7" spans="1:5" x14ac:dyDescent="0.2">
      <c r="A7" s="4" t="s">
        <v>160</v>
      </c>
      <c r="B7" s="7">
        <f>VLOOKUP(Forside!$A$4,Dataark4a!$C$405:$L$502,9)</f>
        <v>1448</v>
      </c>
      <c r="C7" s="7">
        <f>VLOOKUP(Forside!$A$4,Dataark4a!$C$305:$L$402,9)</f>
        <v>1398</v>
      </c>
      <c r="D7" s="7">
        <f>VLOOKUP(Forside!$A$4,Dataark4a!$C$105:$L$202,9)</f>
        <v>1575</v>
      </c>
      <c r="E7" s="7">
        <f>VLOOKUP(Forside!$A$4,Dataark4a!$C$5:$L$102,9)</f>
        <v>1673</v>
      </c>
    </row>
    <row r="8" spans="1:5" x14ac:dyDescent="0.2">
      <c r="A8" s="4" t="s">
        <v>161</v>
      </c>
      <c r="B8" s="7">
        <f>VLOOKUP(Forside!$A$4,Dataark4a!$C$405:$L$502,10)</f>
        <v>1034</v>
      </c>
      <c r="C8" s="7">
        <f>VLOOKUP(Forside!$A$4,Dataark4a!$C$305:$L$402,10)</f>
        <v>887</v>
      </c>
      <c r="D8" s="7">
        <f>VLOOKUP(Forside!$A$4,Dataark4a!$C$105:$L$202,10)</f>
        <v>1048</v>
      </c>
      <c r="E8" s="7">
        <f>VLOOKUP(Forside!$A$4,Dataark4a!$C$5:$L$102,10)</f>
        <v>1139</v>
      </c>
    </row>
    <row r="9" spans="1:5" x14ac:dyDescent="0.2">
      <c r="A9" s="4"/>
      <c r="B9" s="85" t="s">
        <v>277</v>
      </c>
      <c r="C9" s="85"/>
      <c r="D9" s="85"/>
      <c r="E9" s="89"/>
    </row>
    <row r="10" spans="1:5" x14ac:dyDescent="0.2">
      <c r="A10" s="4" t="s">
        <v>289</v>
      </c>
      <c r="B10" s="21">
        <f>B7/'Hjemmehjælp_antal modtagere'!B7</f>
        <v>3.5507601765571359</v>
      </c>
      <c r="C10" s="21">
        <f>C7/'Hjemmehjælp_antal modtagere'!C7</f>
        <v>2.7738095238095237</v>
      </c>
      <c r="D10" s="21">
        <f>D7/'Hjemmehjælp_antal modtagere'!D7</f>
        <v>2.633338906537368</v>
      </c>
      <c r="E10" s="21">
        <f>E7/'Hjemmehjælp_antal modtagere'!E7</f>
        <v>2.7005649717514126</v>
      </c>
    </row>
    <row r="11" spans="1:5" x14ac:dyDescent="0.2">
      <c r="A11" s="4" t="s">
        <v>290</v>
      </c>
      <c r="B11" s="21">
        <f>B8/'Hjemmehjælp_antal modtagere'!B8</f>
        <v>3.6242551699964949</v>
      </c>
      <c r="C11" s="21">
        <f>C8/'Hjemmehjælp_antal modtagere'!C8</f>
        <v>2.5299486594409584</v>
      </c>
      <c r="D11" s="21">
        <f>D8/'Hjemmehjælp_antal modtagere'!D8</f>
        <v>2.594701658826442</v>
      </c>
      <c r="E11" s="21">
        <f>E8/'Hjemmehjælp_antal modtagere'!E8</f>
        <v>2.7766942954656266</v>
      </c>
    </row>
    <row r="12" spans="1:5" x14ac:dyDescent="0.2">
      <c r="A12" s="4"/>
      <c r="B12" s="85" t="s">
        <v>276</v>
      </c>
      <c r="C12" s="85"/>
      <c r="D12" s="85"/>
      <c r="E12" s="89"/>
    </row>
    <row r="13" spans="1:5" x14ac:dyDescent="0.2">
      <c r="A13" s="51" t="s">
        <v>287</v>
      </c>
      <c r="B13" s="7">
        <f>VLOOKUP(Forside!$A$4,Dataark4b!$B$3:$G$100,3)</f>
        <v>1103</v>
      </c>
      <c r="C13" s="7">
        <f>VLOOKUP(Forside!$A$4,Dataark4b!$B$3:$G$100,4)</f>
        <v>1024</v>
      </c>
      <c r="D13" s="7">
        <f>VLOOKUP(Forside!$A$4,Dataark4b!$B$3:$G$100,5)</f>
        <v>1193</v>
      </c>
      <c r="E13" s="7">
        <f>VLOOKUP(Forside!$A$4,Dataark4b!$B$3:$G$100,6)</f>
        <v>1303</v>
      </c>
    </row>
    <row r="14" spans="1:5" x14ac:dyDescent="0.2">
      <c r="A14" s="51" t="s">
        <v>288</v>
      </c>
      <c r="B14" s="7">
        <f>VLOOKUP(Forside!$A$4,Dataark4b!$B$103:$G$200,3)</f>
        <v>344</v>
      </c>
      <c r="C14" s="7">
        <f>VLOOKUP(Forside!$A$4,Dataark4b!$B$103:$G$200,4)</f>
        <v>374</v>
      </c>
      <c r="D14" s="7">
        <f>VLOOKUP(Forside!$A$4,Dataark4b!$B$103:$G$200,5)</f>
        <v>381</v>
      </c>
      <c r="E14" s="7">
        <f>VLOOKUP(Forside!$A$4,Dataark4b!$B$103:$G$200,6)</f>
        <v>369</v>
      </c>
    </row>
    <row r="15" spans="1:5" x14ac:dyDescent="0.2">
      <c r="A15" s="51" t="s">
        <v>283</v>
      </c>
      <c r="B15" s="7" t="s">
        <v>129</v>
      </c>
      <c r="C15" s="7" t="s">
        <v>129</v>
      </c>
      <c r="D15" s="7">
        <f>VLOOKUP(Forside!$A$4,Dataark4b!$B$203:$G$300,5)</f>
        <v>0</v>
      </c>
      <c r="E15" s="7">
        <f>VLOOKUP(Forside!$A$4,Dataark4b!$B$203:$G$300,6)</f>
        <v>0</v>
      </c>
    </row>
    <row r="16" spans="1:5" x14ac:dyDescent="0.2">
      <c r="B16" s="47"/>
      <c r="C16" s="47"/>
      <c r="D16" s="47"/>
      <c r="E16" s="47"/>
    </row>
    <row r="17" spans="1:5" x14ac:dyDescent="0.2">
      <c r="A17" s="14" t="s">
        <v>119</v>
      </c>
    </row>
    <row r="18" spans="1:5" x14ac:dyDescent="0.2">
      <c r="A18" s="49"/>
      <c r="B18" s="6">
        <v>2015</v>
      </c>
      <c r="C18" s="6">
        <v>2021</v>
      </c>
      <c r="D18" s="6">
        <v>2024</v>
      </c>
      <c r="E18" s="6">
        <v>2025</v>
      </c>
    </row>
    <row r="19" spans="1:5" x14ac:dyDescent="0.2">
      <c r="A19" s="50"/>
      <c r="B19" s="85" t="s">
        <v>276</v>
      </c>
      <c r="C19" s="85"/>
      <c r="D19" s="85"/>
      <c r="E19" s="89"/>
    </row>
    <row r="20" spans="1:5" x14ac:dyDescent="0.2">
      <c r="A20" s="50" t="s">
        <v>162</v>
      </c>
      <c r="B20" s="7">
        <f>Dataark4a!K505</f>
        <v>431771</v>
      </c>
      <c r="C20" s="7">
        <f>Dataark4a!K506</f>
        <v>404923</v>
      </c>
      <c r="D20" s="7">
        <f>Dataark4a!K508</f>
        <v>383194</v>
      </c>
      <c r="E20" s="7">
        <f>Dataark4a!K509</f>
        <v>378036</v>
      </c>
    </row>
    <row r="21" spans="1:5" x14ac:dyDescent="0.2">
      <c r="A21" s="50" t="s">
        <v>163</v>
      </c>
      <c r="B21" s="7">
        <f>Dataark4a!L505</f>
        <v>289278</v>
      </c>
      <c r="C21" s="7">
        <f>Dataark4a!L506</f>
        <v>263310</v>
      </c>
      <c r="D21" s="7">
        <f>Dataark4a!L508</f>
        <v>252757</v>
      </c>
      <c r="E21" s="7">
        <f>Dataark4a!L509</f>
        <v>248043</v>
      </c>
    </row>
    <row r="22" spans="1:5" x14ac:dyDescent="0.2">
      <c r="A22" s="50"/>
      <c r="B22" s="85" t="s">
        <v>277</v>
      </c>
      <c r="C22" s="85"/>
      <c r="D22" s="85"/>
      <c r="E22" s="89"/>
    </row>
    <row r="23" spans="1:5" x14ac:dyDescent="0.2">
      <c r="A23" s="50" t="s">
        <v>164</v>
      </c>
      <c r="B23" s="21">
        <f>B20/'Hjemmehjælp_antal modtagere'!B21</f>
        <v>3.6124692944586121</v>
      </c>
      <c r="C23" s="21">
        <f>C20/'Hjemmehjælp_antal modtagere'!C21</f>
        <v>3.2306869906212476</v>
      </c>
      <c r="D23" s="21">
        <f>D20/'Hjemmehjælp_antal modtagere'!D21</f>
        <v>2.9556286246933063</v>
      </c>
      <c r="E23" s="21">
        <f>E20/'Hjemmehjælp_antal modtagere'!E21</f>
        <v>2.9318571003127016</v>
      </c>
    </row>
    <row r="24" spans="1:5" x14ac:dyDescent="0.2">
      <c r="A24" s="49" t="s">
        <v>165</v>
      </c>
      <c r="B24" s="21">
        <f>B21/'Hjemmehjælp_antal modtagere'!B22</f>
        <v>3.6726578836111838</v>
      </c>
      <c r="C24" s="21">
        <f>C21/'Hjemmehjælp_antal modtagere'!C22</f>
        <v>3.2730256002287179</v>
      </c>
      <c r="D24" s="21">
        <f>D21/'Hjemmehjælp_antal modtagere'!D22</f>
        <v>2.9654550190182767</v>
      </c>
      <c r="E24" s="21">
        <f>E21/'Hjemmehjælp_antal modtagere'!E22</f>
        <v>2.9289729116973291</v>
      </c>
    </row>
    <row r="25" spans="1:5" x14ac:dyDescent="0.2">
      <c r="A25" s="22"/>
      <c r="B25" s="85" t="s">
        <v>276</v>
      </c>
      <c r="C25" s="85"/>
      <c r="D25" s="85"/>
      <c r="E25" s="89"/>
    </row>
    <row r="26" spans="1:5" x14ac:dyDescent="0.2">
      <c r="A26" s="51" t="s">
        <v>284</v>
      </c>
      <c r="B26" s="7">
        <f>Dataark4b!D311</f>
        <v>355433</v>
      </c>
      <c r="C26" s="7">
        <f>Dataark4b!E311</f>
        <v>302389</v>
      </c>
      <c r="D26" s="7">
        <f>Dataark4b!F311</f>
        <v>274900</v>
      </c>
      <c r="E26" s="7">
        <f>Dataark4b!G311</f>
        <v>271036</v>
      </c>
    </row>
    <row r="27" spans="1:5" x14ac:dyDescent="0.2">
      <c r="A27" s="51" t="s">
        <v>285</v>
      </c>
      <c r="B27" s="7">
        <f>Dataark4b!D318</f>
        <v>76339</v>
      </c>
      <c r="C27" s="7">
        <f>Dataark4b!E318</f>
        <v>102535</v>
      </c>
      <c r="D27" s="7">
        <f>Dataark4b!F318</f>
        <v>108137</v>
      </c>
      <c r="E27" s="7">
        <f>Dataark4b!G318</f>
        <v>106836</v>
      </c>
    </row>
    <row r="28" spans="1:5" x14ac:dyDescent="0.2">
      <c r="A28" s="51" t="s">
        <v>286</v>
      </c>
      <c r="B28" s="7" t="s">
        <v>129</v>
      </c>
      <c r="C28" s="7" t="s">
        <v>129</v>
      </c>
      <c r="D28" s="7">
        <f>Dataark4b!F325</f>
        <v>157</v>
      </c>
      <c r="E28" s="7">
        <f>Dataark4b!G325</f>
        <v>164</v>
      </c>
    </row>
    <row r="29" spans="1:5" x14ac:dyDescent="0.2">
      <c r="A29" s="22"/>
      <c r="B29" s="48"/>
      <c r="C29" s="48"/>
      <c r="D29" s="48"/>
      <c r="E29" s="48"/>
    </row>
    <row r="30" spans="1:5" ht="47.45" customHeight="1" x14ac:dyDescent="0.2">
      <c r="A30" s="76" t="s">
        <v>328</v>
      </c>
      <c r="B30" s="76"/>
      <c r="C30" s="76"/>
      <c r="D30" s="76"/>
      <c r="E30" s="75"/>
    </row>
    <row r="31" spans="1:5" x14ac:dyDescent="0.2">
      <c r="A31" s="75" t="s">
        <v>179</v>
      </c>
      <c r="B31" s="75"/>
      <c r="C31" s="75"/>
      <c r="D31" s="75"/>
    </row>
    <row r="33" spans="1:4" x14ac:dyDescent="0.2">
      <c r="A33" s="75" t="s">
        <v>292</v>
      </c>
      <c r="B33" s="75"/>
      <c r="C33" s="75"/>
      <c r="D33" s="75"/>
    </row>
  </sheetData>
  <sheetProtection algorithmName="SHA-512" hashValue="OcVx6mYcjGqSuHRibD7r3ugeaMr0VUTEK5/7vdLqoQ8bcH3Z0u3yZlNTOaQiIrKPDxaV6Wtcvd49rnUCrTJDHA==" saltValue="ZngWehPsKZ/ZIkYO1uk/SA==" spinCount="100000" sheet="1" objects="1" scenarios="1"/>
  <mergeCells count="11">
    <mergeCell ref="A1:E1"/>
    <mergeCell ref="A2:E2"/>
    <mergeCell ref="A33:D33"/>
    <mergeCell ref="B6:E6"/>
    <mergeCell ref="B9:E9"/>
    <mergeCell ref="B12:E12"/>
    <mergeCell ref="B19:E19"/>
    <mergeCell ref="B22:E22"/>
    <mergeCell ref="B25:E25"/>
    <mergeCell ref="A31:D31"/>
    <mergeCell ref="A30:E30"/>
  </mergeCells>
  <pageMargins left="0.70866141732283472" right="0.70866141732283472" top="0.74803149606299213" bottom="0.74803149606299213" header="0.31496062992125984" footer="0.31496062992125984"/>
  <pageSetup paperSize="9" scale="94"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13716A-5CDB-41D0-9347-2B3C9CE6AA30}">
  <sheetPr>
    <pageSetUpPr fitToPage="1"/>
  </sheetPr>
  <dimension ref="A1:E25"/>
  <sheetViews>
    <sheetView workbookViewId="0">
      <selection activeCell="A2" sqref="A2:E2"/>
    </sheetView>
  </sheetViews>
  <sheetFormatPr defaultRowHeight="14.25" x14ac:dyDescent="0.2"/>
  <cols>
    <col min="1" max="1" width="60" customWidth="1"/>
    <col min="2" max="5" width="12.77734375" customWidth="1"/>
  </cols>
  <sheetData>
    <row r="1" spans="1:5" ht="27.75" customHeight="1" x14ac:dyDescent="0.2">
      <c r="A1" s="75"/>
      <c r="B1" s="75"/>
      <c r="C1" s="75"/>
      <c r="D1" s="75"/>
      <c r="E1" s="75"/>
    </row>
    <row r="2" spans="1:5" ht="25.5" customHeight="1" x14ac:dyDescent="0.25">
      <c r="A2" s="93" t="s">
        <v>146</v>
      </c>
      <c r="B2" s="75"/>
      <c r="C2" s="75"/>
      <c r="D2" s="75"/>
      <c r="E2" s="75"/>
    </row>
    <row r="3" spans="1:5" x14ac:dyDescent="0.2">
      <c r="B3" s="1"/>
      <c r="C3" s="1"/>
      <c r="D3" s="1"/>
    </row>
    <row r="4" spans="1:5" x14ac:dyDescent="0.2">
      <c r="A4" s="14" t="str">
        <f>VLOOKUP(Forside!A4,Dataark1!A3:B100,2)</f>
        <v>Billund</v>
      </c>
      <c r="B4" s="1"/>
      <c r="C4" s="1"/>
      <c r="D4" s="1"/>
    </row>
    <row r="5" spans="1:5" x14ac:dyDescent="0.2">
      <c r="A5" s="83"/>
      <c r="B5" s="6">
        <v>2015</v>
      </c>
      <c r="C5" s="6">
        <v>2021</v>
      </c>
      <c r="D5" s="6">
        <v>2024</v>
      </c>
      <c r="E5" s="6">
        <v>2025</v>
      </c>
    </row>
    <row r="6" spans="1:5" x14ac:dyDescent="0.2">
      <c r="A6" s="84"/>
      <c r="B6" s="94" t="s">
        <v>117</v>
      </c>
      <c r="C6" s="95"/>
      <c r="D6" s="95"/>
      <c r="E6" s="75"/>
    </row>
    <row r="7" spans="1:5" x14ac:dyDescent="0.2">
      <c r="A7" s="4" t="s">
        <v>147</v>
      </c>
      <c r="B7" s="7">
        <f>VLOOKUP(Forside!$A$4,Dataark6!$C$308:$K$405,8)</f>
        <v>223</v>
      </c>
      <c r="C7" s="7">
        <f>VLOOKUP(Forside!$A$4,Dataark5!$B$305:$H$402,3)</f>
        <v>181.3</v>
      </c>
      <c r="D7" s="7">
        <f>VLOOKUP(Forside!$A$4,Dataark5!$B$105:$H$202,3)</f>
        <v>183.6</v>
      </c>
      <c r="E7" s="7">
        <f>VLOOKUP(Forside!$A$4,Dataark5!$B$5:$H$102,3)</f>
        <v>174.1</v>
      </c>
    </row>
    <row r="8" spans="1:5" x14ac:dyDescent="0.2">
      <c r="A8" s="4" t="s">
        <v>148</v>
      </c>
      <c r="B8" s="7">
        <f>VLOOKUP(Forside!$A$4,Dataark6!$C$308:$K$405,9)</f>
        <v>169</v>
      </c>
      <c r="C8" s="7">
        <f>VLOOKUP(Forside!$A$4,Dataark5!$B$305:$H$402,7)</f>
        <v>136.5</v>
      </c>
      <c r="D8" s="7">
        <f>VLOOKUP(Forside!$A$4,Dataark5!$B$105:$H$202,7)</f>
        <v>134.80000000000001</v>
      </c>
      <c r="E8" s="7">
        <f>VLOOKUP(Forside!$A$4,Dataark5!$B$5:$H$102,7)</f>
        <v>125</v>
      </c>
    </row>
    <row r="9" spans="1:5" x14ac:dyDescent="0.2">
      <c r="A9" s="4"/>
      <c r="B9" s="94" t="s">
        <v>118</v>
      </c>
      <c r="C9" s="95"/>
      <c r="D9" s="95"/>
      <c r="E9" s="75"/>
    </row>
    <row r="10" spans="1:5" x14ac:dyDescent="0.2">
      <c r="A10" s="4" t="s">
        <v>149</v>
      </c>
      <c r="B10" s="8">
        <f>B7/Befolkning!C8</f>
        <v>4.9423758865248225E-2</v>
      </c>
      <c r="C10" s="8">
        <f>C7/Befolkning!E8</f>
        <v>3.5681952371580401E-2</v>
      </c>
      <c r="D10" s="8">
        <f>D7/Befolkning!F8</f>
        <v>3.4478873239436617E-2</v>
      </c>
      <c r="E10" s="8">
        <f>E7/Befolkning!G8</f>
        <v>3.2080339045513176E-2</v>
      </c>
    </row>
    <row r="11" spans="1:5" x14ac:dyDescent="0.2">
      <c r="A11" s="4" t="s">
        <v>150</v>
      </c>
      <c r="B11" s="8">
        <f>B8/Befolkning!C9</f>
        <v>0.13380839271575615</v>
      </c>
      <c r="C11" s="8">
        <f>C8/Befolkning!E9</f>
        <v>9.45945945945946E-2</v>
      </c>
      <c r="D11" s="8">
        <f>D8/Befolkning!F9</f>
        <v>8.4144818976279664E-2</v>
      </c>
      <c r="E11" s="8">
        <f>E8/Befolkning!G9</f>
        <v>7.370283018867925E-2</v>
      </c>
    </row>
    <row r="12" spans="1:5" x14ac:dyDescent="0.2">
      <c r="B12" s="1"/>
      <c r="C12" s="1"/>
      <c r="D12" s="1"/>
    </row>
    <row r="13" spans="1:5" x14ac:dyDescent="0.2">
      <c r="A13" s="14" t="s">
        <v>119</v>
      </c>
      <c r="B13" s="1"/>
      <c r="C13" s="1"/>
      <c r="D13" s="1"/>
    </row>
    <row r="14" spans="1:5" x14ac:dyDescent="0.2">
      <c r="A14" s="83"/>
      <c r="B14" s="6">
        <v>2015</v>
      </c>
      <c r="C14" s="6">
        <v>2021</v>
      </c>
      <c r="D14" s="6">
        <v>2024</v>
      </c>
      <c r="E14" s="6">
        <v>2025</v>
      </c>
    </row>
    <row r="15" spans="1:5" x14ac:dyDescent="0.2">
      <c r="A15" s="84"/>
      <c r="B15" s="85" t="s">
        <v>117</v>
      </c>
      <c r="C15" s="85"/>
      <c r="D15" s="85"/>
      <c r="E15" s="89"/>
    </row>
    <row r="16" spans="1:5" x14ac:dyDescent="0.2">
      <c r="A16" s="4" t="s">
        <v>151</v>
      </c>
      <c r="B16" s="7">
        <f>Dataark6!J307</f>
        <v>39963</v>
      </c>
      <c r="C16" s="7">
        <f>Dataark5!D505</f>
        <v>38153.800000000003</v>
      </c>
      <c r="D16" s="7">
        <f>Dataark5!D507</f>
        <v>38164</v>
      </c>
      <c r="E16" s="7">
        <f>Dataark5!D508</f>
        <v>38649.4</v>
      </c>
    </row>
    <row r="17" spans="1:5" x14ac:dyDescent="0.2">
      <c r="A17" s="4" t="s">
        <v>152</v>
      </c>
      <c r="B17" s="7">
        <f>Dataark6!K307</f>
        <v>29949</v>
      </c>
      <c r="C17" s="7">
        <f>Dataark5!H505</f>
        <v>27783.5</v>
      </c>
      <c r="D17" s="7">
        <f>Dataark5!H507</f>
        <v>27794.800000000003</v>
      </c>
      <c r="E17" s="7">
        <f>Dataark5!H508</f>
        <v>27936</v>
      </c>
    </row>
    <row r="18" spans="1:5" x14ac:dyDescent="0.2">
      <c r="A18" s="4"/>
      <c r="B18" s="85" t="s">
        <v>118</v>
      </c>
      <c r="C18" s="85"/>
      <c r="D18" s="85"/>
      <c r="E18" s="89"/>
    </row>
    <row r="19" spans="1:5" x14ac:dyDescent="0.2">
      <c r="A19" s="4" t="s">
        <v>153</v>
      </c>
      <c r="B19" s="8">
        <f>B16/Befolkning!C18</f>
        <v>4.3630396618133858E-2</v>
      </c>
      <c r="C19" s="8">
        <f>C16/Befolkning!E18</f>
        <v>3.6498938144527142E-2</v>
      </c>
      <c r="D19" s="8">
        <f>D16/Befolkning!F18</f>
        <v>3.4790186840915387E-2</v>
      </c>
      <c r="E19" s="8">
        <f>E16/Befolkning!G18</f>
        <v>3.4656798218083866E-2</v>
      </c>
    </row>
    <row r="20" spans="1:5" x14ac:dyDescent="0.2">
      <c r="A20" s="4" t="s">
        <v>154</v>
      </c>
      <c r="B20" s="8">
        <f>B17/Befolkning!C19</f>
        <v>0.12509554778642407</v>
      </c>
      <c r="C20" s="8">
        <f>C17/Befolkning!E19</f>
        <v>9.848603007380205E-2</v>
      </c>
      <c r="D20" s="8">
        <f>D17/Befolkning!F19</f>
        <v>8.6892964104616208E-2</v>
      </c>
      <c r="E20" s="8">
        <f>E17/Befolkning!G19</f>
        <v>8.2325240100549008E-2</v>
      </c>
    </row>
    <row r="21" spans="1:5" x14ac:dyDescent="0.2">
      <c r="B21" s="1"/>
      <c r="C21" s="1"/>
      <c r="D21" s="1"/>
    </row>
    <row r="22" spans="1:5" ht="51.6" customHeight="1" x14ac:dyDescent="0.2">
      <c r="A22" s="76" t="s">
        <v>330</v>
      </c>
      <c r="B22" s="76"/>
      <c r="C22" s="76"/>
      <c r="D22" s="76"/>
      <c r="E22" s="75"/>
    </row>
    <row r="23" spans="1:5" x14ac:dyDescent="0.2">
      <c r="A23" s="75" t="s">
        <v>179</v>
      </c>
      <c r="B23" s="75"/>
      <c r="C23" s="75"/>
      <c r="D23" s="75"/>
    </row>
    <row r="24" spans="1:5" x14ac:dyDescent="0.2">
      <c r="B24" s="1"/>
      <c r="C24" s="1"/>
      <c r="D24" s="1"/>
    </row>
    <row r="25" spans="1:5" x14ac:dyDescent="0.2">
      <c r="A25" s="75" t="s">
        <v>293</v>
      </c>
      <c r="B25" s="75"/>
      <c r="C25" s="75"/>
      <c r="D25" s="75"/>
    </row>
  </sheetData>
  <sheetProtection algorithmName="SHA-512" hashValue="wqBDxrs9+Y2AZprJ3G6Gk+keUo5YDEKuRzx5yCWkxUlPjCqqBtvI39FqE4SFXkft18dw6Au8GqNUa0uCreHuTg==" saltValue="kFskdm41XUtlz4Pv3ZOFKQ==" spinCount="100000" sheet="1" objects="1" scenarios="1"/>
  <mergeCells count="11">
    <mergeCell ref="A1:E1"/>
    <mergeCell ref="A2:E2"/>
    <mergeCell ref="A22:E22"/>
    <mergeCell ref="A14:A15"/>
    <mergeCell ref="A25:D25"/>
    <mergeCell ref="A5:A6"/>
    <mergeCell ref="A23:D23"/>
    <mergeCell ref="B6:E6"/>
    <mergeCell ref="B9:E9"/>
    <mergeCell ref="B15:E15"/>
    <mergeCell ref="B18:E18"/>
  </mergeCells>
  <pageMargins left="0.70866141732283472" right="0.70866141732283472" top="0.74803149606299213" bottom="0.74803149606299213" header="0.31496062992125984" footer="0.31496062992125984"/>
  <pageSetup paperSize="9" scale="98"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7774EC-B19F-4356-A9B8-C5E0E632AFC2}">
  <sheetPr>
    <pageSetUpPr fitToPage="1"/>
  </sheetPr>
  <dimension ref="A1:M88"/>
  <sheetViews>
    <sheetView workbookViewId="0">
      <selection activeCell="A3" sqref="A3:F3"/>
    </sheetView>
  </sheetViews>
  <sheetFormatPr defaultColWidth="9.109375" defaultRowHeight="14.25" x14ac:dyDescent="0.2"/>
  <cols>
    <col min="1" max="1" width="76.5546875" style="20" customWidth="1"/>
    <col min="2" max="2" width="12.6640625" style="36" customWidth="1"/>
    <col min="3" max="6" width="12.6640625" style="20" customWidth="1"/>
    <col min="7" max="7" width="9.109375" style="20"/>
    <col min="8" max="8" width="10.44140625" style="20" bestFit="1" customWidth="1"/>
    <col min="9" max="9" width="10.33203125" style="20" bestFit="1" customWidth="1"/>
    <col min="10" max="10" width="10.77734375" style="20" bestFit="1" customWidth="1"/>
    <col min="11" max="11" width="10.5546875" style="20" bestFit="1" customWidth="1"/>
    <col min="12" max="16384" width="9.109375" style="20"/>
  </cols>
  <sheetData>
    <row r="1" spans="1:13" ht="27" customHeight="1" x14ac:dyDescent="0.2">
      <c r="A1" s="76"/>
      <c r="B1" s="76"/>
      <c r="C1" s="76"/>
      <c r="D1" s="76"/>
      <c r="E1" s="76"/>
      <c r="F1" s="76"/>
    </row>
    <row r="2" spans="1:13" ht="27" customHeight="1" x14ac:dyDescent="0.2">
      <c r="A2" s="76"/>
      <c r="B2" s="76"/>
      <c r="C2" s="76"/>
      <c r="D2" s="76"/>
      <c r="E2" s="76"/>
      <c r="F2" s="76"/>
    </row>
    <row r="3" spans="1:13" ht="26.25" customHeight="1" x14ac:dyDescent="0.2">
      <c r="A3" s="98" t="s">
        <v>352</v>
      </c>
      <c r="B3" s="76"/>
      <c r="C3" s="76"/>
      <c r="D3" s="76"/>
      <c r="E3" s="76"/>
      <c r="F3" s="76"/>
    </row>
    <row r="4" spans="1:13" ht="26.25" customHeight="1" x14ac:dyDescent="0.2">
      <c r="A4" s="70"/>
      <c r="B4" s="20"/>
    </row>
    <row r="5" spans="1:13" x14ac:dyDescent="0.2">
      <c r="C5" s="36"/>
      <c r="D5" s="36"/>
      <c r="E5" s="36"/>
      <c r="F5" s="36"/>
    </row>
    <row r="6" spans="1:13" ht="18" x14ac:dyDescent="0.2">
      <c r="A6" s="58" t="str">
        <f>VLOOKUP(Forside!A4,Dataark1!A3:B100,2)</f>
        <v>Billund</v>
      </c>
      <c r="C6" s="36"/>
      <c r="D6" s="36"/>
      <c r="E6" s="36"/>
      <c r="F6" s="36"/>
    </row>
    <row r="7" spans="1:13" x14ac:dyDescent="0.2">
      <c r="A7" s="96"/>
      <c r="B7" s="37">
        <v>2018</v>
      </c>
      <c r="C7" s="37">
        <v>2021</v>
      </c>
      <c r="D7" s="37">
        <v>2024</v>
      </c>
      <c r="E7" s="37">
        <v>2025</v>
      </c>
      <c r="F7" s="37" t="s">
        <v>351</v>
      </c>
    </row>
    <row r="8" spans="1:13" x14ac:dyDescent="0.2">
      <c r="A8" s="96"/>
      <c r="B8" s="97" t="s">
        <v>243</v>
      </c>
      <c r="C8" s="97"/>
      <c r="D8" s="97"/>
      <c r="E8" s="97"/>
      <c r="F8" s="97"/>
    </row>
    <row r="9" spans="1:13" x14ac:dyDescent="0.2">
      <c r="A9" s="18" t="s">
        <v>245</v>
      </c>
      <c r="B9" s="38">
        <f>VLOOKUP(Forside!$A$4,Dataark7b!$E$409:$M$506,3)</f>
        <v>34.488727797519878</v>
      </c>
      <c r="C9" s="38">
        <f>VLOOKUP(Forside!$A$4,Dataark7b!$E$308:$M$405,3)</f>
        <v>45.300972360325098</v>
      </c>
      <c r="D9" s="38">
        <f>VLOOKUP(Forside!$A$4,Dataark7b!$E$106:$M$203,3)</f>
        <v>59.345491998</v>
      </c>
      <c r="E9" s="38">
        <f>VLOOKUP(Forside!$A$4,Dataark7b!$E$5:$M$102,3)</f>
        <v>72.117127999999994</v>
      </c>
      <c r="F9" s="38">
        <f>VLOOKUP(Forside!$A$4,Dataark8a!$E$105:$M$202,3)</f>
        <v>36.908000000000001</v>
      </c>
      <c r="H9" s="59"/>
      <c r="L9" s="68"/>
      <c r="M9" s="68"/>
    </row>
    <row r="10" spans="1:13" x14ac:dyDescent="0.2">
      <c r="A10" s="18" t="s">
        <v>250</v>
      </c>
      <c r="B10" s="38">
        <f>VLOOKUP(Forside!$A$4,Dataark7b!$E$409:$M$506,4)</f>
        <v>188.59645995723434</v>
      </c>
      <c r="C10" s="38">
        <f>VLOOKUP(Forside!$A$4,Dataark7b!$E$308:$M$405,4)</f>
        <v>190.35716810314693</v>
      </c>
      <c r="D10" s="38">
        <f>VLOOKUP(Forside!$A$4,Dataark7b!$E$106:$M$203,4)</f>
        <v>205.25232529799999</v>
      </c>
      <c r="E10" s="38">
        <f>VLOOKUP(Forside!$A$4,Dataark7b!$E$5:$M$102,4)</f>
        <v>185.48611599999998</v>
      </c>
      <c r="F10" s="38">
        <f>VLOOKUP(Forside!$A$4,Dataark8a!$E$105:$M$202,4)</f>
        <v>207.078</v>
      </c>
      <c r="H10" s="59"/>
      <c r="L10" s="68"/>
      <c r="M10" s="68"/>
    </row>
    <row r="11" spans="1:13" x14ac:dyDescent="0.2">
      <c r="A11" s="18" t="s">
        <v>246</v>
      </c>
      <c r="B11" s="38">
        <f>VLOOKUP(Forside!$A$4,Dataark7b!$E$409:$M$506,5)</f>
        <v>37.589616187871471</v>
      </c>
      <c r="C11" s="38">
        <f>VLOOKUP(Forside!$A$4,Dataark7b!$E$308:$M$405,5)</f>
        <v>34.63447892100514</v>
      </c>
      <c r="D11" s="38">
        <f>VLOOKUP(Forside!$A$4,Dataark7b!$E$106:$M$203,5)</f>
        <v>28.311630612000002</v>
      </c>
      <c r="E11" s="38">
        <f>VLOOKUP(Forside!$A$4,Dataark7b!$E$5:$M$102,5)</f>
        <v>26.663343999999999</v>
      </c>
      <c r="F11" s="38">
        <f>VLOOKUP(Forside!$A$4,Dataark8a!$E$105:$M$202,5)</f>
        <v>36.744</v>
      </c>
      <c r="H11" s="59"/>
      <c r="L11" s="68"/>
      <c r="M11" s="68"/>
    </row>
    <row r="12" spans="1:13" ht="15.75" customHeight="1" x14ac:dyDescent="0.2">
      <c r="A12" s="18" t="s">
        <v>249</v>
      </c>
      <c r="B12" s="38">
        <f>VLOOKUP(Forside!$A$4,Dataark7b!$E$409:$M$506,6)</f>
        <v>2.2963948128304104</v>
      </c>
      <c r="C12" s="38">
        <f>VLOOKUP(Forside!$A$4,Dataark7b!$E$308:$M$405,6)</f>
        <v>1.6301667082245543</v>
      </c>
      <c r="D12" s="38">
        <f>VLOOKUP(Forside!$A$4,Dataark7b!$E$106:$M$203,6)</f>
        <v>2.7921971640000001</v>
      </c>
      <c r="E12" s="38">
        <f>VLOOKUP(Forside!$A$4,Dataark7b!$E$5:$M$102,6)</f>
        <v>10.732949999999999</v>
      </c>
      <c r="F12" s="38">
        <f>VLOOKUP(Forside!$A$4,Dataark8a!$E$105:$M$202,6)</f>
        <v>8.1969999999999992</v>
      </c>
      <c r="H12" s="59"/>
      <c r="L12" s="68"/>
      <c r="M12" s="68"/>
    </row>
    <row r="13" spans="1:13" x14ac:dyDescent="0.2">
      <c r="A13" s="18" t="s">
        <v>247</v>
      </c>
      <c r="B13" s="38">
        <f>VLOOKUP(Forside!$A$4,Dataark7b!$E$409:$M$506,7)</f>
        <v>20.012879355675551</v>
      </c>
      <c r="C13" s="38">
        <f>VLOOKUP(Forside!$A$4,Dataark7b!$E$308:$M$405,7)</f>
        <v>21.815115246226103</v>
      </c>
      <c r="D13" s="38">
        <f>VLOOKUP(Forside!$A$4,Dataark7b!$E$106:$M$203,7)</f>
        <v>21.510897503999999</v>
      </c>
      <c r="E13" s="38">
        <f>VLOOKUP(Forside!$A$4,Dataark7b!$E$5:$M$102,7)</f>
        <v>17.589593999999998</v>
      </c>
      <c r="F13" s="38">
        <f>VLOOKUP(Forside!$A$4,Dataark8a!$E$105:$M$202,7)</f>
        <v>19.172999999999998</v>
      </c>
      <c r="H13" s="59"/>
      <c r="L13" s="68"/>
      <c r="M13" s="68"/>
    </row>
    <row r="14" spans="1:13" x14ac:dyDescent="0.2">
      <c r="A14" s="18" t="s">
        <v>248</v>
      </c>
      <c r="B14" s="38">
        <f>VLOOKUP(Forside!$A$4,Dataark7b!$E$409:$M$506,8)</f>
        <v>1.3735563271918738</v>
      </c>
      <c r="C14" s="38">
        <f>VLOOKUP(Forside!$A$4,Dataark7b!$E$308:$M$405,8)</f>
        <v>1.0179591523539862</v>
      </c>
      <c r="D14" s="38">
        <f>VLOOKUP(Forside!$A$4,Dataark7b!$E$106:$M$203,8)</f>
        <v>1.2400197120000001</v>
      </c>
      <c r="E14" s="38">
        <f>VLOOKUP(Forside!$A$4,Dataark7b!$E$5:$M$102,8)</f>
        <v>2.2243649999999997</v>
      </c>
      <c r="F14" s="38">
        <f>VLOOKUP(Forside!$A$4,Dataark8a!$E$105:$M$202,8)</f>
        <v>1.2430000000000001</v>
      </c>
      <c r="H14" s="59"/>
      <c r="L14" s="68"/>
      <c r="M14" s="68"/>
    </row>
    <row r="15" spans="1:13" x14ac:dyDescent="0.2">
      <c r="A15" s="19" t="s">
        <v>252</v>
      </c>
      <c r="B15" s="39">
        <f>VLOOKUP(Forside!$A$4,Dataark7b!$E$409:$M$506,9)</f>
        <v>284.35763443832354</v>
      </c>
      <c r="C15" s="39">
        <f>VLOOKUP(Forside!$A$4,Dataark7b!$E$308:$M$405,9)</f>
        <v>294.75586049128179</v>
      </c>
      <c r="D15" s="39">
        <f>VLOOKUP(Forside!$A$4,Dataark7b!$E$106:$M$203,9)</f>
        <v>318.45256228800002</v>
      </c>
      <c r="E15" s="39">
        <f>VLOOKUP(Forside!$A$4,Dataark7b!$E$5:$M$102,9)</f>
        <v>314.81349699999998</v>
      </c>
      <c r="F15" s="39">
        <f>VLOOKUP(Forside!$A$4,Dataark8a!$E$105:$M$202,9)</f>
        <v>309.34300000000002</v>
      </c>
      <c r="H15" s="59"/>
      <c r="I15" s="59"/>
      <c r="L15" s="68"/>
      <c r="M15" s="68"/>
    </row>
    <row r="16" spans="1:13" x14ac:dyDescent="0.2">
      <c r="A16" s="18"/>
      <c r="B16" s="97" t="s">
        <v>244</v>
      </c>
      <c r="C16" s="97"/>
      <c r="D16" s="97"/>
      <c r="E16" s="97"/>
      <c r="F16" s="97"/>
    </row>
    <row r="17" spans="1:6" x14ac:dyDescent="0.2">
      <c r="A17" s="18" t="s">
        <v>245</v>
      </c>
      <c r="B17" s="38">
        <f>(B9*1000000)/Befolkning!$D$8</f>
        <v>7103.7544382121268</v>
      </c>
      <c r="C17" s="38">
        <f>(C9*1000000)/Befolkning!$E$8</f>
        <v>8915.7591734550479</v>
      </c>
      <c r="D17" s="38">
        <f>(D9*1000000)/Befolkning!$F$8</f>
        <v>11144.693332957748</v>
      </c>
      <c r="E17" s="38">
        <f>(E9*1000000)/Befolkning!$G$8</f>
        <v>13288.580799705178</v>
      </c>
      <c r="F17" s="38">
        <f>(F9*1000000)/Befolkning!$H$8</f>
        <v>6665.7034495214011</v>
      </c>
    </row>
    <row r="18" spans="1:6" x14ac:dyDescent="0.2">
      <c r="A18" s="18" t="s">
        <v>250</v>
      </c>
      <c r="B18" s="38">
        <f>(B10*1000000)/Befolkning!$D$8</f>
        <v>38845.820794486994</v>
      </c>
      <c r="C18" s="38">
        <f>(C10*1000000)/Befolkning!$E$8</f>
        <v>37464.508581607348</v>
      </c>
      <c r="D18" s="38">
        <f>(D10*1000000)/Befolkning!$F$8</f>
        <v>38545.037614647881</v>
      </c>
      <c r="E18" s="38">
        <f>(E10*1000000)/Befolkning!$G$8</f>
        <v>34178.388796756954</v>
      </c>
      <c r="F18" s="38">
        <f>(F10*1000000)/Befolkning!$H$8</f>
        <v>37398.952501354521</v>
      </c>
    </row>
    <row r="19" spans="1:6" x14ac:dyDescent="0.2">
      <c r="A19" s="18" t="s">
        <v>246</v>
      </c>
      <c r="B19" s="38">
        <f>(B11*1000000)/Befolkning!$D$8</f>
        <v>7742.4544156274915</v>
      </c>
      <c r="C19" s="38">
        <f>(C11*1000000)/Befolkning!$E$8</f>
        <v>6816.4689866178187</v>
      </c>
      <c r="D19" s="38">
        <f>(D11*1000000)/Befolkning!$F$8</f>
        <v>5316.7381430985924</v>
      </c>
      <c r="E19" s="38">
        <f>(E11*1000000)/Befolkning!$G$8</f>
        <v>4913.0908420858668</v>
      </c>
      <c r="F19" s="38">
        <f>(F11*1000000)/Befolkning!$H$8</f>
        <v>6636.0845223044971</v>
      </c>
    </row>
    <row r="20" spans="1:6" ht="15.75" customHeight="1" x14ac:dyDescent="0.2">
      <c r="A20" s="18" t="s">
        <v>249</v>
      </c>
      <c r="B20" s="38">
        <f>(B12*1000000)/Befolkning!$D$8</f>
        <v>472.99584198360668</v>
      </c>
      <c r="C20" s="38">
        <f>(C12*1000000)/Befolkning!$E$8</f>
        <v>320.83580165805046</v>
      </c>
      <c r="D20" s="38">
        <f>(D12*1000000)/Befolkning!$F$8</f>
        <v>524.35627492957747</v>
      </c>
      <c r="E20" s="38">
        <f>(E12*1000000)/Befolkning!$G$8</f>
        <v>1977.6948590381423</v>
      </c>
      <c r="F20" s="38">
        <f>(F12*1000000)/Befolkning!$H$8</f>
        <v>1480.4045512010111</v>
      </c>
    </row>
    <row r="21" spans="1:6" x14ac:dyDescent="0.2">
      <c r="A21" s="18" t="s">
        <v>247</v>
      </c>
      <c r="B21" s="38">
        <f>(B13*1000000)/Befolkning!$D$8</f>
        <v>4122.117272023801</v>
      </c>
      <c r="C21" s="38">
        <f>(C13*1000000)/Befolkning!$E$8</f>
        <v>4293.4688538134424</v>
      </c>
      <c r="D21" s="38">
        <f>(D13*1000000)/Befolkning!$F$8</f>
        <v>4039.6051650704226</v>
      </c>
      <c r="E21" s="38">
        <f>(E13*1000000)/Befolkning!$G$8</f>
        <v>3241.1265892758429</v>
      </c>
      <c r="F21" s="38">
        <f>(F13*1000000)/Befolkning!$H$8</f>
        <v>3462.7054361567634</v>
      </c>
    </row>
    <row r="22" spans="1:6" x14ac:dyDescent="0.2">
      <c r="A22" s="18" t="s">
        <v>248</v>
      </c>
      <c r="B22" s="38">
        <f>(B14*1000000)/Befolkning!$D$8</f>
        <v>282.91582434436128</v>
      </c>
      <c r="C22" s="38">
        <f>(C14*1000000)/Befolkning!$E$8</f>
        <v>200.3462216795879</v>
      </c>
      <c r="D22" s="38">
        <f>(D14*1000000)/Befolkning!$F$8</f>
        <v>232.8675515492958</v>
      </c>
      <c r="E22" s="38">
        <f>(E14*1000000)/Befolkning!$G$8</f>
        <v>409.87009397457149</v>
      </c>
      <c r="F22" s="38">
        <f>(F14*1000000)/Befolkning!$H$8</f>
        <v>224.48979591836735</v>
      </c>
    </row>
    <row r="23" spans="1:6" ht="14.1" customHeight="1" x14ac:dyDescent="0.2">
      <c r="A23" s="19" t="s">
        <v>253</v>
      </c>
      <c r="B23" s="39">
        <f>(B15*1000000)/Befolkning!$D$8</f>
        <v>58570.058586678388</v>
      </c>
      <c r="C23" s="39">
        <f>(C15*1000000)/Befolkning!$E$8</f>
        <v>58011.387618831293</v>
      </c>
      <c r="D23" s="39">
        <f>(D15*1000000)/Befolkning!$F$8</f>
        <v>59803.298082253532</v>
      </c>
      <c r="E23" s="39">
        <f>(E15*1000000)/Befolkning!$G$8</f>
        <v>58008.751980836561</v>
      </c>
      <c r="F23" s="39">
        <f>(F15*1000000)/Befolkning!$H$8</f>
        <v>55868.340256456562</v>
      </c>
    </row>
    <row r="24" spans="1:6" x14ac:dyDescent="0.2">
      <c r="A24" s="18"/>
      <c r="B24" s="97" t="s">
        <v>254</v>
      </c>
      <c r="C24" s="97"/>
      <c r="D24" s="97"/>
      <c r="E24" s="97"/>
      <c r="F24" s="97"/>
    </row>
    <row r="25" spans="1:6" x14ac:dyDescent="0.2">
      <c r="A25" s="18" t="s">
        <v>245</v>
      </c>
      <c r="B25" s="38">
        <f>(B9*1000000)/Befolkning!$D$9</f>
        <v>25064.482410988283</v>
      </c>
      <c r="C25" s="38">
        <f>(C9*1000000)/Befolkning!$E$9</f>
        <v>31393.605239310531</v>
      </c>
      <c r="D25" s="38">
        <f>(D9*1000000)/Befolkning!$F$9</f>
        <v>37044.626715355807</v>
      </c>
      <c r="E25" s="38">
        <f>(E9*1000000)/Befolkning!$G$9</f>
        <v>42521.891509433961</v>
      </c>
      <c r="F25" s="38">
        <f>(F9*1000000)/Befolkning!$H$9</f>
        <v>20368.653421633553</v>
      </c>
    </row>
    <row r="26" spans="1:6" x14ac:dyDescent="0.2">
      <c r="A26" s="18" t="s">
        <v>250</v>
      </c>
      <c r="B26" s="38">
        <f>(B10*1000000)/Befolkning!$D$9</f>
        <v>137061.38078287381</v>
      </c>
      <c r="C26" s="38">
        <f>(C10*1000000)/Befolkning!$E$9</f>
        <v>131917.64941313025</v>
      </c>
      <c r="D26" s="38">
        <f>(D10*1000000)/Befolkning!$F$9</f>
        <v>128122.55012359549</v>
      </c>
      <c r="E26" s="38">
        <f>(E10*1000000)/Befolkning!$G$9</f>
        <v>109366.81367924527</v>
      </c>
      <c r="F26" s="38">
        <f>(F10*1000000)/Befolkning!$H$9</f>
        <v>114281.45695364238</v>
      </c>
    </row>
    <row r="27" spans="1:6" x14ac:dyDescent="0.2">
      <c r="A27" s="18" t="s">
        <v>246</v>
      </c>
      <c r="B27" s="38">
        <f>(B11*1000000)/Befolkning!$D$9</f>
        <v>27318.035020255429</v>
      </c>
      <c r="C27" s="38">
        <f>(C11*1000000)/Befolkning!$E$9</f>
        <v>24001.717893974455</v>
      </c>
      <c r="D27" s="38">
        <f>(D11*1000000)/Befolkning!$F$9</f>
        <v>17672.678284644197</v>
      </c>
      <c r="E27" s="38">
        <f>(E11*1000000)/Befolkning!$G$9</f>
        <v>15721.311320754718</v>
      </c>
      <c r="F27" s="38">
        <f>(F11*1000000)/Befolkning!$H$9</f>
        <v>20278.145695364237</v>
      </c>
    </row>
    <row r="28" spans="1:6" ht="16.5" customHeight="1" x14ac:dyDescent="0.2">
      <c r="A28" s="18" t="s">
        <v>249</v>
      </c>
      <c r="B28" s="38">
        <f>(B12*1000000)/Befolkning!$D$9</f>
        <v>1668.8915790918682</v>
      </c>
      <c r="C28" s="38">
        <f>(C12*1000000)/Befolkning!$E$9</f>
        <v>1129.7066585062746</v>
      </c>
      <c r="D28" s="38">
        <f>(D12*1000000)/Befolkning!$F$9</f>
        <v>1742.9445468164793</v>
      </c>
      <c r="E28" s="38">
        <f>(E12*1000000)/Befolkning!$G$9</f>
        <v>6328.3903301886785</v>
      </c>
      <c r="F28" s="38">
        <f>(F12*1000000)/Befolkning!$H$9</f>
        <v>4523.7306843267106</v>
      </c>
    </row>
    <row r="29" spans="1:6" x14ac:dyDescent="0.2">
      <c r="A29" s="18" t="s">
        <v>247</v>
      </c>
      <c r="B29" s="38">
        <f>(B13*1000000)/Befolkning!$D$9</f>
        <v>14544.243717787465</v>
      </c>
      <c r="C29" s="38">
        <f>(C13*1000000)/Befolkning!$E$9</f>
        <v>15117.889983524672</v>
      </c>
      <c r="D29" s="38">
        <f>(D13*1000000)/Befolkning!$F$9</f>
        <v>13427.526531835207</v>
      </c>
      <c r="E29" s="38">
        <f>(E13*1000000)/Befolkning!$G$9</f>
        <v>10371.22287735849</v>
      </c>
      <c r="F29" s="38">
        <f>(F13*1000000)/Befolkning!$H$9</f>
        <v>10581.125827814569</v>
      </c>
    </row>
    <row r="30" spans="1:6" x14ac:dyDescent="0.2">
      <c r="A30" s="18" t="s">
        <v>248</v>
      </c>
      <c r="B30" s="38">
        <f>(B14*1000000)/Befolkning!$D$9</f>
        <v>998.22407499409439</v>
      </c>
      <c r="C30" s="38">
        <f>(C14*1000000)/Befolkning!$E$9</f>
        <v>705.44639802771042</v>
      </c>
      <c r="D30" s="38">
        <f>(D14*1000000)/Befolkning!$F$9</f>
        <v>774.0447640449438</v>
      </c>
      <c r="E30" s="38">
        <f>(E14*1000000)/Befolkning!$G$9</f>
        <v>1311.5359669811319</v>
      </c>
      <c r="F30" s="38">
        <f>(F14*1000000)/Befolkning!$H$9</f>
        <v>685.98233995584985</v>
      </c>
    </row>
    <row r="31" spans="1:6" ht="15" customHeight="1" x14ac:dyDescent="0.2">
      <c r="A31" s="19" t="s">
        <v>255</v>
      </c>
      <c r="B31" s="39">
        <f>(B15*1000000)/Befolkning!$D$9</f>
        <v>206655.25758599097</v>
      </c>
      <c r="C31" s="39">
        <f>(C15*1000000)/Befolkning!$E$9</f>
        <v>204266.01558647389</v>
      </c>
      <c r="D31" s="39">
        <f>(D15*1000000)/Befolkning!$F$9</f>
        <v>198784.37096629216</v>
      </c>
      <c r="E31" s="39">
        <f>(E15*1000000)/Befolkning!$G$9</f>
        <v>185621.16568396226</v>
      </c>
      <c r="F31" s="39">
        <f>(F15*1000000)/Befolkning!$H$9</f>
        <v>170719.09492273731</v>
      </c>
    </row>
    <row r="32" spans="1:6" ht="15" customHeight="1" x14ac:dyDescent="0.2">
      <c r="A32" s="18"/>
      <c r="B32" s="97" t="s">
        <v>299</v>
      </c>
      <c r="C32" s="97"/>
      <c r="D32" s="97"/>
      <c r="E32" s="97"/>
      <c r="F32" s="97"/>
    </row>
    <row r="33" spans="1:6" ht="18" customHeight="1" x14ac:dyDescent="0.2">
      <c r="A33" s="18" t="s">
        <v>353</v>
      </c>
      <c r="B33" s="67">
        <f>B15/B79</f>
        <v>0.12723186119873817</v>
      </c>
      <c r="C33" s="67">
        <f>C15/C79</f>
        <v>0.12728332445237833</v>
      </c>
      <c r="D33" s="67">
        <f>D15/D79</f>
        <v>0.13390289406007547</v>
      </c>
      <c r="E33" s="67">
        <f>E15/E79</f>
        <v>0.12935679740929332</v>
      </c>
      <c r="F33" s="67">
        <f>F15/F79</f>
        <v>0.12704802059756429</v>
      </c>
    </row>
    <row r="34" spans="1:6" ht="29.25" customHeight="1" x14ac:dyDescent="0.2">
      <c r="A34" s="18" t="s">
        <v>312</v>
      </c>
      <c r="B34" s="38">
        <f>(B81/$B$81)*100</f>
        <v>100</v>
      </c>
      <c r="C34" s="38">
        <f t="shared" ref="C34:F34" si="0">(C81/$B$81)*100</f>
        <v>95.839771692840429</v>
      </c>
      <c r="D34" s="38">
        <f t="shared" si="0"/>
        <v>98.262225329949999</v>
      </c>
      <c r="E34" s="38">
        <f t="shared" si="0"/>
        <v>93.310319094639297</v>
      </c>
      <c r="F34" s="38">
        <f t="shared" si="0"/>
        <v>89.930054463251878</v>
      </c>
    </row>
    <row r="35" spans="1:6" ht="28.5" x14ac:dyDescent="0.2">
      <c r="A35" s="18" t="s">
        <v>313</v>
      </c>
      <c r="B35" s="38">
        <f>(B82/$B$82)*100</f>
        <v>100</v>
      </c>
      <c r="C35" s="38">
        <f t="shared" ref="C35:F35" si="1">(C82/$B$82)*100</f>
        <v>95.644022721364379</v>
      </c>
      <c r="D35" s="38">
        <f t="shared" si="1"/>
        <v>92.570560928295038</v>
      </c>
      <c r="E35" s="38">
        <f t="shared" si="1"/>
        <v>84.623863258046043</v>
      </c>
      <c r="F35" s="38">
        <f t="shared" si="1"/>
        <v>77.884383445609572</v>
      </c>
    </row>
    <row r="36" spans="1:6" x14ac:dyDescent="0.2">
      <c r="B36" s="60"/>
      <c r="C36" s="60"/>
      <c r="D36" s="60"/>
      <c r="E36" s="60"/>
      <c r="F36" s="60"/>
    </row>
    <row r="37" spans="1:6" x14ac:dyDescent="0.2">
      <c r="B37" s="60"/>
      <c r="C37" s="60"/>
      <c r="D37" s="60"/>
      <c r="E37" s="60"/>
      <c r="F37" s="60"/>
    </row>
    <row r="38" spans="1:6" x14ac:dyDescent="0.2">
      <c r="B38" s="60"/>
      <c r="C38" s="60"/>
      <c r="D38" s="60"/>
      <c r="E38" s="60"/>
      <c r="F38" s="60"/>
    </row>
    <row r="39" spans="1:6" x14ac:dyDescent="0.2">
      <c r="B39" s="60"/>
      <c r="C39" s="60"/>
      <c r="D39" s="60"/>
      <c r="E39" s="60"/>
      <c r="F39" s="60"/>
    </row>
    <row r="40" spans="1:6" ht="18" x14ac:dyDescent="0.2">
      <c r="A40" s="58" t="s">
        <v>119</v>
      </c>
      <c r="C40" s="36"/>
      <c r="D40" s="36"/>
      <c r="E40" s="36"/>
      <c r="F40" s="36"/>
    </row>
    <row r="41" spans="1:6" x14ac:dyDescent="0.2">
      <c r="A41" s="96"/>
      <c r="B41" s="37">
        <v>2018</v>
      </c>
      <c r="C41" s="37">
        <v>2021</v>
      </c>
      <c r="D41" s="37">
        <v>2024</v>
      </c>
      <c r="E41" s="37">
        <v>2025</v>
      </c>
      <c r="F41" s="37" t="s">
        <v>351</v>
      </c>
    </row>
    <row r="42" spans="1:6" x14ac:dyDescent="0.2">
      <c r="A42" s="96"/>
      <c r="B42" s="97" t="s">
        <v>243</v>
      </c>
      <c r="C42" s="97"/>
      <c r="D42" s="97"/>
      <c r="E42" s="97"/>
      <c r="F42" s="97"/>
    </row>
    <row r="43" spans="1:6" x14ac:dyDescent="0.2">
      <c r="A43" s="18" t="s">
        <v>245</v>
      </c>
      <c r="B43" s="38">
        <f>Dataark7b!G507</f>
        <v>15208.444969707449</v>
      </c>
      <c r="C43" s="38">
        <f>Dataark7b!G406</f>
        <v>16120.574177799752</v>
      </c>
      <c r="D43" s="38">
        <f>Dataark7b!G204</f>
        <v>16422.637000301998</v>
      </c>
      <c r="E43" s="38">
        <f>Dataark7b!G103</f>
        <v>17103.944086</v>
      </c>
      <c r="F43" s="38">
        <f>Dataark8a!G203</f>
        <v>17518.268</v>
      </c>
    </row>
    <row r="44" spans="1:6" x14ac:dyDescent="0.2">
      <c r="A44" s="18" t="s">
        <v>250</v>
      </c>
      <c r="B44" s="38">
        <f>Dataark7b!H507</f>
        <v>26562.782791466547</v>
      </c>
      <c r="C44" s="38">
        <f>Dataark7b!H406</f>
        <v>29413.25305681194</v>
      </c>
      <c r="D44" s="38">
        <f>Dataark7b!H204</f>
        <v>29845.566211518002</v>
      </c>
      <c r="E44" s="38">
        <f>Dataark7b!H103</f>
        <v>30649.444448999999</v>
      </c>
      <c r="F44" s="38">
        <f>Dataark8a!H203</f>
        <v>31349.308000000001</v>
      </c>
    </row>
    <row r="45" spans="1:6" x14ac:dyDescent="0.2">
      <c r="A45" s="18" t="s">
        <v>246</v>
      </c>
      <c r="B45" s="38">
        <f>Dataark7b!I507</f>
        <v>6097.2391981956434</v>
      </c>
      <c r="C45" s="38">
        <f>Dataark7b!I406</f>
        <v>7269.7690104870489</v>
      </c>
      <c r="D45" s="38">
        <f>Dataark7b!I204</f>
        <v>7866.519286404</v>
      </c>
      <c r="E45" s="38">
        <f>Dataark7b!I103</f>
        <v>8082.5034769999993</v>
      </c>
      <c r="F45" s="38">
        <f>Dataark8a!I203</f>
        <v>7562.77</v>
      </c>
    </row>
    <row r="46" spans="1:6" ht="16.5" customHeight="1" x14ac:dyDescent="0.2">
      <c r="A46" s="18" t="s">
        <v>249</v>
      </c>
      <c r="B46" s="38">
        <f>Dataark7b!J507</f>
        <v>2979.0951130498356</v>
      </c>
      <c r="C46" s="38">
        <f>Dataark7b!J406</f>
        <v>3311.1812518107718</v>
      </c>
      <c r="D46" s="38">
        <f>Dataark7b!J204</f>
        <v>3481.9075377179997</v>
      </c>
      <c r="E46" s="38">
        <f>Dataark7b!J103</f>
        <v>3675.3353999999999</v>
      </c>
      <c r="F46" s="38">
        <f>Dataark8a!J203</f>
        <v>3665.277</v>
      </c>
    </row>
    <row r="47" spans="1:6" x14ac:dyDescent="0.2">
      <c r="A47" s="18" t="s">
        <v>247</v>
      </c>
      <c r="B47" s="38">
        <f>Dataark7b!K507</f>
        <v>2518.0510487690672</v>
      </c>
      <c r="C47" s="38">
        <f>Dataark7b!K406</f>
        <v>2518.782992103063</v>
      </c>
      <c r="D47" s="38">
        <f>Dataark7b!K204</f>
        <v>2498.0864469960002</v>
      </c>
      <c r="E47" s="38">
        <f>Dataark7b!K103</f>
        <v>2554.6495</v>
      </c>
      <c r="F47" s="38">
        <f>Dataark8a!K203</f>
        <v>2410.011</v>
      </c>
    </row>
    <row r="48" spans="1:6" x14ac:dyDescent="0.2">
      <c r="A48" s="18" t="s">
        <v>248</v>
      </c>
      <c r="B48" s="38">
        <f>Dataark7b!L507</f>
        <v>244.67180259071381</v>
      </c>
      <c r="C48" s="38">
        <f>Dataark7b!L406</f>
        <v>245.84966585749666</v>
      </c>
      <c r="D48" s="38">
        <f>Dataark7b!L204</f>
        <v>249.788623548</v>
      </c>
      <c r="E48" s="38">
        <f>Dataark7b!L103</f>
        <v>262.602621</v>
      </c>
      <c r="F48" s="38">
        <f>Dataark8a!L203</f>
        <v>276.03199999999998</v>
      </c>
    </row>
    <row r="49" spans="1:6" x14ac:dyDescent="0.2">
      <c r="A49" s="19" t="s">
        <v>256</v>
      </c>
      <c r="B49" s="39">
        <f>Dataark7b!M507</f>
        <v>53610.284923779254</v>
      </c>
      <c r="C49" s="39">
        <f>Dataark7b!M406</f>
        <v>58879.410154870071</v>
      </c>
      <c r="D49" s="39">
        <f>Dataark7b!M204</f>
        <v>60364.505106486002</v>
      </c>
      <c r="E49" s="39">
        <f>Dataark7b!M103</f>
        <v>62328.479532999991</v>
      </c>
      <c r="F49" s="39">
        <f>Dataark8a!M203</f>
        <v>62781.665999999997</v>
      </c>
    </row>
    <row r="50" spans="1:6" x14ac:dyDescent="0.2">
      <c r="A50" s="18"/>
      <c r="B50" s="97" t="s">
        <v>244</v>
      </c>
      <c r="C50" s="97"/>
      <c r="D50" s="97"/>
      <c r="E50" s="97"/>
      <c r="F50" s="97"/>
    </row>
    <row r="51" spans="1:6" x14ac:dyDescent="0.2">
      <c r="A51" s="18" t="s">
        <v>245</v>
      </c>
      <c r="B51" s="38">
        <f>(B43*1000000)/Befolkning!$D$18</f>
        <v>15404.014335713669</v>
      </c>
      <c r="C51" s="38">
        <f>(C43*1000000)/Befolkning!$E$18</f>
        <v>15421.369294009366</v>
      </c>
      <c r="D51" s="38">
        <f>(D43*1000000)/Befolkning!$F$18</f>
        <v>14970.82616237912</v>
      </c>
      <c r="E51" s="38">
        <f>(E43*1000000)/Befolkning!$G$18</f>
        <v>15337.054104899193</v>
      </c>
      <c r="F51" s="38">
        <f>(F43*1000000)/Befolkning!$H$18</f>
        <v>15459.755213991402</v>
      </c>
    </row>
    <row r="52" spans="1:6" x14ac:dyDescent="0.2">
      <c r="A52" s="18" t="s">
        <v>250</v>
      </c>
      <c r="B52" s="38">
        <f>(B44*1000000)/Befolkning!$D$18</f>
        <v>26904.360553048042</v>
      </c>
      <c r="C52" s="38">
        <f>(C44*1000000)/Befolkning!$E$18</f>
        <v>28137.498858564621</v>
      </c>
      <c r="D52" s="38">
        <f>(D44*1000000)/Befolkning!$F$18</f>
        <v>27207.127787224152</v>
      </c>
      <c r="E52" s="38">
        <f>(E44*1000000)/Befolkning!$G$18</f>
        <v>27483.262657773823</v>
      </c>
      <c r="F52" s="38">
        <f>(F44*1000000)/Befolkning!$H$18</f>
        <v>27665.556195853518</v>
      </c>
    </row>
    <row r="53" spans="1:6" x14ac:dyDescent="0.2">
      <c r="A53" s="18" t="s">
        <v>246</v>
      </c>
      <c r="B53" s="38">
        <f>(B45*1000000)/Befolkning!$D$18</f>
        <v>6175.6451895218124</v>
      </c>
      <c r="C53" s="38">
        <f>(C45*1000000)/Befolkning!$E$18</f>
        <v>6954.4540632588914</v>
      </c>
      <c r="D53" s="38">
        <f>(D45*1000000)/Befolkning!$F$18</f>
        <v>7171.0951619761963</v>
      </c>
      <c r="E53" s="38">
        <f>(E45*1000000)/Befolkning!$G$18</f>
        <v>7247.5560319008891</v>
      </c>
      <c r="F53" s="38">
        <f>(F45*1000000)/Befolkning!$H$18</f>
        <v>6674.0943191254846</v>
      </c>
    </row>
    <row r="54" spans="1:6" ht="15.75" customHeight="1" x14ac:dyDescent="0.2">
      <c r="A54" s="18" t="s">
        <v>249</v>
      </c>
      <c r="B54" s="38">
        <f>(B46*1000000)/Befolkning!$D$18</f>
        <v>3017.4040751884281</v>
      </c>
      <c r="C54" s="38">
        <f>(C46*1000000)/Befolkning!$E$18</f>
        <v>3167.5639043859146</v>
      </c>
      <c r="D54" s="38">
        <f>(D46*1000000)/Befolkning!$F$18</f>
        <v>3174.0963683052319</v>
      </c>
      <c r="E54" s="38">
        <f>(E46*1000000)/Befolkning!$G$18</f>
        <v>3295.6619596055966</v>
      </c>
      <c r="F54" s="38">
        <f>(F46*1000000)/Befolkning!$H$18</f>
        <v>3234.5826203522383</v>
      </c>
    </row>
    <row r="55" spans="1:6" x14ac:dyDescent="0.2">
      <c r="A55" s="18" t="s">
        <v>247</v>
      </c>
      <c r="B55" s="38">
        <f>(B47*1000000)/Befolkning!$D$18</f>
        <v>2550.4313248696117</v>
      </c>
      <c r="C55" s="38">
        <f>(C47*1000000)/Befolkning!$E$18</f>
        <v>2409.5346892906259</v>
      </c>
      <c r="D55" s="38">
        <f>(D47*1000000)/Befolkning!$F$18</f>
        <v>2277.2480409744608</v>
      </c>
      <c r="E55" s="38">
        <f>(E47*1000000)/Befolkning!$G$18</f>
        <v>2290.7463567203849</v>
      </c>
      <c r="F55" s="38">
        <f>(F47*1000000)/Befolkning!$H$18</f>
        <v>2126.8187085062655</v>
      </c>
    </row>
    <row r="56" spans="1:6" x14ac:dyDescent="0.2">
      <c r="A56" s="18" t="s">
        <v>248</v>
      </c>
      <c r="B56" s="38">
        <f>(B48*1000000)/Befolkning!$D$18</f>
        <v>247.81810120359464</v>
      </c>
      <c r="C56" s="38">
        <f>(C48*1000000)/Befolkning!$E$18</f>
        <v>235.186318190729</v>
      </c>
      <c r="D56" s="38">
        <f>(D48*1000000)/Befolkning!$F$18</f>
        <v>227.70655287627076</v>
      </c>
      <c r="E56" s="38">
        <f>(E48*1000000)/Befolkning!$G$18</f>
        <v>235.47496332509567</v>
      </c>
      <c r="F56" s="38">
        <f>(F48*1000000)/Befolkning!$H$18</f>
        <v>243.59640754602424</v>
      </c>
    </row>
    <row r="57" spans="1:6" x14ac:dyDescent="0.2">
      <c r="A57" s="19" t="s">
        <v>257</v>
      </c>
      <c r="B57" s="39">
        <f>(B49*1000000)/Befolkning!$D$18</f>
        <v>54299.673579545153</v>
      </c>
      <c r="C57" s="39">
        <f>(C49*1000000)/Befolkning!$E$18</f>
        <v>56325.607127700147</v>
      </c>
      <c r="D57" s="39">
        <f>(D49*1000000)/Befolkning!$F$18</f>
        <v>55028.100073735433</v>
      </c>
      <c r="E57" s="39">
        <f>(E49*1000000)/Befolkning!$G$18</f>
        <v>55889.756074224977</v>
      </c>
      <c r="F57" s="39">
        <f>(F49*1000000)/Befolkning!$H$18</f>
        <v>55404.403465374933</v>
      </c>
    </row>
    <row r="58" spans="1:6" x14ac:dyDescent="0.2">
      <c r="A58" s="18"/>
      <c r="B58" s="97" t="s">
        <v>254</v>
      </c>
      <c r="C58" s="97"/>
      <c r="D58" s="97"/>
      <c r="E58" s="97"/>
      <c r="F58" s="97"/>
    </row>
    <row r="59" spans="1:6" x14ac:dyDescent="0.2">
      <c r="A59" s="18" t="s">
        <v>245</v>
      </c>
      <c r="B59" s="38">
        <f>(B43*1000000)/Befolkning!$D$19</f>
        <v>59247.372239738557</v>
      </c>
      <c r="C59" s="38">
        <f>(C43*1000000)/Befolkning!$E$19</f>
        <v>57143.677120655891</v>
      </c>
      <c r="D59" s="38">
        <f>(D43*1000000)/Befolkning!$F$19</f>
        <v>51340.956127418918</v>
      </c>
      <c r="E59" s="38">
        <f>(E43*1000000)/Befolkning!$G$19</f>
        <v>50404.005711136713</v>
      </c>
      <c r="F59" s="38">
        <f>(F43*1000000)/Befolkning!$H$19</f>
        <v>48576.037888618994</v>
      </c>
    </row>
    <row r="60" spans="1:6" x14ac:dyDescent="0.2">
      <c r="A60" s="18" t="s">
        <v>250</v>
      </c>
      <c r="B60" s="38">
        <f>(B44*1000000)/Befolkning!$D$19</f>
        <v>103480.3415407705</v>
      </c>
      <c r="C60" s="38">
        <f>(C44*1000000)/Befolkning!$E$19</f>
        <v>104263.12470068676</v>
      </c>
      <c r="D60" s="38">
        <f>(D44*1000000)/Befolkning!$F$19</f>
        <v>93304.132913328373</v>
      </c>
      <c r="E60" s="38">
        <f>(E44*1000000)/Befolkning!$G$19</f>
        <v>90321.551876158512</v>
      </c>
      <c r="F60" s="38">
        <f>(F44*1000000)/Befolkning!$H$19</f>
        <v>86927.838596257716</v>
      </c>
    </row>
    <row r="61" spans="1:6" x14ac:dyDescent="0.2">
      <c r="A61" s="18" t="s">
        <v>246</v>
      </c>
      <c r="B61" s="38">
        <f>(B45*1000000)/Befolkning!$D$19</f>
        <v>23752.947860860182</v>
      </c>
      <c r="C61" s="38">
        <f>(C45*1000000)/Befolkning!$E$19</f>
        <v>25769.636273198899</v>
      </c>
      <c r="D61" s="38">
        <f>(D45*1000000)/Befolkning!$F$19</f>
        <v>24592.556088972535</v>
      </c>
      <c r="E61" s="38">
        <f>(E45*1000000)/Befolkning!$G$19</f>
        <v>23818.515154551373</v>
      </c>
      <c r="F61" s="38">
        <f>(F45*1000000)/Befolkning!$H$19</f>
        <v>20970.646302643108</v>
      </c>
    </row>
    <row r="62" spans="1:6" ht="16.5" customHeight="1" x14ac:dyDescent="0.2">
      <c r="A62" s="18" t="s">
        <v>249</v>
      </c>
      <c r="B62" s="38">
        <f>(B46*1000000)/Befolkning!$D$19</f>
        <v>11605.628152780493</v>
      </c>
      <c r="C62" s="38">
        <f>(C46*1000000)/Befolkning!$E$19</f>
        <v>11737.365571135573</v>
      </c>
      <c r="D62" s="38">
        <f>(D46*1000000)/Befolkning!$F$19</f>
        <v>10885.24712142281</v>
      </c>
      <c r="E62" s="38">
        <f>(E46*1000000)/Befolkning!$G$19</f>
        <v>10830.93031411252</v>
      </c>
      <c r="F62" s="38">
        <f>(F46*1000000)/Befolkning!$H$19</f>
        <v>10163.369713506139</v>
      </c>
    </row>
    <row r="63" spans="1:6" x14ac:dyDescent="0.2">
      <c r="A63" s="18" t="s">
        <v>247</v>
      </c>
      <c r="B63" s="38">
        <f>(B47*1000000)/Befolkning!$D$19</f>
        <v>9809.5438489760854</v>
      </c>
      <c r="C63" s="38">
        <f>(C47*1000000)/Befolkning!$E$19</f>
        <v>8928.4984796603512</v>
      </c>
      <c r="D63" s="38">
        <f>(D47*1000000)/Befolkning!$F$19</f>
        <v>7809.5951749626429</v>
      </c>
      <c r="E63" s="38">
        <f>(E47*1000000)/Befolkning!$G$19</f>
        <v>7528.3552928210011</v>
      </c>
      <c r="F63" s="38">
        <f>(F47*1000000)/Befolkning!$H$19</f>
        <v>6682.6689515189828</v>
      </c>
    </row>
    <row r="64" spans="1:6" x14ac:dyDescent="0.2">
      <c r="A64" s="18" t="s">
        <v>248</v>
      </c>
      <c r="B64" s="38">
        <f>(B48*1000000)/Befolkning!$D$19</f>
        <v>953.16525742991189</v>
      </c>
      <c r="C64" s="38">
        <f>(C48*1000000)/Befolkning!$E$19</f>
        <v>871.4797482417838</v>
      </c>
      <c r="D64" s="38">
        <f>(D48*1000000)/Befolkning!$F$19</f>
        <v>780.89692675240883</v>
      </c>
      <c r="E64" s="38">
        <f>(E48*1000000)/Befolkning!$G$19</f>
        <v>773.86969590701869</v>
      </c>
      <c r="F64" s="38">
        <f>(F48*1000000)/Befolkning!$H$19</f>
        <v>765.40334298295238</v>
      </c>
    </row>
    <row r="65" spans="1:12" ht="15.6" customHeight="1" x14ac:dyDescent="0.2">
      <c r="A65" s="19" t="s">
        <v>258</v>
      </c>
      <c r="B65" s="39">
        <f>(B49*1000000)/Befolkning!$D$19</f>
        <v>208848.99890055571</v>
      </c>
      <c r="C65" s="39">
        <f>(C49*1000000)/Befolkning!$E$19</f>
        <v>208713.78189357926</v>
      </c>
      <c r="D65" s="39">
        <f>(D49*1000000)/Befolkning!$F$19</f>
        <v>188713.38435285768</v>
      </c>
      <c r="E65" s="39">
        <f>(E49*1000000)/Befolkning!$G$19</f>
        <v>183677.22804468713</v>
      </c>
      <c r="F65" s="39">
        <f>(F49*1000000)/Befolkning!$H$19</f>
        <v>174085.96479552789</v>
      </c>
    </row>
    <row r="66" spans="1:12" ht="15.6" customHeight="1" x14ac:dyDescent="0.2">
      <c r="A66" s="18"/>
      <c r="B66" s="97" t="s">
        <v>299</v>
      </c>
      <c r="C66" s="97"/>
      <c r="D66" s="97"/>
      <c r="E66" s="97"/>
      <c r="F66" s="97"/>
    </row>
    <row r="67" spans="1:12" ht="17.25" customHeight="1" x14ac:dyDescent="0.2">
      <c r="A67" s="18" t="s">
        <v>316</v>
      </c>
      <c r="B67" s="67">
        <f>B49/B85</f>
        <v>0.11544569822542269</v>
      </c>
      <c r="C67" s="67">
        <f t="shared" ref="C67:F67" si="2">C49/C85</f>
        <v>0.12166378434181775</v>
      </c>
      <c r="D67" s="67">
        <f t="shared" si="2"/>
        <v>0.12342338222178627</v>
      </c>
      <c r="E67" s="67">
        <f t="shared" si="2"/>
        <v>0.12585491493410855</v>
      </c>
      <c r="F67" s="67">
        <f t="shared" si="2"/>
        <v>0.12564983386902939</v>
      </c>
    </row>
    <row r="68" spans="1:12" ht="28.5" customHeight="1" x14ac:dyDescent="0.2">
      <c r="A68" s="18" t="s">
        <v>315</v>
      </c>
      <c r="B68" s="38">
        <f>(B87/$B$87)*100</f>
        <v>100</v>
      </c>
      <c r="C68" s="38">
        <f t="shared" ref="C68:F68" si="3">(C87/$B$87)*100</f>
        <v>100.54855752616004</v>
      </c>
      <c r="D68" s="38">
        <f t="shared" si="3"/>
        <v>99.218687777577273</v>
      </c>
      <c r="E68" s="38">
        <f t="shared" si="3"/>
        <v>100.04531639892697</v>
      </c>
      <c r="F68" s="38">
        <f t="shared" si="3"/>
        <v>98.839326946717222</v>
      </c>
    </row>
    <row r="69" spans="1:12" ht="28.5" customHeight="1" x14ac:dyDescent="0.2">
      <c r="A69" s="18" t="s">
        <v>314</v>
      </c>
      <c r="B69" s="38">
        <f>(B88/$B$88)*100</f>
        <v>100</v>
      </c>
      <c r="C69" s="38">
        <f t="shared" ref="C69:F69" si="4">(C88/$B$88)*100</f>
        <v>96.869244251510551</v>
      </c>
      <c r="D69" s="38">
        <f t="shared" si="4"/>
        <v>88.466019098345612</v>
      </c>
      <c r="E69" s="38">
        <f t="shared" si="4"/>
        <v>85.4839704456638</v>
      </c>
      <c r="F69" s="38">
        <f t="shared" si="4"/>
        <v>80.744709405568344</v>
      </c>
    </row>
    <row r="70" spans="1:12" ht="18" customHeight="1" x14ac:dyDescent="0.2">
      <c r="A70" s="99" t="s">
        <v>362</v>
      </c>
      <c r="B70" s="76"/>
      <c r="C70" s="76"/>
      <c r="D70" s="76"/>
      <c r="E70" s="76"/>
      <c r="F70" s="76"/>
    </row>
    <row r="71" spans="1:12" ht="46.5" customHeight="1" x14ac:dyDescent="0.2">
      <c r="A71" s="99" t="s">
        <v>363</v>
      </c>
      <c r="B71" s="76"/>
      <c r="C71" s="76"/>
      <c r="D71" s="76"/>
      <c r="E71" s="76"/>
      <c r="F71" s="76"/>
    </row>
    <row r="72" spans="1:12" x14ac:dyDescent="0.2">
      <c r="A72" s="76" t="s">
        <v>155</v>
      </c>
      <c r="B72" s="76"/>
      <c r="C72" s="76"/>
      <c r="D72" s="76"/>
      <c r="E72" s="76"/>
      <c r="F72" s="76"/>
    </row>
    <row r="73" spans="1:12" ht="17.45" customHeight="1" x14ac:dyDescent="0.2">
      <c r="A73" s="76" t="s">
        <v>259</v>
      </c>
      <c r="B73" s="76"/>
      <c r="C73" s="76"/>
      <c r="D73" s="76"/>
      <c r="E73" s="76"/>
      <c r="F73" s="76"/>
    </row>
    <row r="74" spans="1:12" ht="17.45" customHeight="1" x14ac:dyDescent="0.2">
      <c r="A74" s="76" t="s">
        <v>364</v>
      </c>
      <c r="B74" s="76"/>
      <c r="C74" s="76"/>
      <c r="D74" s="76"/>
      <c r="E74" s="76"/>
      <c r="F74" s="76"/>
    </row>
    <row r="76" spans="1:12" hidden="1" x14ac:dyDescent="0.2">
      <c r="A76" s="64" t="s">
        <v>317</v>
      </c>
    </row>
    <row r="77" spans="1:12" hidden="1" x14ac:dyDescent="0.2">
      <c r="B77" s="65">
        <f>B7</f>
        <v>2018</v>
      </c>
      <c r="C77" s="65">
        <f t="shared" ref="C77:F77" si="5">C7</f>
        <v>2021</v>
      </c>
      <c r="D77" s="65">
        <f t="shared" si="5"/>
        <v>2024</v>
      </c>
      <c r="E77" s="65">
        <f t="shared" si="5"/>
        <v>2025</v>
      </c>
      <c r="F77" s="65" t="str">
        <f t="shared" si="5"/>
        <v>2026*</v>
      </c>
    </row>
    <row r="78" spans="1:12" hidden="1" x14ac:dyDescent="0.2">
      <c r="A78" s="20" t="str">
        <f>A6</f>
        <v>Billund</v>
      </c>
      <c r="B78" s="65"/>
      <c r="C78" s="64"/>
      <c r="D78" s="64"/>
      <c r="E78" s="64"/>
      <c r="F78" s="64"/>
    </row>
    <row r="79" spans="1:12" hidden="1" x14ac:dyDescent="0.2">
      <c r="A79" s="64" t="s">
        <v>354</v>
      </c>
      <c r="B79" s="66">
        <f>VLOOKUP(Forside!$A$4,Dataark7d!$E$4:$J$101,3)</f>
        <v>2234.9561796801231</v>
      </c>
      <c r="C79" s="66">
        <f>VLOOKUP(Forside!$A$4,Dataark7d!$E$4:$J$101,4)</f>
        <v>2315.7460866098095</v>
      </c>
      <c r="D79" s="66">
        <f>VLOOKUP(Forside!$A$4,Dataark7d!$E$4:$J$101,5)</f>
        <v>2378.2350973319999</v>
      </c>
      <c r="E79" s="66">
        <f>VLOOKUP(Forside!$A$4,Dataark7d!$E$4:$J$101,6)</f>
        <v>2433.6834499999995</v>
      </c>
      <c r="F79" s="66">
        <f>VLOOKUP(Forside!$A$4,Dataark8b!$E$104:$G$201,3)</f>
        <v>2434.8510000000001</v>
      </c>
      <c r="H79" s="68"/>
      <c r="I79" s="68"/>
      <c r="J79" s="68"/>
      <c r="K79" s="68"/>
      <c r="L79" s="68"/>
    </row>
    <row r="80" spans="1:12" hidden="1" x14ac:dyDescent="0.2">
      <c r="A80" s="64" t="s">
        <v>355</v>
      </c>
      <c r="B80" s="66">
        <f>(B79*1000000)/Befolkning!D7</f>
        <v>84395.294149993322</v>
      </c>
      <c r="C80" s="66">
        <f>(C79*1000000)/Befolkning!E7</f>
        <v>87218.789748401541</v>
      </c>
      <c r="D80" s="66">
        <f>(D79*1000000)/Befolkning!F7</f>
        <v>87696.268200597362</v>
      </c>
      <c r="E80" s="66">
        <f>(E79*1000000)/Befolkning!G7</f>
        <v>89579.043359835079</v>
      </c>
      <c r="F80" s="66">
        <f>(F79*1000000)/Befolkning!H7</f>
        <v>89516.580882352937</v>
      </c>
      <c r="H80" s="68"/>
      <c r="I80" s="68"/>
      <c r="J80" s="68"/>
      <c r="K80" s="68"/>
      <c r="L80" s="68"/>
    </row>
    <row r="81" spans="1:11" hidden="1" x14ac:dyDescent="0.2">
      <c r="A81" s="64" t="s">
        <v>356</v>
      </c>
      <c r="B81" s="65">
        <f>B23/B80</f>
        <v>0.69399673496704106</v>
      </c>
      <c r="C81" s="65">
        <f>C23/C80</f>
        <v>0.66512488634817901</v>
      </c>
      <c r="D81" s="65">
        <f>D23/D80</f>
        <v>0.68193663549580974</v>
      </c>
      <c r="E81" s="65">
        <f>E23/E80</f>
        <v>0.64757056790412415</v>
      </c>
      <c r="F81" s="65">
        <f>F23/F80</f>
        <v>0.62411164172904976</v>
      </c>
    </row>
    <row r="82" spans="1:11" hidden="1" x14ac:dyDescent="0.2">
      <c r="A82" s="64" t="s">
        <v>357</v>
      </c>
      <c r="B82" s="65">
        <f>B31/B80</f>
        <v>2.4486585379832735</v>
      </c>
      <c r="C82" s="65">
        <f>C31/C80</f>
        <v>2.341995528437351</v>
      </c>
      <c r="D82" s="65">
        <f>D31/D80</f>
        <v>2.2667369438297045</v>
      </c>
      <c r="E82" s="65">
        <f>E31/E80</f>
        <v>2.0721494528394349</v>
      </c>
      <c r="F82" s="65">
        <f>F31/F80</f>
        <v>1.9071226049965502</v>
      </c>
    </row>
    <row r="83" spans="1:11" hidden="1" x14ac:dyDescent="0.2">
      <c r="A83" s="64"/>
      <c r="B83" s="65"/>
      <c r="C83" s="64"/>
      <c r="D83" s="64"/>
      <c r="E83" s="64"/>
      <c r="F83" s="64"/>
    </row>
    <row r="84" spans="1:11" hidden="1" x14ac:dyDescent="0.2">
      <c r="A84" s="64" t="str">
        <f>A40</f>
        <v>Landsplan</v>
      </c>
      <c r="B84" s="65"/>
      <c r="C84" s="64"/>
      <c r="D84" s="64"/>
      <c r="E84" s="64"/>
      <c r="F84" s="64"/>
    </row>
    <row r="85" spans="1:11" hidden="1" x14ac:dyDescent="0.2">
      <c r="A85" s="64" t="s">
        <v>358</v>
      </c>
      <c r="B85" s="66">
        <f>Dataark7d!G102</f>
        <v>464376.63549055089</v>
      </c>
      <c r="C85" s="66">
        <f>Dataark7d!H102</f>
        <v>483951.82242109737</v>
      </c>
      <c r="D85" s="66">
        <f>Dataark7d!I102</f>
        <v>489084.83967821999</v>
      </c>
      <c r="E85" s="66">
        <f>Dataark7d!J102</f>
        <v>495240.72671799996</v>
      </c>
      <c r="F85" s="66">
        <f>Dataark8b!G202</f>
        <v>499655.7820000003</v>
      </c>
    </row>
    <row r="86" spans="1:11" hidden="1" x14ac:dyDescent="0.2">
      <c r="A86" s="64" t="s">
        <v>359</v>
      </c>
      <c r="B86" s="66">
        <f>(B85*1000000)/Befolkning!D17</f>
        <v>80325.440867805926</v>
      </c>
      <c r="C86" s="66">
        <f>(C85*1000000)/Befolkning!E17</f>
        <v>82867.824207021928</v>
      </c>
      <c r="D86" s="66">
        <f>(D85*1000000)/Befolkning!F17</f>
        <v>82044.021257662607</v>
      </c>
      <c r="E86" s="66">
        <f>(E85*1000000)/Befolkning!G17</f>
        <v>82640.198399928966</v>
      </c>
      <c r="F86" s="66">
        <f>(F85*1000000)/Befolkning!H17</f>
        <v>82922.121155343339</v>
      </c>
      <c r="H86" s="59"/>
      <c r="I86" s="59"/>
      <c r="J86" s="59"/>
      <c r="K86" s="59"/>
    </row>
    <row r="87" spans="1:11" hidden="1" x14ac:dyDescent="0.2">
      <c r="A87" s="64" t="s">
        <v>360</v>
      </c>
      <c r="B87" s="65">
        <f>B57/B86</f>
        <v>0.67599596084269009</v>
      </c>
      <c r="C87" s="65">
        <f t="shared" ref="C87:F87" si="6">C57/C86</f>
        <v>0.67970418756243045</v>
      </c>
      <c r="D87" s="65">
        <f t="shared" si="6"/>
        <v>0.6707143217775422</v>
      </c>
      <c r="E87" s="65">
        <f t="shared" si="6"/>
        <v>0.67630229786903584</v>
      </c>
      <c r="F87" s="65">
        <f t="shared" si="6"/>
        <v>0.66814985788390902</v>
      </c>
    </row>
    <row r="88" spans="1:11" hidden="1" x14ac:dyDescent="0.2">
      <c r="A88" s="64" t="s">
        <v>361</v>
      </c>
      <c r="B88" s="65">
        <f>B65/B86</f>
        <v>2.6000355135836104</v>
      </c>
      <c r="C88" s="65">
        <f t="shared" ref="C88:F88" si="7">C65/C86</f>
        <v>2.5186347522793242</v>
      </c>
      <c r="D88" s="65">
        <f t="shared" si="7"/>
        <v>2.3001479140106453</v>
      </c>
      <c r="E88" s="65">
        <f t="shared" si="7"/>
        <v>2.2226135900085766</v>
      </c>
      <c r="F88" s="65">
        <f t="shared" si="7"/>
        <v>2.0993911198846624</v>
      </c>
    </row>
  </sheetData>
  <sheetProtection algorithmName="SHA-512" hashValue="LikrsfE7SGsT6BtwmDlwf1SGTD+0Au8xfciFwFO2/CUfVoWV+yHiQCnplcHmx8GfeIMICmvAtJIi9wN0FTS1UA==" saltValue="Tgn9dUTAzD1pgVeXV+eDoA==" spinCount="100000" sheet="1" objects="1" scenarios="1"/>
  <mergeCells count="18">
    <mergeCell ref="B58:F58"/>
    <mergeCell ref="A74:F74"/>
    <mergeCell ref="A70:F70"/>
    <mergeCell ref="A73:F73"/>
    <mergeCell ref="B50:F50"/>
    <mergeCell ref="A72:F72"/>
    <mergeCell ref="B66:F66"/>
    <mergeCell ref="A71:F71"/>
    <mergeCell ref="A41:A42"/>
    <mergeCell ref="B42:F42"/>
    <mergeCell ref="B24:F24"/>
    <mergeCell ref="A1:F1"/>
    <mergeCell ref="A3:F3"/>
    <mergeCell ref="A7:A8"/>
    <mergeCell ref="B8:F8"/>
    <mergeCell ref="B16:F16"/>
    <mergeCell ref="B32:F32"/>
    <mergeCell ref="A2:F2"/>
  </mergeCells>
  <pageMargins left="0.70866141732283472" right="0.70866141732283472" top="0.74803149606299213" bottom="0.74803149606299213" header="0.31496062992125984" footer="0.31496062992125984"/>
  <pageSetup paperSize="9" scale="78" fitToHeight="2"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FDBC92-0EBE-4BEA-A717-F6D9C7D32BE1}">
  <sheetPr>
    <pageSetUpPr fitToPage="1"/>
  </sheetPr>
  <dimension ref="A1:B202"/>
  <sheetViews>
    <sheetView workbookViewId="0">
      <selection activeCell="A11" sqref="A11"/>
    </sheetView>
  </sheetViews>
  <sheetFormatPr defaultRowHeight="14.25" x14ac:dyDescent="0.2"/>
  <cols>
    <col min="1" max="1" width="18.44140625" customWidth="1"/>
    <col min="2" max="2" width="28" customWidth="1"/>
  </cols>
  <sheetData>
    <row r="1" spans="1:2" ht="25.5" x14ac:dyDescent="0.35">
      <c r="A1" s="100" t="s">
        <v>116</v>
      </c>
      <c r="B1" s="75"/>
    </row>
    <row r="2" spans="1:2" x14ac:dyDescent="0.2">
      <c r="A2" s="3" t="s">
        <v>112</v>
      </c>
      <c r="B2" s="3" t="s">
        <v>106</v>
      </c>
    </row>
    <row r="3" spans="1:2" x14ac:dyDescent="0.2">
      <c r="A3" s="2">
        <v>101</v>
      </c>
      <c r="B3" s="3" t="s">
        <v>4</v>
      </c>
    </row>
    <row r="4" spans="1:2" x14ac:dyDescent="0.2">
      <c r="A4" s="2">
        <v>147</v>
      </c>
      <c r="B4" s="3" t="s">
        <v>5</v>
      </c>
    </row>
    <row r="5" spans="1:2" x14ac:dyDescent="0.2">
      <c r="A5" s="2">
        <v>151</v>
      </c>
      <c r="B5" s="3" t="s">
        <v>9</v>
      </c>
    </row>
    <row r="6" spans="1:2" x14ac:dyDescent="0.2">
      <c r="A6" s="2">
        <v>153</v>
      </c>
      <c r="B6" s="3" t="s">
        <v>10</v>
      </c>
    </row>
    <row r="7" spans="1:2" x14ac:dyDescent="0.2">
      <c r="A7" s="2">
        <v>155</v>
      </c>
      <c r="B7" s="3" t="s">
        <v>6</v>
      </c>
    </row>
    <row r="8" spans="1:2" x14ac:dyDescent="0.2">
      <c r="A8" s="2">
        <v>157</v>
      </c>
      <c r="B8" s="3" t="s">
        <v>11</v>
      </c>
    </row>
    <row r="9" spans="1:2" x14ac:dyDescent="0.2">
      <c r="A9" s="2">
        <v>159</v>
      </c>
      <c r="B9" s="3" t="s">
        <v>12</v>
      </c>
    </row>
    <row r="10" spans="1:2" x14ac:dyDescent="0.2">
      <c r="A10" s="2">
        <v>161</v>
      </c>
      <c r="B10" s="3" t="s">
        <v>13</v>
      </c>
    </row>
    <row r="11" spans="1:2" x14ac:dyDescent="0.2">
      <c r="A11" s="2">
        <v>163</v>
      </c>
      <c r="B11" s="3" t="s">
        <v>14</v>
      </c>
    </row>
    <row r="12" spans="1:2" x14ac:dyDescent="0.2">
      <c r="A12" s="2">
        <v>165</v>
      </c>
      <c r="B12" s="3" t="s">
        <v>8</v>
      </c>
    </row>
    <row r="13" spans="1:2" x14ac:dyDescent="0.2">
      <c r="A13" s="2">
        <v>167</v>
      </c>
      <c r="B13" s="3" t="s">
        <v>15</v>
      </c>
    </row>
    <row r="14" spans="1:2" x14ac:dyDescent="0.2">
      <c r="A14" s="2">
        <v>169</v>
      </c>
      <c r="B14" s="3" t="s">
        <v>16</v>
      </c>
    </row>
    <row r="15" spans="1:2" x14ac:dyDescent="0.2">
      <c r="A15" s="2">
        <v>173</v>
      </c>
      <c r="B15" s="3" t="s">
        <v>18</v>
      </c>
    </row>
    <row r="16" spans="1:2" x14ac:dyDescent="0.2">
      <c r="A16" s="2">
        <v>175</v>
      </c>
      <c r="B16" s="3" t="s">
        <v>19</v>
      </c>
    </row>
    <row r="17" spans="1:2" x14ac:dyDescent="0.2">
      <c r="A17" s="2">
        <v>183</v>
      </c>
      <c r="B17" s="3" t="s">
        <v>17</v>
      </c>
    </row>
    <row r="18" spans="1:2" x14ac:dyDescent="0.2">
      <c r="A18" s="2">
        <v>185</v>
      </c>
      <c r="B18" s="3" t="s">
        <v>7</v>
      </c>
    </row>
    <row r="19" spans="1:2" x14ac:dyDescent="0.2">
      <c r="A19" s="2">
        <v>187</v>
      </c>
      <c r="B19" s="3" t="s">
        <v>20</v>
      </c>
    </row>
    <row r="20" spans="1:2" x14ac:dyDescent="0.2">
      <c r="A20" s="2">
        <v>190</v>
      </c>
      <c r="B20" s="3" t="s">
        <v>25</v>
      </c>
    </row>
    <row r="21" spans="1:2" x14ac:dyDescent="0.2">
      <c r="A21" s="2">
        <v>201</v>
      </c>
      <c r="B21" s="3" t="s">
        <v>21</v>
      </c>
    </row>
    <row r="22" spans="1:2" x14ac:dyDescent="0.2">
      <c r="A22" s="2">
        <v>210</v>
      </c>
      <c r="B22" s="3" t="s">
        <v>23</v>
      </c>
    </row>
    <row r="23" spans="1:2" x14ac:dyDescent="0.2">
      <c r="A23" s="2">
        <v>217</v>
      </c>
      <c r="B23" s="3" t="s">
        <v>28</v>
      </c>
    </row>
    <row r="24" spans="1:2" x14ac:dyDescent="0.2">
      <c r="A24" s="2">
        <v>219</v>
      </c>
      <c r="B24" s="3" t="s">
        <v>29</v>
      </c>
    </row>
    <row r="25" spans="1:2" x14ac:dyDescent="0.2">
      <c r="A25" s="2">
        <v>223</v>
      </c>
      <c r="B25" s="3" t="s">
        <v>30</v>
      </c>
    </row>
    <row r="26" spans="1:2" x14ac:dyDescent="0.2">
      <c r="A26" s="2">
        <v>230</v>
      </c>
      <c r="B26" s="3" t="s">
        <v>31</v>
      </c>
    </row>
    <row r="27" spans="1:2" x14ac:dyDescent="0.2">
      <c r="A27" s="2">
        <v>240</v>
      </c>
      <c r="B27" s="3" t="s">
        <v>22</v>
      </c>
    </row>
    <row r="28" spans="1:2" x14ac:dyDescent="0.2">
      <c r="A28" s="2">
        <v>250</v>
      </c>
      <c r="B28" s="3" t="s">
        <v>24</v>
      </c>
    </row>
    <row r="29" spans="1:2" x14ac:dyDescent="0.2">
      <c r="A29" s="2">
        <v>253</v>
      </c>
      <c r="B29" s="3" t="s">
        <v>34</v>
      </c>
    </row>
    <row r="30" spans="1:2" x14ac:dyDescent="0.2">
      <c r="A30" s="2">
        <v>259</v>
      </c>
      <c r="B30" s="3" t="s">
        <v>35</v>
      </c>
    </row>
    <row r="31" spans="1:2" x14ac:dyDescent="0.2">
      <c r="A31" s="2">
        <v>260</v>
      </c>
      <c r="B31" s="3" t="s">
        <v>27</v>
      </c>
    </row>
    <row r="32" spans="1:2" x14ac:dyDescent="0.2">
      <c r="A32" s="2">
        <v>265</v>
      </c>
      <c r="B32" s="3" t="s">
        <v>37</v>
      </c>
    </row>
    <row r="33" spans="1:2" x14ac:dyDescent="0.2">
      <c r="A33" s="2">
        <v>269</v>
      </c>
      <c r="B33" s="3" t="s">
        <v>38</v>
      </c>
    </row>
    <row r="34" spans="1:2" x14ac:dyDescent="0.2">
      <c r="A34" s="2">
        <v>270</v>
      </c>
      <c r="B34" s="3" t="s">
        <v>26</v>
      </c>
    </row>
    <row r="35" spans="1:2" x14ac:dyDescent="0.2">
      <c r="A35" s="2">
        <v>306</v>
      </c>
      <c r="B35" s="3" t="s">
        <v>45</v>
      </c>
    </row>
    <row r="36" spans="1:2" x14ac:dyDescent="0.2">
      <c r="A36" s="2">
        <v>316</v>
      </c>
      <c r="B36" s="3" t="s">
        <v>41</v>
      </c>
    </row>
    <row r="37" spans="1:2" x14ac:dyDescent="0.2">
      <c r="A37" s="2">
        <v>320</v>
      </c>
      <c r="B37" s="3" t="s">
        <v>39</v>
      </c>
    </row>
    <row r="38" spans="1:2" x14ac:dyDescent="0.2">
      <c r="A38" s="2">
        <v>326</v>
      </c>
      <c r="B38" s="3" t="s">
        <v>42</v>
      </c>
    </row>
    <row r="39" spans="1:2" x14ac:dyDescent="0.2">
      <c r="A39" s="2">
        <v>329</v>
      </c>
      <c r="B39" s="3" t="s">
        <v>46</v>
      </c>
    </row>
    <row r="40" spans="1:2" x14ac:dyDescent="0.2">
      <c r="A40" s="2">
        <v>330</v>
      </c>
      <c r="B40" s="3" t="s">
        <v>47</v>
      </c>
    </row>
    <row r="41" spans="1:2" x14ac:dyDescent="0.2">
      <c r="A41" s="2">
        <v>336</v>
      </c>
      <c r="B41" s="3" t="s">
        <v>49</v>
      </c>
    </row>
    <row r="42" spans="1:2" x14ac:dyDescent="0.2">
      <c r="A42" s="2">
        <v>340</v>
      </c>
      <c r="B42" s="3" t="s">
        <v>48</v>
      </c>
    </row>
    <row r="43" spans="1:2" x14ac:dyDescent="0.2">
      <c r="A43" s="2">
        <v>350</v>
      </c>
      <c r="B43" s="3" t="s">
        <v>36</v>
      </c>
    </row>
    <row r="44" spans="1:2" x14ac:dyDescent="0.2">
      <c r="A44" s="2">
        <v>360</v>
      </c>
      <c r="B44" s="3" t="s">
        <v>43</v>
      </c>
    </row>
    <row r="45" spans="1:2" x14ac:dyDescent="0.2">
      <c r="A45" s="2">
        <v>370</v>
      </c>
      <c r="B45" s="3" t="s">
        <v>44</v>
      </c>
    </row>
    <row r="46" spans="1:2" x14ac:dyDescent="0.2">
      <c r="A46" s="2">
        <v>376</v>
      </c>
      <c r="B46" s="3" t="s">
        <v>40</v>
      </c>
    </row>
    <row r="47" spans="1:2" x14ac:dyDescent="0.2">
      <c r="A47" s="2">
        <v>390</v>
      </c>
      <c r="B47" s="3" t="s">
        <v>50</v>
      </c>
    </row>
    <row r="48" spans="1:2" x14ac:dyDescent="0.2">
      <c r="A48" s="2">
        <v>400</v>
      </c>
      <c r="B48" s="3" t="s">
        <v>32</v>
      </c>
    </row>
    <row r="49" spans="1:2" x14ac:dyDescent="0.2">
      <c r="A49" s="2">
        <v>410</v>
      </c>
      <c r="B49" s="3" t="s">
        <v>55</v>
      </c>
    </row>
    <row r="50" spans="1:2" x14ac:dyDescent="0.2">
      <c r="A50" s="2">
        <v>420</v>
      </c>
      <c r="B50" s="3" t="s">
        <v>51</v>
      </c>
    </row>
    <row r="51" spans="1:2" x14ac:dyDescent="0.2">
      <c r="A51" s="2">
        <v>430</v>
      </c>
      <c r="B51" s="3" t="s">
        <v>52</v>
      </c>
    </row>
    <row r="52" spans="1:2" x14ac:dyDescent="0.2">
      <c r="A52" s="2">
        <v>440</v>
      </c>
      <c r="B52" s="3" t="s">
        <v>53</v>
      </c>
    </row>
    <row r="53" spans="1:2" x14ac:dyDescent="0.2">
      <c r="A53" s="2">
        <v>450</v>
      </c>
      <c r="B53" s="3" t="s">
        <v>57</v>
      </c>
    </row>
    <row r="54" spans="1:2" x14ac:dyDescent="0.2">
      <c r="A54" s="2">
        <v>461</v>
      </c>
      <c r="B54" s="3" t="s">
        <v>58</v>
      </c>
    </row>
    <row r="55" spans="1:2" x14ac:dyDescent="0.2">
      <c r="A55" s="2">
        <v>479</v>
      </c>
      <c r="B55" s="3" t="s">
        <v>59</v>
      </c>
    </row>
    <row r="56" spans="1:2" x14ac:dyDescent="0.2">
      <c r="A56" s="2">
        <v>480</v>
      </c>
      <c r="B56" s="3" t="s">
        <v>107</v>
      </c>
    </row>
    <row r="57" spans="1:2" x14ac:dyDescent="0.2">
      <c r="A57" s="2">
        <v>482</v>
      </c>
      <c r="B57" s="3" t="s">
        <v>54</v>
      </c>
    </row>
    <row r="58" spans="1:2" x14ac:dyDescent="0.2">
      <c r="A58" s="2">
        <v>492</v>
      </c>
      <c r="B58" s="3" t="s">
        <v>60</v>
      </c>
    </row>
    <row r="59" spans="1:2" x14ac:dyDescent="0.2">
      <c r="A59" s="2">
        <v>510</v>
      </c>
      <c r="B59" s="3" t="s">
        <v>65</v>
      </c>
    </row>
    <row r="60" spans="1:2" x14ac:dyDescent="0.2">
      <c r="A60" s="2">
        <v>530</v>
      </c>
      <c r="B60" s="3" t="s">
        <v>61</v>
      </c>
    </row>
    <row r="61" spans="1:2" x14ac:dyDescent="0.2">
      <c r="A61" s="2">
        <v>540</v>
      </c>
      <c r="B61" s="3" t="s">
        <v>67</v>
      </c>
    </row>
    <row r="62" spans="1:2" x14ac:dyDescent="0.2">
      <c r="A62" s="2">
        <v>550</v>
      </c>
      <c r="B62" s="3" t="s">
        <v>68</v>
      </c>
    </row>
    <row r="63" spans="1:2" x14ac:dyDescent="0.2">
      <c r="A63" s="2">
        <v>561</v>
      </c>
      <c r="B63" s="3" t="s">
        <v>62</v>
      </c>
    </row>
    <row r="64" spans="1:2" x14ac:dyDescent="0.2">
      <c r="A64" s="2">
        <v>563</v>
      </c>
      <c r="B64" s="3" t="s">
        <v>63</v>
      </c>
    </row>
    <row r="65" spans="1:2" x14ac:dyDescent="0.2">
      <c r="A65" s="2">
        <v>573</v>
      </c>
      <c r="B65" s="3" t="s">
        <v>69</v>
      </c>
    </row>
    <row r="66" spans="1:2" x14ac:dyDescent="0.2">
      <c r="A66" s="2">
        <v>575</v>
      </c>
      <c r="B66" s="3" t="s">
        <v>70</v>
      </c>
    </row>
    <row r="67" spans="1:2" x14ac:dyDescent="0.2">
      <c r="A67" s="2">
        <v>580</v>
      </c>
      <c r="B67" s="3" t="s">
        <v>72</v>
      </c>
    </row>
    <row r="68" spans="1:2" x14ac:dyDescent="0.2">
      <c r="A68" s="2">
        <v>607</v>
      </c>
      <c r="B68" s="3" t="s">
        <v>64</v>
      </c>
    </row>
    <row r="69" spans="1:2" x14ac:dyDescent="0.2">
      <c r="A69" s="2">
        <v>615</v>
      </c>
      <c r="B69" s="3" t="s">
        <v>75</v>
      </c>
    </row>
    <row r="70" spans="1:2" x14ac:dyDescent="0.2">
      <c r="A70" s="2">
        <v>621</v>
      </c>
      <c r="B70" s="3" t="s">
        <v>66</v>
      </c>
    </row>
    <row r="71" spans="1:2" x14ac:dyDescent="0.2">
      <c r="A71" s="2">
        <v>630</v>
      </c>
      <c r="B71" s="3" t="s">
        <v>71</v>
      </c>
    </row>
    <row r="72" spans="1:2" x14ac:dyDescent="0.2">
      <c r="A72" s="2">
        <v>657</v>
      </c>
      <c r="B72" s="3" t="s">
        <v>84</v>
      </c>
    </row>
    <row r="73" spans="1:2" x14ac:dyDescent="0.2">
      <c r="A73" s="2">
        <v>661</v>
      </c>
      <c r="B73" s="3" t="s">
        <v>85</v>
      </c>
    </row>
    <row r="74" spans="1:2" x14ac:dyDescent="0.2">
      <c r="A74" s="2">
        <v>665</v>
      </c>
      <c r="B74" s="3" t="s">
        <v>87</v>
      </c>
    </row>
    <row r="75" spans="1:2" x14ac:dyDescent="0.2">
      <c r="A75" s="2">
        <v>671</v>
      </c>
      <c r="B75" s="3" t="s">
        <v>90</v>
      </c>
    </row>
    <row r="76" spans="1:2" x14ac:dyDescent="0.2">
      <c r="A76" s="2">
        <v>706</v>
      </c>
      <c r="B76" s="3" t="s">
        <v>82</v>
      </c>
    </row>
    <row r="77" spans="1:2" x14ac:dyDescent="0.2">
      <c r="A77" s="2">
        <v>707</v>
      </c>
      <c r="B77" s="3" t="s">
        <v>76</v>
      </c>
    </row>
    <row r="78" spans="1:2" x14ac:dyDescent="0.2">
      <c r="A78" s="2">
        <v>710</v>
      </c>
      <c r="B78" s="3" t="s">
        <v>73</v>
      </c>
    </row>
    <row r="79" spans="1:2" x14ac:dyDescent="0.2">
      <c r="A79" s="2">
        <v>727</v>
      </c>
      <c r="B79" s="3" t="s">
        <v>77</v>
      </c>
    </row>
    <row r="80" spans="1:2" x14ac:dyDescent="0.2">
      <c r="A80" s="2">
        <v>730</v>
      </c>
      <c r="B80" s="3" t="s">
        <v>78</v>
      </c>
    </row>
    <row r="81" spans="1:2" x14ac:dyDescent="0.2">
      <c r="A81" s="2">
        <v>740</v>
      </c>
      <c r="B81" s="3" t="s">
        <v>80</v>
      </c>
    </row>
    <row r="82" spans="1:2" x14ac:dyDescent="0.2">
      <c r="A82" s="2">
        <v>741</v>
      </c>
      <c r="B82" s="3" t="s">
        <v>79</v>
      </c>
    </row>
    <row r="83" spans="1:2" x14ac:dyDescent="0.2">
      <c r="A83" s="2">
        <v>746</v>
      </c>
      <c r="B83" s="3" t="s">
        <v>81</v>
      </c>
    </row>
    <row r="84" spans="1:2" x14ac:dyDescent="0.2">
      <c r="A84" s="2">
        <v>751</v>
      </c>
      <c r="B84" s="3" t="s">
        <v>83</v>
      </c>
    </row>
    <row r="85" spans="1:2" x14ac:dyDescent="0.2">
      <c r="A85" s="2">
        <v>756</v>
      </c>
      <c r="B85" s="3" t="s">
        <v>86</v>
      </c>
    </row>
    <row r="86" spans="1:2" x14ac:dyDescent="0.2">
      <c r="A86" s="2">
        <v>760</v>
      </c>
      <c r="B86" s="3" t="s">
        <v>88</v>
      </c>
    </row>
    <row r="87" spans="1:2" x14ac:dyDescent="0.2">
      <c r="A87" s="2">
        <v>766</v>
      </c>
      <c r="B87" s="3" t="s">
        <v>74</v>
      </c>
    </row>
    <row r="88" spans="1:2" x14ac:dyDescent="0.2">
      <c r="A88" s="2">
        <v>773</v>
      </c>
      <c r="B88" s="3" t="s">
        <v>98</v>
      </c>
    </row>
    <row r="89" spans="1:2" x14ac:dyDescent="0.2">
      <c r="A89" s="2">
        <v>779</v>
      </c>
      <c r="B89" s="3" t="s">
        <v>89</v>
      </c>
    </row>
    <row r="90" spans="1:2" x14ac:dyDescent="0.2">
      <c r="A90" s="2">
        <v>787</v>
      </c>
      <c r="B90" s="3" t="s">
        <v>100</v>
      </c>
    </row>
    <row r="91" spans="1:2" x14ac:dyDescent="0.2">
      <c r="A91" s="2">
        <v>791</v>
      </c>
      <c r="B91" s="3" t="s">
        <v>91</v>
      </c>
    </row>
    <row r="92" spans="1:2" x14ac:dyDescent="0.2">
      <c r="A92" s="2">
        <v>810</v>
      </c>
      <c r="B92" s="3" t="s">
        <v>92</v>
      </c>
    </row>
    <row r="93" spans="1:2" x14ac:dyDescent="0.2">
      <c r="A93" s="2">
        <v>813</v>
      </c>
      <c r="B93" s="3" t="s">
        <v>93</v>
      </c>
    </row>
    <row r="94" spans="1:2" x14ac:dyDescent="0.2">
      <c r="A94" s="2">
        <v>820</v>
      </c>
      <c r="B94" s="3" t="s">
        <v>108</v>
      </c>
    </row>
    <row r="95" spans="1:2" x14ac:dyDescent="0.2">
      <c r="A95" s="2">
        <v>825</v>
      </c>
      <c r="B95" s="3" t="s">
        <v>96</v>
      </c>
    </row>
    <row r="96" spans="1:2" x14ac:dyDescent="0.2">
      <c r="A96" s="2">
        <v>840</v>
      </c>
      <c r="B96" s="3" t="s">
        <v>99</v>
      </c>
    </row>
    <row r="97" spans="1:2" x14ac:dyDescent="0.2">
      <c r="A97" s="2">
        <v>846</v>
      </c>
      <c r="B97" s="3" t="s">
        <v>97</v>
      </c>
    </row>
    <row r="98" spans="1:2" x14ac:dyDescent="0.2">
      <c r="A98" s="2">
        <v>849</v>
      </c>
      <c r="B98" s="3" t="s">
        <v>95</v>
      </c>
    </row>
    <row r="99" spans="1:2" x14ac:dyDescent="0.2">
      <c r="A99" s="2">
        <v>851</v>
      </c>
      <c r="B99" s="3" t="s">
        <v>102</v>
      </c>
    </row>
    <row r="100" spans="1:2" x14ac:dyDescent="0.2">
      <c r="A100" s="2">
        <v>860</v>
      </c>
      <c r="B100" s="3" t="s">
        <v>94</v>
      </c>
    </row>
    <row r="104" spans="1:2" x14ac:dyDescent="0.2">
      <c r="A104" s="40"/>
      <c r="B104" s="40"/>
    </row>
    <row r="105" spans="1:2" x14ac:dyDescent="0.2">
      <c r="A105" s="40"/>
      <c r="B105" s="40"/>
    </row>
    <row r="106" spans="1:2" x14ac:dyDescent="0.2">
      <c r="A106" s="40"/>
      <c r="B106" s="40"/>
    </row>
    <row r="107" spans="1:2" x14ac:dyDescent="0.2">
      <c r="A107" s="40"/>
      <c r="B107" s="40"/>
    </row>
    <row r="108" spans="1:2" x14ac:dyDescent="0.2">
      <c r="A108" s="40"/>
      <c r="B108" s="40"/>
    </row>
    <row r="109" spans="1:2" x14ac:dyDescent="0.2">
      <c r="A109" s="40"/>
      <c r="B109" s="40"/>
    </row>
    <row r="110" spans="1:2" x14ac:dyDescent="0.2">
      <c r="A110" s="40"/>
      <c r="B110" s="40"/>
    </row>
    <row r="111" spans="1:2" x14ac:dyDescent="0.2">
      <c r="A111" s="40"/>
      <c r="B111" s="40"/>
    </row>
    <row r="112" spans="1:2" x14ac:dyDescent="0.2">
      <c r="A112" s="40"/>
      <c r="B112" s="40"/>
    </row>
    <row r="113" spans="1:2" x14ac:dyDescent="0.2">
      <c r="A113" s="40"/>
      <c r="B113" s="40"/>
    </row>
    <row r="114" spans="1:2" x14ac:dyDescent="0.2">
      <c r="A114" s="40"/>
      <c r="B114" s="40"/>
    </row>
    <row r="115" spans="1:2" x14ac:dyDescent="0.2">
      <c r="A115" s="40"/>
      <c r="B115" s="40"/>
    </row>
    <row r="116" spans="1:2" x14ac:dyDescent="0.2">
      <c r="A116" s="40"/>
      <c r="B116" s="40"/>
    </row>
    <row r="117" spans="1:2" x14ac:dyDescent="0.2">
      <c r="A117" s="40"/>
      <c r="B117" s="40"/>
    </row>
    <row r="118" spans="1:2" x14ac:dyDescent="0.2">
      <c r="A118" s="40"/>
      <c r="B118" s="40"/>
    </row>
    <row r="119" spans="1:2" x14ac:dyDescent="0.2">
      <c r="A119" s="40"/>
      <c r="B119" s="40"/>
    </row>
    <row r="120" spans="1:2" x14ac:dyDescent="0.2">
      <c r="A120" s="40"/>
      <c r="B120" s="40"/>
    </row>
    <row r="121" spans="1:2" x14ac:dyDescent="0.2">
      <c r="A121" s="40"/>
      <c r="B121" s="40"/>
    </row>
    <row r="122" spans="1:2" x14ac:dyDescent="0.2">
      <c r="A122" s="40"/>
      <c r="B122" s="40"/>
    </row>
    <row r="123" spans="1:2" x14ac:dyDescent="0.2">
      <c r="A123" s="40"/>
      <c r="B123" s="40"/>
    </row>
    <row r="124" spans="1:2" x14ac:dyDescent="0.2">
      <c r="A124" s="40"/>
      <c r="B124" s="40"/>
    </row>
    <row r="125" spans="1:2" x14ac:dyDescent="0.2">
      <c r="A125" s="40"/>
      <c r="B125" s="40"/>
    </row>
    <row r="126" spans="1:2" x14ac:dyDescent="0.2">
      <c r="A126" s="40"/>
      <c r="B126" s="40"/>
    </row>
    <row r="127" spans="1:2" x14ac:dyDescent="0.2">
      <c r="A127" s="40"/>
      <c r="B127" s="40"/>
    </row>
    <row r="128" spans="1:2" x14ac:dyDescent="0.2">
      <c r="A128" s="40"/>
      <c r="B128" s="40"/>
    </row>
    <row r="129" spans="1:2" x14ac:dyDescent="0.2">
      <c r="A129" s="40"/>
      <c r="B129" s="40"/>
    </row>
    <row r="130" spans="1:2" x14ac:dyDescent="0.2">
      <c r="A130" s="40"/>
      <c r="B130" s="40"/>
    </row>
    <row r="131" spans="1:2" x14ac:dyDescent="0.2">
      <c r="A131" s="40"/>
      <c r="B131" s="40"/>
    </row>
    <row r="132" spans="1:2" x14ac:dyDescent="0.2">
      <c r="A132" s="40"/>
      <c r="B132" s="40"/>
    </row>
    <row r="133" spans="1:2" x14ac:dyDescent="0.2">
      <c r="A133" s="40"/>
      <c r="B133" s="40"/>
    </row>
    <row r="134" spans="1:2" x14ac:dyDescent="0.2">
      <c r="A134" s="40"/>
      <c r="B134" s="40"/>
    </row>
    <row r="135" spans="1:2" x14ac:dyDescent="0.2">
      <c r="A135" s="40"/>
      <c r="B135" s="40"/>
    </row>
    <row r="136" spans="1:2" x14ac:dyDescent="0.2">
      <c r="A136" s="40"/>
      <c r="B136" s="40"/>
    </row>
    <row r="137" spans="1:2" x14ac:dyDescent="0.2">
      <c r="A137" s="40"/>
      <c r="B137" s="40"/>
    </row>
    <row r="138" spans="1:2" x14ac:dyDescent="0.2">
      <c r="A138" s="40"/>
      <c r="B138" s="40"/>
    </row>
    <row r="139" spans="1:2" x14ac:dyDescent="0.2">
      <c r="A139" s="40"/>
      <c r="B139" s="40"/>
    </row>
    <row r="140" spans="1:2" x14ac:dyDescent="0.2">
      <c r="A140" s="40"/>
      <c r="B140" s="40"/>
    </row>
    <row r="141" spans="1:2" x14ac:dyDescent="0.2">
      <c r="A141" s="40"/>
      <c r="B141" s="40"/>
    </row>
    <row r="142" spans="1:2" x14ac:dyDescent="0.2">
      <c r="A142" s="40"/>
      <c r="B142" s="40"/>
    </row>
    <row r="143" spans="1:2" x14ac:dyDescent="0.2">
      <c r="A143" s="40"/>
      <c r="B143" s="40"/>
    </row>
    <row r="144" spans="1:2" x14ac:dyDescent="0.2">
      <c r="A144" s="40"/>
      <c r="B144" s="40"/>
    </row>
    <row r="145" spans="1:2" x14ac:dyDescent="0.2">
      <c r="A145" s="40"/>
      <c r="B145" s="40"/>
    </row>
    <row r="146" spans="1:2" x14ac:dyDescent="0.2">
      <c r="A146" s="40"/>
      <c r="B146" s="40"/>
    </row>
    <row r="147" spans="1:2" x14ac:dyDescent="0.2">
      <c r="A147" s="40"/>
      <c r="B147" s="40"/>
    </row>
    <row r="148" spans="1:2" x14ac:dyDescent="0.2">
      <c r="A148" s="40"/>
      <c r="B148" s="40"/>
    </row>
    <row r="149" spans="1:2" x14ac:dyDescent="0.2">
      <c r="A149" s="40"/>
      <c r="B149" s="40"/>
    </row>
    <row r="150" spans="1:2" x14ac:dyDescent="0.2">
      <c r="A150" s="40"/>
      <c r="B150" s="40"/>
    </row>
    <row r="151" spans="1:2" x14ac:dyDescent="0.2">
      <c r="A151" s="40"/>
      <c r="B151" s="40"/>
    </row>
    <row r="152" spans="1:2" x14ac:dyDescent="0.2">
      <c r="A152" s="40"/>
      <c r="B152" s="40"/>
    </row>
    <row r="153" spans="1:2" x14ac:dyDescent="0.2">
      <c r="A153" s="40"/>
      <c r="B153" s="40"/>
    </row>
    <row r="154" spans="1:2" x14ac:dyDescent="0.2">
      <c r="A154" s="40"/>
      <c r="B154" s="40"/>
    </row>
    <row r="155" spans="1:2" x14ac:dyDescent="0.2">
      <c r="A155" s="40"/>
      <c r="B155" s="40"/>
    </row>
    <row r="156" spans="1:2" x14ac:dyDescent="0.2">
      <c r="A156" s="40"/>
      <c r="B156" s="40"/>
    </row>
    <row r="157" spans="1:2" x14ac:dyDescent="0.2">
      <c r="A157" s="40"/>
      <c r="B157" s="40"/>
    </row>
    <row r="158" spans="1:2" x14ac:dyDescent="0.2">
      <c r="A158" s="40"/>
      <c r="B158" s="40"/>
    </row>
    <row r="159" spans="1:2" x14ac:dyDescent="0.2">
      <c r="A159" s="40"/>
      <c r="B159" s="40"/>
    </row>
    <row r="160" spans="1:2" x14ac:dyDescent="0.2">
      <c r="A160" s="40"/>
      <c r="B160" s="40"/>
    </row>
    <row r="161" spans="1:2" x14ac:dyDescent="0.2">
      <c r="A161" s="40"/>
      <c r="B161" s="40"/>
    </row>
    <row r="162" spans="1:2" x14ac:dyDescent="0.2">
      <c r="A162" s="40"/>
      <c r="B162" s="40"/>
    </row>
    <row r="163" spans="1:2" x14ac:dyDescent="0.2">
      <c r="A163" s="40"/>
      <c r="B163" s="40"/>
    </row>
    <row r="164" spans="1:2" x14ac:dyDescent="0.2">
      <c r="A164" s="40"/>
      <c r="B164" s="40"/>
    </row>
    <row r="165" spans="1:2" x14ac:dyDescent="0.2">
      <c r="A165" s="40"/>
      <c r="B165" s="40"/>
    </row>
    <row r="166" spans="1:2" x14ac:dyDescent="0.2">
      <c r="A166" s="40"/>
      <c r="B166" s="40"/>
    </row>
    <row r="167" spans="1:2" x14ac:dyDescent="0.2">
      <c r="A167" s="40"/>
      <c r="B167" s="40"/>
    </row>
    <row r="168" spans="1:2" x14ac:dyDescent="0.2">
      <c r="A168" s="40"/>
      <c r="B168" s="40"/>
    </row>
    <row r="169" spans="1:2" x14ac:dyDescent="0.2">
      <c r="A169" s="40"/>
      <c r="B169" s="40"/>
    </row>
    <row r="170" spans="1:2" x14ac:dyDescent="0.2">
      <c r="A170" s="40"/>
      <c r="B170" s="40"/>
    </row>
    <row r="171" spans="1:2" x14ac:dyDescent="0.2">
      <c r="A171" s="40"/>
      <c r="B171" s="40"/>
    </row>
    <row r="172" spans="1:2" x14ac:dyDescent="0.2">
      <c r="A172" s="40"/>
      <c r="B172" s="40"/>
    </row>
    <row r="173" spans="1:2" x14ac:dyDescent="0.2">
      <c r="A173" s="40"/>
      <c r="B173" s="40"/>
    </row>
    <row r="174" spans="1:2" x14ac:dyDescent="0.2">
      <c r="A174" s="40"/>
      <c r="B174" s="40"/>
    </row>
    <row r="175" spans="1:2" x14ac:dyDescent="0.2">
      <c r="A175" s="40"/>
      <c r="B175" s="40"/>
    </row>
    <row r="176" spans="1:2" x14ac:dyDescent="0.2">
      <c r="A176" s="40"/>
      <c r="B176" s="40"/>
    </row>
    <row r="177" spans="1:2" x14ac:dyDescent="0.2">
      <c r="A177" s="40"/>
      <c r="B177" s="40"/>
    </row>
    <row r="178" spans="1:2" x14ac:dyDescent="0.2">
      <c r="A178" s="40"/>
      <c r="B178" s="40"/>
    </row>
    <row r="179" spans="1:2" x14ac:dyDescent="0.2">
      <c r="A179" s="40"/>
      <c r="B179" s="40"/>
    </row>
    <row r="180" spans="1:2" x14ac:dyDescent="0.2">
      <c r="A180" s="40"/>
      <c r="B180" s="40"/>
    </row>
    <row r="181" spans="1:2" x14ac:dyDescent="0.2">
      <c r="A181" s="40"/>
      <c r="B181" s="40"/>
    </row>
    <row r="182" spans="1:2" x14ac:dyDescent="0.2">
      <c r="A182" s="40"/>
      <c r="B182" s="40"/>
    </row>
    <row r="183" spans="1:2" x14ac:dyDescent="0.2">
      <c r="A183" s="40"/>
      <c r="B183" s="40"/>
    </row>
    <row r="184" spans="1:2" x14ac:dyDescent="0.2">
      <c r="A184" s="40"/>
      <c r="B184" s="40"/>
    </row>
    <row r="185" spans="1:2" x14ac:dyDescent="0.2">
      <c r="A185" s="40"/>
      <c r="B185" s="40"/>
    </row>
    <row r="186" spans="1:2" x14ac:dyDescent="0.2">
      <c r="A186" s="40"/>
      <c r="B186" s="40"/>
    </row>
    <row r="187" spans="1:2" x14ac:dyDescent="0.2">
      <c r="A187" s="40"/>
      <c r="B187" s="40"/>
    </row>
    <row r="188" spans="1:2" x14ac:dyDescent="0.2">
      <c r="A188" s="40"/>
      <c r="B188" s="40"/>
    </row>
    <row r="189" spans="1:2" x14ac:dyDescent="0.2">
      <c r="A189" s="40"/>
      <c r="B189" s="40"/>
    </row>
    <row r="190" spans="1:2" x14ac:dyDescent="0.2">
      <c r="A190" s="40"/>
      <c r="B190" s="40"/>
    </row>
    <row r="191" spans="1:2" x14ac:dyDescent="0.2">
      <c r="A191" s="40"/>
      <c r="B191" s="40"/>
    </row>
    <row r="192" spans="1:2" x14ac:dyDescent="0.2">
      <c r="A192" s="40"/>
      <c r="B192" s="40"/>
    </row>
    <row r="193" spans="1:2" x14ac:dyDescent="0.2">
      <c r="A193" s="40"/>
      <c r="B193" s="40"/>
    </row>
    <row r="194" spans="1:2" x14ac:dyDescent="0.2">
      <c r="A194" s="40"/>
      <c r="B194" s="40"/>
    </row>
    <row r="195" spans="1:2" x14ac:dyDescent="0.2">
      <c r="A195" s="40"/>
      <c r="B195" s="40"/>
    </row>
    <row r="196" spans="1:2" x14ac:dyDescent="0.2">
      <c r="A196" s="40"/>
      <c r="B196" s="40"/>
    </row>
    <row r="197" spans="1:2" x14ac:dyDescent="0.2">
      <c r="A197" s="40"/>
      <c r="B197" s="40"/>
    </row>
    <row r="198" spans="1:2" x14ac:dyDescent="0.2">
      <c r="A198" s="40"/>
      <c r="B198" s="40"/>
    </row>
    <row r="199" spans="1:2" x14ac:dyDescent="0.2">
      <c r="A199" s="40"/>
      <c r="B199" s="40"/>
    </row>
    <row r="200" spans="1:2" x14ac:dyDescent="0.2">
      <c r="A200" s="40"/>
      <c r="B200" s="40"/>
    </row>
    <row r="201" spans="1:2" x14ac:dyDescent="0.2">
      <c r="A201" s="40"/>
      <c r="B201" s="40"/>
    </row>
    <row r="202" spans="1:2" x14ac:dyDescent="0.2">
      <c r="A202" s="40"/>
      <c r="B202" s="40"/>
    </row>
  </sheetData>
  <sortState xmlns:xlrd2="http://schemas.microsoft.com/office/spreadsheetml/2017/richdata2" ref="A3:B100">
    <sortCondition ref="A3:A100"/>
  </sortState>
  <mergeCells count="1">
    <mergeCell ref="A1:B1"/>
  </mergeCells>
  <pageMargins left="0.70866141732283472" right="0.70866141732283472" top="0.74803149606299213" bottom="0.74803149606299213" header="0.31496062992125984" footer="0.31496062992125984"/>
  <pageSetup paperSize="9" scale="53"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5B5593-4C2B-4470-8E85-5A864B1F2BD5}">
  <sheetPr>
    <pageSetUpPr fitToPage="1"/>
  </sheetPr>
  <dimension ref="A1:AI106"/>
  <sheetViews>
    <sheetView zoomScaleNormal="100" workbookViewId="0">
      <selection activeCell="U5" sqref="U5:W104"/>
    </sheetView>
  </sheetViews>
  <sheetFormatPr defaultRowHeight="14.25" x14ac:dyDescent="0.2"/>
  <cols>
    <col min="2" max="2" width="18.33203125" customWidth="1"/>
    <col min="3" max="20" width="9.109375" style="1"/>
    <col min="21" max="23" width="8.88671875" style="1"/>
    <col min="24" max="29" width="9.109375" style="1"/>
  </cols>
  <sheetData>
    <row r="1" spans="1:35" ht="25.5" x14ac:dyDescent="0.35">
      <c r="A1" s="5" t="s">
        <v>115</v>
      </c>
    </row>
    <row r="2" spans="1:35" x14ac:dyDescent="0.2">
      <c r="A2" t="s">
        <v>0</v>
      </c>
      <c r="C2" s="1">
        <v>3</v>
      </c>
      <c r="D2" s="1">
        <f>C2+1</f>
        <v>4</v>
      </c>
      <c r="E2" s="1">
        <f t="shared" ref="E2:T2" si="0">D2+1</f>
        <v>5</v>
      </c>
      <c r="F2" s="1">
        <f t="shared" si="0"/>
        <v>6</v>
      </c>
      <c r="G2" s="1">
        <f t="shared" si="0"/>
        <v>7</v>
      </c>
      <c r="H2" s="1">
        <f t="shared" si="0"/>
        <v>8</v>
      </c>
      <c r="I2" s="1">
        <f t="shared" si="0"/>
        <v>9</v>
      </c>
      <c r="J2" s="1">
        <f t="shared" si="0"/>
        <v>10</v>
      </c>
      <c r="K2" s="1">
        <f t="shared" si="0"/>
        <v>11</v>
      </c>
      <c r="L2" s="1">
        <f t="shared" si="0"/>
        <v>12</v>
      </c>
      <c r="M2" s="1">
        <f t="shared" si="0"/>
        <v>13</v>
      </c>
      <c r="N2" s="1">
        <f t="shared" si="0"/>
        <v>14</v>
      </c>
      <c r="O2" s="1">
        <f t="shared" si="0"/>
        <v>15</v>
      </c>
      <c r="P2" s="1">
        <f t="shared" si="0"/>
        <v>16</v>
      </c>
      <c r="Q2" s="1">
        <f t="shared" si="0"/>
        <v>17</v>
      </c>
      <c r="R2" s="1">
        <f t="shared" si="0"/>
        <v>18</v>
      </c>
      <c r="S2" s="1">
        <f t="shared" si="0"/>
        <v>19</v>
      </c>
      <c r="T2" s="1">
        <f t="shared" si="0"/>
        <v>20</v>
      </c>
      <c r="U2" s="1">
        <f t="shared" ref="U2" si="1">T2+1</f>
        <v>21</v>
      </c>
      <c r="V2" s="1">
        <f t="shared" ref="V2" si="2">U2+1</f>
        <v>22</v>
      </c>
      <c r="W2" s="1">
        <f t="shared" ref="W2" si="3">V2+1</f>
        <v>23</v>
      </c>
      <c r="X2" s="1">
        <f t="shared" ref="X2" si="4">W2+1</f>
        <v>24</v>
      </c>
      <c r="Y2" s="1">
        <f t="shared" ref="Y2" si="5">X2+1</f>
        <v>25</v>
      </c>
      <c r="Z2" s="1">
        <f t="shared" ref="Z2" si="6">Y2+1</f>
        <v>26</v>
      </c>
      <c r="AA2" s="1">
        <f t="shared" ref="AA2" si="7">Z2+1</f>
        <v>27</v>
      </c>
      <c r="AB2" s="1">
        <f t="shared" ref="AB2" si="8">AA2+1</f>
        <v>28</v>
      </c>
      <c r="AC2" s="1">
        <f t="shared" ref="AC2" si="9">AB2+1</f>
        <v>29</v>
      </c>
      <c r="AD2" s="1">
        <f t="shared" ref="AD2" si="10">AC2+1</f>
        <v>30</v>
      </c>
      <c r="AE2" s="1">
        <f t="shared" ref="AE2" si="11">AD2+1</f>
        <v>31</v>
      </c>
      <c r="AF2" s="1">
        <f t="shared" ref="AF2" si="12">AE2+1</f>
        <v>32</v>
      </c>
      <c r="AG2" s="1">
        <f t="shared" ref="AG2" si="13">AF2+1</f>
        <v>33</v>
      </c>
      <c r="AH2" s="1">
        <f t="shared" ref="AH2" si="14">AG2+1</f>
        <v>34</v>
      </c>
      <c r="AI2" s="1">
        <f t="shared" ref="AI2" si="15">AH2+1</f>
        <v>35</v>
      </c>
    </row>
    <row r="3" spans="1:35" x14ac:dyDescent="0.2">
      <c r="C3" s="101" t="s">
        <v>103</v>
      </c>
      <c r="D3" s="101"/>
      <c r="E3" s="101"/>
      <c r="F3" s="101" t="s">
        <v>156</v>
      </c>
      <c r="G3" s="101"/>
      <c r="H3" s="101"/>
      <c r="I3" s="101" t="s">
        <v>157</v>
      </c>
      <c r="J3" s="101"/>
      <c r="K3" s="101"/>
      <c r="L3" s="101" t="s">
        <v>158</v>
      </c>
      <c r="M3" s="101"/>
      <c r="N3" s="101"/>
      <c r="O3" s="101" t="s">
        <v>159</v>
      </c>
      <c r="P3" s="101"/>
      <c r="Q3" s="101"/>
      <c r="R3" s="101" t="s">
        <v>104</v>
      </c>
      <c r="S3" s="101"/>
      <c r="T3" s="101"/>
      <c r="U3" s="101" t="s">
        <v>260</v>
      </c>
      <c r="V3" s="101"/>
      <c r="W3" s="101"/>
      <c r="X3" s="101" t="s">
        <v>320</v>
      </c>
      <c r="Y3" s="101"/>
      <c r="Z3" s="101"/>
      <c r="AA3" s="101" t="s">
        <v>105</v>
      </c>
      <c r="AB3" s="101"/>
      <c r="AC3" s="101"/>
      <c r="AD3" s="101" t="s">
        <v>261</v>
      </c>
      <c r="AE3" s="101"/>
      <c r="AF3" s="101"/>
      <c r="AG3" s="101" t="s">
        <v>262</v>
      </c>
      <c r="AH3" s="101"/>
      <c r="AI3" s="101"/>
    </row>
    <row r="4" spans="1:35" x14ac:dyDescent="0.2">
      <c r="C4" s="1" t="s">
        <v>1</v>
      </c>
      <c r="D4" s="1" t="s">
        <v>2</v>
      </c>
      <c r="E4" s="1" t="s">
        <v>3</v>
      </c>
      <c r="F4" s="1" t="s">
        <v>1</v>
      </c>
      <c r="G4" s="1" t="s">
        <v>2</v>
      </c>
      <c r="H4" s="1" t="s">
        <v>3</v>
      </c>
      <c r="I4" s="1" t="s">
        <v>1</v>
      </c>
      <c r="J4" s="1" t="s">
        <v>2</v>
      </c>
      <c r="K4" s="1" t="s">
        <v>3</v>
      </c>
      <c r="L4" s="1" t="s">
        <v>1</v>
      </c>
      <c r="M4" s="1" t="s">
        <v>2</v>
      </c>
      <c r="N4" s="1" t="s">
        <v>3</v>
      </c>
      <c r="O4" s="1" t="s">
        <v>1</v>
      </c>
      <c r="P4" s="1" t="s">
        <v>2</v>
      </c>
      <c r="Q4" s="1" t="s">
        <v>3</v>
      </c>
      <c r="R4" s="1" t="s">
        <v>1</v>
      </c>
      <c r="S4" s="1" t="s">
        <v>2</v>
      </c>
      <c r="T4" s="1" t="s">
        <v>3</v>
      </c>
      <c r="U4" s="1" t="s">
        <v>1</v>
      </c>
      <c r="V4" s="1" t="s">
        <v>2</v>
      </c>
      <c r="W4" s="1" t="s">
        <v>3</v>
      </c>
      <c r="X4" s="1" t="s">
        <v>1</v>
      </c>
      <c r="Y4" s="1" t="s">
        <v>2</v>
      </c>
      <c r="Z4" s="1" t="s">
        <v>3</v>
      </c>
      <c r="AA4" s="1" t="s">
        <v>1</v>
      </c>
      <c r="AB4" s="1" t="s">
        <v>2</v>
      </c>
      <c r="AC4" s="1" t="s">
        <v>3</v>
      </c>
      <c r="AD4" t="s">
        <v>1</v>
      </c>
      <c r="AE4" t="s">
        <v>2</v>
      </c>
      <c r="AF4" t="s">
        <v>3</v>
      </c>
      <c r="AG4" t="s">
        <v>1</v>
      </c>
      <c r="AH4" t="s">
        <v>2</v>
      </c>
      <c r="AI4" t="s">
        <v>3</v>
      </c>
    </row>
    <row r="5" spans="1:35" x14ac:dyDescent="0.2">
      <c r="A5" s="2">
        <v>101</v>
      </c>
      <c r="B5" t="s">
        <v>4</v>
      </c>
      <c r="C5" s="1">
        <v>528208</v>
      </c>
      <c r="D5" s="1">
        <v>46744</v>
      </c>
      <c r="E5" s="1">
        <v>16489</v>
      </c>
      <c r="F5" s="1">
        <v>580184</v>
      </c>
      <c r="G5" s="1">
        <v>51437</v>
      </c>
      <c r="H5" s="1">
        <v>13628</v>
      </c>
      <c r="I5" s="1">
        <v>613288</v>
      </c>
      <c r="J5" s="1">
        <v>54586</v>
      </c>
      <c r="K5" s="1">
        <v>12835</v>
      </c>
      <c r="L5" s="1">
        <v>638117</v>
      </c>
      <c r="M5" s="1">
        <v>58085</v>
      </c>
      <c r="N5" s="1">
        <v>13546</v>
      </c>
      <c r="O5" s="1">
        <v>653664</v>
      </c>
      <c r="P5" s="1">
        <v>60214</v>
      </c>
      <c r="Q5" s="1">
        <v>14432</v>
      </c>
      <c r="R5" s="1">
        <v>659350</v>
      </c>
      <c r="S5" s="1">
        <v>61393</v>
      </c>
      <c r="T5" s="1">
        <v>15320</v>
      </c>
      <c r="U5" s="1">
        <v>667099</v>
      </c>
      <c r="V5" s="1">
        <v>62752</v>
      </c>
      <c r="W5" s="1">
        <v>16314</v>
      </c>
      <c r="X5">
        <v>671714</v>
      </c>
      <c r="Y5">
        <v>64245</v>
      </c>
      <c r="Z5">
        <v>17460</v>
      </c>
      <c r="AA5" s="1">
        <v>684972</v>
      </c>
      <c r="AB5" s="1">
        <v>70522</v>
      </c>
      <c r="AC5" s="1">
        <v>21412</v>
      </c>
      <c r="AD5" s="1">
        <v>711011</v>
      </c>
      <c r="AE5" s="1">
        <v>91472</v>
      </c>
      <c r="AF5" s="1">
        <v>27150</v>
      </c>
      <c r="AG5" s="1">
        <v>723758</v>
      </c>
      <c r="AH5" s="1">
        <v>105232</v>
      </c>
      <c r="AI5" s="1">
        <v>37583</v>
      </c>
    </row>
    <row r="6" spans="1:35" x14ac:dyDescent="0.2">
      <c r="A6" s="2">
        <v>147</v>
      </c>
      <c r="B6" t="s">
        <v>5</v>
      </c>
      <c r="C6" s="1">
        <v>96718</v>
      </c>
      <c r="D6" s="1">
        <v>13204</v>
      </c>
      <c r="E6" s="1">
        <v>4800</v>
      </c>
      <c r="F6" s="1">
        <v>103192</v>
      </c>
      <c r="G6" s="1">
        <v>15054</v>
      </c>
      <c r="H6" s="1">
        <v>4323</v>
      </c>
      <c r="I6" s="1">
        <v>104410</v>
      </c>
      <c r="J6" s="1">
        <v>15794</v>
      </c>
      <c r="K6" s="1">
        <v>4358</v>
      </c>
      <c r="L6" s="1">
        <v>103677</v>
      </c>
      <c r="M6" s="1">
        <v>16298</v>
      </c>
      <c r="N6" s="1">
        <v>4610</v>
      </c>
      <c r="O6" s="1">
        <v>104664</v>
      </c>
      <c r="P6" s="1">
        <v>16473</v>
      </c>
      <c r="Q6" s="1">
        <v>4940</v>
      </c>
      <c r="R6" s="1">
        <v>104899</v>
      </c>
      <c r="S6" s="1">
        <v>16602</v>
      </c>
      <c r="T6" s="1">
        <v>5254</v>
      </c>
      <c r="U6" s="1">
        <v>105840</v>
      </c>
      <c r="V6" s="1">
        <v>16710</v>
      </c>
      <c r="W6" s="1">
        <v>5605</v>
      </c>
      <c r="X6">
        <v>106150</v>
      </c>
      <c r="Y6">
        <v>16870</v>
      </c>
      <c r="Z6">
        <v>5935</v>
      </c>
      <c r="AA6" s="1">
        <v>105322</v>
      </c>
      <c r="AB6" s="1">
        <v>17129</v>
      </c>
      <c r="AC6" s="1">
        <v>6723</v>
      </c>
      <c r="AD6" s="1">
        <v>105176</v>
      </c>
      <c r="AE6" s="1">
        <v>19675</v>
      </c>
      <c r="AF6" s="1">
        <v>6738</v>
      </c>
      <c r="AG6" s="1">
        <v>105245</v>
      </c>
      <c r="AH6" s="1">
        <v>21118</v>
      </c>
      <c r="AI6" s="1">
        <v>8451</v>
      </c>
    </row>
    <row r="7" spans="1:35" x14ac:dyDescent="0.2">
      <c r="A7" s="2">
        <v>151</v>
      </c>
      <c r="B7" t="s">
        <v>9</v>
      </c>
      <c r="C7" s="1">
        <v>47652</v>
      </c>
      <c r="D7" s="1">
        <v>7582</v>
      </c>
      <c r="E7" s="1">
        <v>1619</v>
      </c>
      <c r="F7" s="1">
        <v>48355</v>
      </c>
      <c r="G7" s="1">
        <v>8800</v>
      </c>
      <c r="H7" s="1">
        <v>2124</v>
      </c>
      <c r="I7" s="1">
        <v>48295</v>
      </c>
      <c r="J7" s="1">
        <v>9145</v>
      </c>
      <c r="K7" s="1">
        <v>2588</v>
      </c>
      <c r="L7" s="1">
        <v>49310</v>
      </c>
      <c r="M7" s="1">
        <v>9153</v>
      </c>
      <c r="N7" s="1">
        <v>3059</v>
      </c>
      <c r="O7" s="1">
        <v>50039</v>
      </c>
      <c r="P7" s="1">
        <v>9202</v>
      </c>
      <c r="Q7" s="1">
        <v>3286</v>
      </c>
      <c r="R7" s="1">
        <v>51237</v>
      </c>
      <c r="S7" s="1">
        <v>9162</v>
      </c>
      <c r="T7" s="1">
        <v>3406</v>
      </c>
      <c r="U7" s="1">
        <v>52939</v>
      </c>
      <c r="V7" s="1">
        <v>9251</v>
      </c>
      <c r="W7" s="1">
        <v>3529</v>
      </c>
      <c r="X7">
        <v>53950</v>
      </c>
      <c r="Y7">
        <v>9385</v>
      </c>
      <c r="Z7">
        <v>3665</v>
      </c>
      <c r="AA7" s="1">
        <v>56695</v>
      </c>
      <c r="AB7" s="1">
        <v>9856</v>
      </c>
      <c r="AC7" s="1">
        <v>3883</v>
      </c>
      <c r="AD7" s="1">
        <v>63244</v>
      </c>
      <c r="AE7" s="1">
        <v>11644</v>
      </c>
      <c r="AF7" s="1">
        <v>3998</v>
      </c>
      <c r="AG7" s="1">
        <v>67300</v>
      </c>
      <c r="AH7" s="1">
        <v>12748</v>
      </c>
      <c r="AI7" s="1">
        <v>5327</v>
      </c>
    </row>
    <row r="8" spans="1:35" x14ac:dyDescent="0.2">
      <c r="A8" s="2">
        <v>153</v>
      </c>
      <c r="B8" t="s">
        <v>10</v>
      </c>
      <c r="C8" s="1">
        <v>33795</v>
      </c>
      <c r="D8" s="1">
        <v>5201</v>
      </c>
      <c r="E8" s="1">
        <v>1450</v>
      </c>
      <c r="F8" s="1">
        <v>35050</v>
      </c>
      <c r="G8" s="1">
        <v>5807</v>
      </c>
      <c r="H8" s="1">
        <v>1665</v>
      </c>
      <c r="I8" s="1">
        <v>35538</v>
      </c>
      <c r="J8" s="1">
        <v>5999</v>
      </c>
      <c r="K8" s="1">
        <v>1762</v>
      </c>
      <c r="L8" s="1">
        <v>35232</v>
      </c>
      <c r="M8" s="1">
        <v>6075</v>
      </c>
      <c r="N8" s="1">
        <v>1828</v>
      </c>
      <c r="O8" s="1">
        <v>37128</v>
      </c>
      <c r="P8" s="1">
        <v>6084</v>
      </c>
      <c r="Q8" s="1">
        <v>1830</v>
      </c>
      <c r="R8" s="1">
        <v>39067</v>
      </c>
      <c r="S8" s="1">
        <v>6193</v>
      </c>
      <c r="T8" s="1">
        <v>1860</v>
      </c>
      <c r="U8" s="1">
        <v>40401</v>
      </c>
      <c r="V8" s="1">
        <v>6324</v>
      </c>
      <c r="W8" s="1">
        <v>1950</v>
      </c>
      <c r="X8">
        <v>40990</v>
      </c>
      <c r="Y8">
        <v>6402</v>
      </c>
      <c r="Z8">
        <v>2016</v>
      </c>
      <c r="AA8" s="1">
        <v>44041</v>
      </c>
      <c r="AB8" s="1">
        <v>6906</v>
      </c>
      <c r="AC8" s="1">
        <v>2323</v>
      </c>
      <c r="AD8" s="1">
        <v>49992</v>
      </c>
      <c r="AE8" s="1">
        <v>8096</v>
      </c>
      <c r="AF8" s="1">
        <v>2824</v>
      </c>
      <c r="AG8" s="1">
        <v>53238</v>
      </c>
      <c r="AH8" s="1">
        <v>8959</v>
      </c>
      <c r="AI8" s="1">
        <v>3590</v>
      </c>
    </row>
    <row r="9" spans="1:35" x14ac:dyDescent="0.2">
      <c r="A9" s="2">
        <v>155</v>
      </c>
      <c r="B9" t="s">
        <v>6</v>
      </c>
      <c r="C9" s="1">
        <v>13564</v>
      </c>
      <c r="D9" s="1">
        <v>2301</v>
      </c>
      <c r="E9" s="1">
        <v>601</v>
      </c>
      <c r="F9" s="1">
        <v>14028</v>
      </c>
      <c r="G9" s="1">
        <v>2889</v>
      </c>
      <c r="H9" s="1">
        <v>711</v>
      </c>
      <c r="I9" s="1">
        <v>14272</v>
      </c>
      <c r="J9" s="1">
        <v>3092</v>
      </c>
      <c r="K9" s="1">
        <v>820</v>
      </c>
      <c r="L9" s="1">
        <v>14569</v>
      </c>
      <c r="M9" s="1">
        <v>3228</v>
      </c>
      <c r="N9" s="1">
        <v>919</v>
      </c>
      <c r="O9" s="1">
        <v>14609</v>
      </c>
      <c r="P9" s="1">
        <v>3294</v>
      </c>
      <c r="Q9" s="1">
        <v>1038</v>
      </c>
      <c r="R9" s="1">
        <v>14569</v>
      </c>
      <c r="S9" s="1">
        <v>3339</v>
      </c>
      <c r="T9" s="1">
        <v>1109</v>
      </c>
      <c r="U9" s="1">
        <v>14450</v>
      </c>
      <c r="V9" s="1">
        <v>3401</v>
      </c>
      <c r="W9" s="1">
        <v>1174</v>
      </c>
      <c r="X9">
        <v>14474</v>
      </c>
      <c r="Y9">
        <v>3399</v>
      </c>
      <c r="Z9">
        <v>1202</v>
      </c>
      <c r="AA9" s="1">
        <v>13937</v>
      </c>
      <c r="AB9" s="1">
        <v>3390</v>
      </c>
      <c r="AC9" s="1">
        <v>1349</v>
      </c>
      <c r="AD9" s="1">
        <v>13200</v>
      </c>
      <c r="AE9" s="1">
        <v>3603</v>
      </c>
      <c r="AF9" s="1">
        <v>1378</v>
      </c>
      <c r="AG9" s="1">
        <v>12800</v>
      </c>
      <c r="AH9" s="1">
        <v>3670</v>
      </c>
      <c r="AI9" s="1">
        <v>1586</v>
      </c>
    </row>
    <row r="10" spans="1:35" x14ac:dyDescent="0.2">
      <c r="A10" s="2">
        <v>157</v>
      </c>
      <c r="B10" t="s">
        <v>11</v>
      </c>
      <c r="C10" s="1">
        <v>71052</v>
      </c>
      <c r="D10" s="1">
        <v>10654</v>
      </c>
      <c r="E10" s="1">
        <v>4118</v>
      </c>
      <c r="F10" s="1">
        <v>74932</v>
      </c>
      <c r="G10" s="1">
        <v>12521</v>
      </c>
      <c r="H10" s="1">
        <v>3756</v>
      </c>
      <c r="I10" s="1">
        <v>75803</v>
      </c>
      <c r="J10" s="1">
        <v>13344</v>
      </c>
      <c r="K10" s="1">
        <v>3764</v>
      </c>
      <c r="L10" s="1">
        <v>74550</v>
      </c>
      <c r="M10" s="1">
        <v>13960</v>
      </c>
      <c r="N10" s="1">
        <v>4018</v>
      </c>
      <c r="O10" s="1">
        <v>74838</v>
      </c>
      <c r="P10" s="1">
        <v>14295</v>
      </c>
      <c r="Q10" s="1">
        <v>4364</v>
      </c>
      <c r="R10" s="1">
        <v>75033</v>
      </c>
      <c r="S10" s="1">
        <v>14563</v>
      </c>
      <c r="T10" s="1">
        <v>4679</v>
      </c>
      <c r="U10" s="1">
        <v>75076</v>
      </c>
      <c r="V10" s="1">
        <v>14810</v>
      </c>
      <c r="W10" s="1">
        <v>5015</v>
      </c>
      <c r="X10">
        <v>75106</v>
      </c>
      <c r="Y10">
        <v>14981</v>
      </c>
      <c r="Z10">
        <v>5302</v>
      </c>
      <c r="AA10" s="1">
        <v>73522</v>
      </c>
      <c r="AB10" s="1">
        <v>15550</v>
      </c>
      <c r="AC10" s="1">
        <v>6188</v>
      </c>
      <c r="AD10" s="1">
        <v>72679</v>
      </c>
      <c r="AE10" s="1">
        <v>17799</v>
      </c>
      <c r="AF10" s="1">
        <v>6500</v>
      </c>
      <c r="AG10" s="1">
        <v>72828</v>
      </c>
      <c r="AH10" s="1">
        <v>18373</v>
      </c>
      <c r="AI10" s="1">
        <v>8030</v>
      </c>
    </row>
    <row r="11" spans="1:35" x14ac:dyDescent="0.2">
      <c r="A11" s="2">
        <v>159</v>
      </c>
      <c r="B11" t="s">
        <v>12</v>
      </c>
      <c r="C11" s="1">
        <v>64102</v>
      </c>
      <c r="D11" s="1">
        <v>8874</v>
      </c>
      <c r="E11" s="1">
        <v>3199</v>
      </c>
      <c r="F11" s="1">
        <v>67347</v>
      </c>
      <c r="G11" s="1">
        <v>9754</v>
      </c>
      <c r="H11" s="1">
        <v>3208</v>
      </c>
      <c r="I11" s="1">
        <v>69484</v>
      </c>
      <c r="J11" s="1">
        <v>10078</v>
      </c>
      <c r="K11" s="1">
        <v>3144</v>
      </c>
      <c r="L11" s="1">
        <v>69200</v>
      </c>
      <c r="M11" s="1">
        <v>10366</v>
      </c>
      <c r="N11" s="1">
        <v>3087</v>
      </c>
      <c r="O11" s="1">
        <v>70001</v>
      </c>
      <c r="P11" s="1">
        <v>10580</v>
      </c>
      <c r="Q11" s="1">
        <v>3123</v>
      </c>
      <c r="R11" s="1">
        <v>70600</v>
      </c>
      <c r="S11" s="1">
        <v>10611</v>
      </c>
      <c r="T11" s="1">
        <v>3198</v>
      </c>
      <c r="U11" s="1">
        <v>70958</v>
      </c>
      <c r="V11" s="1">
        <v>10737</v>
      </c>
      <c r="W11" s="1">
        <v>3314</v>
      </c>
      <c r="X11">
        <v>71185</v>
      </c>
      <c r="Y11">
        <v>10887</v>
      </c>
      <c r="Z11">
        <v>3448</v>
      </c>
      <c r="AA11" s="1">
        <v>71660</v>
      </c>
      <c r="AB11" s="1">
        <v>11536</v>
      </c>
      <c r="AC11" s="1">
        <v>3948</v>
      </c>
      <c r="AD11" s="1">
        <v>73906</v>
      </c>
      <c r="AE11" s="1">
        <v>13177</v>
      </c>
      <c r="AF11" s="1">
        <v>4726</v>
      </c>
      <c r="AG11" s="1">
        <v>75216</v>
      </c>
      <c r="AH11" s="1">
        <v>13997</v>
      </c>
      <c r="AI11" s="1">
        <v>5737</v>
      </c>
    </row>
    <row r="12" spans="1:35" x14ac:dyDescent="0.2">
      <c r="A12" s="2">
        <v>161</v>
      </c>
      <c r="B12" t="s">
        <v>13</v>
      </c>
      <c r="C12" s="1">
        <v>21296</v>
      </c>
      <c r="D12" s="1">
        <v>3322</v>
      </c>
      <c r="E12" s="1">
        <v>1070</v>
      </c>
      <c r="F12" s="1">
        <v>22357</v>
      </c>
      <c r="G12" s="1">
        <v>3706</v>
      </c>
      <c r="H12" s="1">
        <v>1151</v>
      </c>
      <c r="I12" s="1">
        <v>22663</v>
      </c>
      <c r="J12" s="1">
        <v>3823</v>
      </c>
      <c r="K12" s="1">
        <v>1196</v>
      </c>
      <c r="L12" s="1">
        <v>23380</v>
      </c>
      <c r="M12" s="1">
        <v>3858</v>
      </c>
      <c r="N12" s="1">
        <v>1237</v>
      </c>
      <c r="O12" s="1">
        <v>23635</v>
      </c>
      <c r="P12" s="1">
        <v>3881</v>
      </c>
      <c r="Q12" s="1">
        <v>1230</v>
      </c>
      <c r="R12" s="1">
        <v>23655</v>
      </c>
      <c r="S12" s="1">
        <v>3869</v>
      </c>
      <c r="T12" s="1">
        <v>1256</v>
      </c>
      <c r="U12" s="1">
        <v>24869</v>
      </c>
      <c r="V12" s="1">
        <v>3920</v>
      </c>
      <c r="W12" s="1">
        <v>1320</v>
      </c>
      <c r="X12">
        <v>25834</v>
      </c>
      <c r="Y12">
        <v>3984</v>
      </c>
      <c r="Z12">
        <v>1397</v>
      </c>
      <c r="AA12" s="1">
        <v>26660</v>
      </c>
      <c r="AB12" s="1">
        <v>4153</v>
      </c>
      <c r="AC12" s="1">
        <v>1565</v>
      </c>
      <c r="AD12" s="1">
        <v>28631</v>
      </c>
      <c r="AE12" s="1">
        <v>4939</v>
      </c>
      <c r="AF12" s="1">
        <v>1700</v>
      </c>
      <c r="AG12" s="1">
        <v>29631</v>
      </c>
      <c r="AH12" s="1">
        <v>5321</v>
      </c>
      <c r="AI12" s="1">
        <v>2195</v>
      </c>
    </row>
    <row r="13" spans="1:35" x14ac:dyDescent="0.2">
      <c r="A13" s="2">
        <v>163</v>
      </c>
      <c r="B13" t="s">
        <v>14</v>
      </c>
      <c r="C13" s="1">
        <v>26556</v>
      </c>
      <c r="D13" s="1">
        <v>4215</v>
      </c>
      <c r="E13" s="1">
        <v>1317</v>
      </c>
      <c r="F13" s="1">
        <v>28148</v>
      </c>
      <c r="G13" s="1">
        <v>4544</v>
      </c>
      <c r="H13" s="1">
        <v>1396</v>
      </c>
      <c r="I13" s="1">
        <v>28572</v>
      </c>
      <c r="J13" s="1">
        <v>4722</v>
      </c>
      <c r="K13" s="1">
        <v>1472</v>
      </c>
      <c r="L13" s="1">
        <v>28913</v>
      </c>
      <c r="M13" s="1">
        <v>4900</v>
      </c>
      <c r="N13" s="1">
        <v>1512</v>
      </c>
      <c r="O13" s="1">
        <v>29215</v>
      </c>
      <c r="P13" s="1">
        <v>4984</v>
      </c>
      <c r="Q13" s="1">
        <v>1594</v>
      </c>
      <c r="R13" s="1">
        <v>29876</v>
      </c>
      <c r="S13" s="1">
        <v>5074</v>
      </c>
      <c r="T13" s="1">
        <v>1632</v>
      </c>
      <c r="U13" s="1">
        <v>30784</v>
      </c>
      <c r="V13" s="1">
        <v>5126</v>
      </c>
      <c r="W13" s="1">
        <v>1665</v>
      </c>
      <c r="X13">
        <v>32030</v>
      </c>
      <c r="Y13">
        <v>5221</v>
      </c>
      <c r="Z13">
        <v>1695</v>
      </c>
      <c r="AA13" s="1">
        <v>33775</v>
      </c>
      <c r="AB13" s="1">
        <v>5565</v>
      </c>
      <c r="AC13" s="1">
        <v>1917</v>
      </c>
      <c r="AD13" s="1">
        <v>37687</v>
      </c>
      <c r="AE13" s="1">
        <v>6478</v>
      </c>
      <c r="AF13" s="1">
        <v>2442</v>
      </c>
      <c r="AG13" s="1">
        <v>40046</v>
      </c>
      <c r="AH13" s="1">
        <v>7120</v>
      </c>
      <c r="AI13" s="1">
        <v>2971</v>
      </c>
    </row>
    <row r="14" spans="1:35" x14ac:dyDescent="0.2">
      <c r="A14" s="2">
        <v>165</v>
      </c>
      <c r="B14" t="s">
        <v>8</v>
      </c>
      <c r="C14" s="1">
        <v>27730</v>
      </c>
      <c r="D14" s="1">
        <v>3084</v>
      </c>
      <c r="E14" s="1">
        <v>513</v>
      </c>
      <c r="F14" s="1">
        <v>27806</v>
      </c>
      <c r="G14" s="1">
        <v>4128</v>
      </c>
      <c r="H14" s="1">
        <v>745</v>
      </c>
      <c r="I14" s="1">
        <v>27743</v>
      </c>
      <c r="J14" s="1">
        <v>4444</v>
      </c>
      <c r="K14" s="1">
        <v>928</v>
      </c>
      <c r="L14" s="1">
        <v>27366</v>
      </c>
      <c r="M14" s="1">
        <v>4609</v>
      </c>
      <c r="N14" s="1">
        <v>1160</v>
      </c>
      <c r="O14" s="1">
        <v>27530</v>
      </c>
      <c r="P14" s="1">
        <v>4649</v>
      </c>
      <c r="Q14" s="1">
        <v>1305</v>
      </c>
      <c r="R14" s="1">
        <v>27677</v>
      </c>
      <c r="S14" s="1">
        <v>4738</v>
      </c>
      <c r="T14" s="1">
        <v>1423</v>
      </c>
      <c r="U14" s="1">
        <v>28117</v>
      </c>
      <c r="V14" s="1">
        <v>4816</v>
      </c>
      <c r="W14" s="1">
        <v>1547</v>
      </c>
      <c r="X14">
        <v>29262</v>
      </c>
      <c r="Y14">
        <v>4837</v>
      </c>
      <c r="Z14">
        <v>1699</v>
      </c>
      <c r="AA14" s="1">
        <v>29659</v>
      </c>
      <c r="AB14" s="1">
        <v>5163</v>
      </c>
      <c r="AC14" s="1">
        <v>2050</v>
      </c>
      <c r="AD14" s="1">
        <v>31076</v>
      </c>
      <c r="AE14" s="1">
        <v>6077</v>
      </c>
      <c r="AF14" s="1">
        <v>2144</v>
      </c>
      <c r="AG14" s="1">
        <v>32046</v>
      </c>
      <c r="AH14" s="1">
        <v>6643</v>
      </c>
      <c r="AI14" s="1">
        <v>2794</v>
      </c>
    </row>
    <row r="15" spans="1:35" x14ac:dyDescent="0.2">
      <c r="A15" s="2">
        <v>167</v>
      </c>
      <c r="B15" t="s">
        <v>15</v>
      </c>
      <c r="C15" s="1">
        <v>49724</v>
      </c>
      <c r="D15" s="1">
        <v>7066</v>
      </c>
      <c r="E15" s="1">
        <v>2228</v>
      </c>
      <c r="F15" s="1">
        <v>52380</v>
      </c>
      <c r="G15" s="1">
        <v>7832</v>
      </c>
      <c r="H15" s="1">
        <v>2307</v>
      </c>
      <c r="I15" s="1">
        <v>53282</v>
      </c>
      <c r="J15" s="1">
        <v>8098</v>
      </c>
      <c r="K15" s="1">
        <v>2346</v>
      </c>
      <c r="L15" s="1">
        <v>53451</v>
      </c>
      <c r="M15" s="1">
        <v>8179</v>
      </c>
      <c r="N15" s="1">
        <v>2409</v>
      </c>
      <c r="O15" s="1">
        <v>53443</v>
      </c>
      <c r="P15" s="1">
        <v>8316</v>
      </c>
      <c r="Q15" s="1">
        <v>2512</v>
      </c>
      <c r="R15" s="1">
        <v>53760</v>
      </c>
      <c r="S15" s="1">
        <v>8435</v>
      </c>
      <c r="T15" s="1">
        <v>2571</v>
      </c>
      <c r="U15" s="1">
        <v>53760</v>
      </c>
      <c r="V15" s="1">
        <v>8555</v>
      </c>
      <c r="W15" s="1">
        <v>2698</v>
      </c>
      <c r="X15">
        <v>54228</v>
      </c>
      <c r="Y15">
        <v>8716</v>
      </c>
      <c r="Z15">
        <v>2830</v>
      </c>
      <c r="AA15" s="1">
        <v>54472</v>
      </c>
      <c r="AB15" s="1">
        <v>9193</v>
      </c>
      <c r="AC15" s="1">
        <v>3207</v>
      </c>
      <c r="AD15" s="1">
        <v>55754</v>
      </c>
      <c r="AE15" s="1">
        <v>10663</v>
      </c>
      <c r="AF15" s="1">
        <v>3792</v>
      </c>
      <c r="AG15" s="1">
        <v>56508</v>
      </c>
      <c r="AH15" s="1">
        <v>11569</v>
      </c>
      <c r="AI15" s="1">
        <v>4707</v>
      </c>
    </row>
    <row r="16" spans="1:35" x14ac:dyDescent="0.2">
      <c r="A16" s="2">
        <v>169</v>
      </c>
      <c r="B16" t="s">
        <v>16</v>
      </c>
      <c r="C16" s="1">
        <v>47664</v>
      </c>
      <c r="D16" s="1">
        <v>5604</v>
      </c>
      <c r="E16" s="1">
        <v>1269</v>
      </c>
      <c r="F16" s="1">
        <v>49230</v>
      </c>
      <c r="G16" s="1">
        <v>7211</v>
      </c>
      <c r="H16" s="1">
        <v>1515</v>
      </c>
      <c r="I16" s="1">
        <v>50596</v>
      </c>
      <c r="J16" s="1">
        <v>7782</v>
      </c>
      <c r="K16" s="1">
        <v>1739</v>
      </c>
      <c r="L16" s="1">
        <v>51729</v>
      </c>
      <c r="M16" s="1">
        <v>8130</v>
      </c>
      <c r="N16" s="1">
        <v>2059</v>
      </c>
      <c r="O16" s="1">
        <v>55258</v>
      </c>
      <c r="P16" s="1">
        <v>8384</v>
      </c>
      <c r="Q16" s="1">
        <v>2356</v>
      </c>
      <c r="R16" s="1">
        <v>57540</v>
      </c>
      <c r="S16" s="1">
        <v>8447</v>
      </c>
      <c r="T16" s="1">
        <v>2518</v>
      </c>
      <c r="U16" s="1">
        <v>59059</v>
      </c>
      <c r="V16" s="1">
        <v>8588</v>
      </c>
      <c r="W16" s="1">
        <v>2729</v>
      </c>
      <c r="X16">
        <v>60458</v>
      </c>
      <c r="Y16">
        <v>8673</v>
      </c>
      <c r="Z16">
        <v>2929</v>
      </c>
      <c r="AA16" s="1">
        <v>64166</v>
      </c>
      <c r="AB16" s="1">
        <v>9135</v>
      </c>
      <c r="AC16" s="1">
        <v>3426</v>
      </c>
      <c r="AD16" s="1">
        <v>71505</v>
      </c>
      <c r="AE16" s="1">
        <v>10742</v>
      </c>
      <c r="AF16" s="1">
        <v>3645</v>
      </c>
      <c r="AG16" s="1">
        <v>75295</v>
      </c>
      <c r="AH16" s="1">
        <v>11932</v>
      </c>
      <c r="AI16" s="1">
        <v>4641</v>
      </c>
    </row>
    <row r="17" spans="1:35" x14ac:dyDescent="0.2">
      <c r="A17" s="2">
        <v>173</v>
      </c>
      <c r="B17" t="s">
        <v>18</v>
      </c>
      <c r="C17" s="1">
        <v>52237</v>
      </c>
      <c r="D17" s="1">
        <v>8841</v>
      </c>
      <c r="E17" s="1">
        <v>3776</v>
      </c>
      <c r="F17" s="1">
        <v>54778</v>
      </c>
      <c r="G17" s="1">
        <v>9543</v>
      </c>
      <c r="H17" s="1">
        <v>3459</v>
      </c>
      <c r="I17" s="1">
        <v>55472</v>
      </c>
      <c r="J17" s="1">
        <v>9640</v>
      </c>
      <c r="K17" s="1">
        <v>3224</v>
      </c>
      <c r="L17" s="1">
        <v>56614</v>
      </c>
      <c r="M17" s="1">
        <v>9983</v>
      </c>
      <c r="N17" s="1">
        <v>3116</v>
      </c>
      <c r="O17" s="1">
        <v>58434</v>
      </c>
      <c r="P17" s="1">
        <v>10213</v>
      </c>
      <c r="Q17" s="1">
        <v>3135</v>
      </c>
      <c r="R17" s="1">
        <v>58538</v>
      </c>
      <c r="S17" s="1">
        <v>10298</v>
      </c>
      <c r="T17" s="1">
        <v>3222</v>
      </c>
      <c r="U17" s="1">
        <v>58713</v>
      </c>
      <c r="V17" s="1">
        <v>10430</v>
      </c>
      <c r="W17" s="1">
        <v>3339</v>
      </c>
      <c r="X17">
        <v>58614</v>
      </c>
      <c r="Y17">
        <v>10537</v>
      </c>
      <c r="Z17">
        <v>3494</v>
      </c>
      <c r="AA17" s="1">
        <v>58120</v>
      </c>
      <c r="AB17" s="1">
        <v>10789</v>
      </c>
      <c r="AC17" s="1">
        <v>3966</v>
      </c>
      <c r="AD17" s="1">
        <v>58519</v>
      </c>
      <c r="AE17" s="1">
        <v>11755</v>
      </c>
      <c r="AF17" s="1">
        <v>4404</v>
      </c>
      <c r="AG17" s="1">
        <v>58935</v>
      </c>
      <c r="AH17" s="1">
        <v>11909</v>
      </c>
      <c r="AI17" s="1">
        <v>5089</v>
      </c>
    </row>
    <row r="18" spans="1:35" x14ac:dyDescent="0.2">
      <c r="A18" s="2">
        <v>175</v>
      </c>
      <c r="B18" t="s">
        <v>19</v>
      </c>
      <c r="C18" s="1">
        <v>36233</v>
      </c>
      <c r="D18" s="1">
        <v>5951</v>
      </c>
      <c r="E18" s="1">
        <v>1949</v>
      </c>
      <c r="F18" s="1">
        <v>37743</v>
      </c>
      <c r="G18" s="1">
        <v>6287</v>
      </c>
      <c r="H18" s="1">
        <v>2090</v>
      </c>
      <c r="I18" s="1">
        <v>39343</v>
      </c>
      <c r="J18" s="1">
        <v>6382</v>
      </c>
      <c r="K18" s="1">
        <v>2108</v>
      </c>
      <c r="L18" s="1">
        <v>41113</v>
      </c>
      <c r="M18" s="1">
        <v>6581</v>
      </c>
      <c r="N18" s="1">
        <v>2136</v>
      </c>
      <c r="O18" s="1">
        <v>42563</v>
      </c>
      <c r="P18" s="1">
        <v>6709</v>
      </c>
      <c r="Q18" s="1">
        <v>2159</v>
      </c>
      <c r="R18" s="1">
        <v>44328</v>
      </c>
      <c r="S18" s="1">
        <v>6891</v>
      </c>
      <c r="T18" s="1">
        <v>2232</v>
      </c>
      <c r="U18" s="1">
        <v>44734</v>
      </c>
      <c r="V18" s="1">
        <v>7014</v>
      </c>
      <c r="W18" s="1">
        <v>2290</v>
      </c>
      <c r="X18">
        <v>45138</v>
      </c>
      <c r="Y18">
        <v>7117</v>
      </c>
      <c r="Z18">
        <v>2381</v>
      </c>
      <c r="AA18" s="1">
        <v>47185</v>
      </c>
      <c r="AB18" s="1">
        <v>7850</v>
      </c>
      <c r="AC18" s="1">
        <v>2711</v>
      </c>
      <c r="AD18" s="1">
        <v>51537</v>
      </c>
      <c r="AE18" s="1">
        <v>9461</v>
      </c>
      <c r="AF18" s="1">
        <v>3399</v>
      </c>
      <c r="AG18" s="1">
        <v>53950</v>
      </c>
      <c r="AH18" s="1">
        <v>10583</v>
      </c>
      <c r="AI18" s="1">
        <v>4426</v>
      </c>
    </row>
    <row r="19" spans="1:35" x14ac:dyDescent="0.2">
      <c r="A19" s="2">
        <v>183</v>
      </c>
      <c r="B19" t="s">
        <v>17</v>
      </c>
      <c r="C19" s="1">
        <v>20606</v>
      </c>
      <c r="D19" s="1">
        <v>2018</v>
      </c>
      <c r="E19" s="1">
        <v>428</v>
      </c>
      <c r="F19" s="1">
        <v>22025</v>
      </c>
      <c r="G19" s="1">
        <v>2854</v>
      </c>
      <c r="H19" s="1">
        <v>506</v>
      </c>
      <c r="I19" s="1">
        <v>22988</v>
      </c>
      <c r="J19" s="1">
        <v>3230</v>
      </c>
      <c r="K19" s="1">
        <v>575</v>
      </c>
      <c r="L19" s="1">
        <v>23131</v>
      </c>
      <c r="M19" s="1">
        <v>3370</v>
      </c>
      <c r="N19" s="1">
        <v>716</v>
      </c>
      <c r="O19" s="1">
        <v>23457</v>
      </c>
      <c r="P19" s="1">
        <v>3427</v>
      </c>
      <c r="Q19" s="1">
        <v>842</v>
      </c>
      <c r="R19" s="1">
        <v>23663</v>
      </c>
      <c r="S19" s="1">
        <v>3441</v>
      </c>
      <c r="T19" s="1">
        <v>891</v>
      </c>
      <c r="U19" s="1">
        <v>24365</v>
      </c>
      <c r="V19" s="1">
        <v>3477</v>
      </c>
      <c r="W19" s="1">
        <v>959</v>
      </c>
      <c r="X19">
        <v>24685</v>
      </c>
      <c r="Y19">
        <v>3494</v>
      </c>
      <c r="Z19">
        <v>1057</v>
      </c>
      <c r="AA19" s="1">
        <v>25314</v>
      </c>
      <c r="AB19" s="1">
        <v>3730</v>
      </c>
      <c r="AC19" s="1">
        <v>1375</v>
      </c>
      <c r="AD19" s="1">
        <v>26709</v>
      </c>
      <c r="AE19" s="1">
        <v>4253</v>
      </c>
      <c r="AF19" s="1">
        <v>1441</v>
      </c>
      <c r="AG19" s="1">
        <v>27516</v>
      </c>
      <c r="AH19" s="1">
        <v>4521</v>
      </c>
      <c r="AI19" s="1">
        <v>1806</v>
      </c>
    </row>
    <row r="20" spans="1:35" x14ac:dyDescent="0.2">
      <c r="A20" s="2">
        <v>185</v>
      </c>
      <c r="B20" t="s">
        <v>7</v>
      </c>
      <c r="C20" s="1">
        <v>40383</v>
      </c>
      <c r="D20" s="1">
        <v>6091</v>
      </c>
      <c r="E20" s="1">
        <v>1986</v>
      </c>
      <c r="F20" s="1">
        <v>42573</v>
      </c>
      <c r="G20" s="1">
        <v>6857</v>
      </c>
      <c r="H20" s="1">
        <v>2012</v>
      </c>
      <c r="I20" s="1">
        <v>43063</v>
      </c>
      <c r="J20" s="1">
        <v>7080</v>
      </c>
      <c r="K20" s="1">
        <v>1982</v>
      </c>
      <c r="L20" s="1">
        <v>42670</v>
      </c>
      <c r="M20" s="1">
        <v>7151</v>
      </c>
      <c r="N20" s="1">
        <v>1966</v>
      </c>
      <c r="O20" s="1">
        <v>43042</v>
      </c>
      <c r="P20" s="1">
        <v>7334</v>
      </c>
      <c r="Q20" s="1">
        <v>2037</v>
      </c>
      <c r="R20" s="1">
        <v>43915</v>
      </c>
      <c r="S20" s="1">
        <v>7459</v>
      </c>
      <c r="T20" s="1">
        <v>2109</v>
      </c>
      <c r="U20" s="1">
        <v>44034</v>
      </c>
      <c r="V20" s="1">
        <v>7517</v>
      </c>
      <c r="W20" s="1">
        <v>2190</v>
      </c>
      <c r="X20">
        <v>44214</v>
      </c>
      <c r="Y20">
        <v>7568</v>
      </c>
      <c r="Z20">
        <v>2308</v>
      </c>
      <c r="AA20" s="1">
        <v>44701</v>
      </c>
      <c r="AB20" s="1">
        <v>8077</v>
      </c>
      <c r="AC20" s="1">
        <v>2688</v>
      </c>
      <c r="AD20" s="1">
        <v>46378</v>
      </c>
      <c r="AE20" s="1">
        <v>9191</v>
      </c>
      <c r="AF20" s="1">
        <v>3143</v>
      </c>
      <c r="AG20" s="1">
        <v>47212</v>
      </c>
      <c r="AH20" s="1">
        <v>9890</v>
      </c>
      <c r="AI20" s="1">
        <v>3887</v>
      </c>
    </row>
    <row r="21" spans="1:35" x14ac:dyDescent="0.2">
      <c r="A21" s="2">
        <v>187</v>
      </c>
      <c r="B21" t="s">
        <v>20</v>
      </c>
      <c r="C21" s="1">
        <v>14045</v>
      </c>
      <c r="D21" s="1">
        <v>1712</v>
      </c>
      <c r="E21" s="1">
        <v>332</v>
      </c>
      <c r="F21" s="1">
        <v>15204</v>
      </c>
      <c r="G21" s="1">
        <v>2459</v>
      </c>
      <c r="H21" s="1">
        <v>465</v>
      </c>
      <c r="I21" s="1">
        <v>16280</v>
      </c>
      <c r="J21" s="1">
        <v>2721</v>
      </c>
      <c r="K21" s="1">
        <v>570</v>
      </c>
      <c r="L21" s="1">
        <v>16515</v>
      </c>
      <c r="M21" s="1">
        <v>2833</v>
      </c>
      <c r="N21" s="1">
        <v>702</v>
      </c>
      <c r="O21" s="1">
        <v>17031</v>
      </c>
      <c r="P21" s="1">
        <v>2924</v>
      </c>
      <c r="Q21" s="1">
        <v>809</v>
      </c>
      <c r="R21" s="1">
        <v>17800</v>
      </c>
      <c r="S21" s="1">
        <v>2932</v>
      </c>
      <c r="T21" s="1">
        <v>910</v>
      </c>
      <c r="U21" s="1">
        <v>18322</v>
      </c>
      <c r="V21" s="1">
        <v>2965</v>
      </c>
      <c r="W21" s="1">
        <v>1017</v>
      </c>
      <c r="X21">
        <v>18689</v>
      </c>
      <c r="Y21">
        <v>2990</v>
      </c>
      <c r="Z21">
        <v>1135</v>
      </c>
      <c r="AA21" s="1">
        <v>19423</v>
      </c>
      <c r="AB21" s="1">
        <v>2998</v>
      </c>
      <c r="AC21" s="1">
        <v>1289</v>
      </c>
      <c r="AD21" s="1">
        <v>20894</v>
      </c>
      <c r="AE21" s="1">
        <v>3301</v>
      </c>
      <c r="AF21" s="1">
        <v>1213</v>
      </c>
      <c r="AG21" s="1">
        <v>21638</v>
      </c>
      <c r="AH21" s="1">
        <v>3612</v>
      </c>
      <c r="AI21" s="1">
        <v>1452</v>
      </c>
    </row>
    <row r="22" spans="1:35" x14ac:dyDescent="0.2">
      <c r="A22" s="2">
        <v>190</v>
      </c>
      <c r="B22" t="s">
        <v>25</v>
      </c>
      <c r="C22" s="1">
        <v>38232</v>
      </c>
      <c r="D22" s="1">
        <v>5823</v>
      </c>
      <c r="E22" s="1">
        <v>1441</v>
      </c>
      <c r="F22" s="1">
        <v>39077</v>
      </c>
      <c r="G22" s="1">
        <v>7200</v>
      </c>
      <c r="H22" s="1">
        <v>1905</v>
      </c>
      <c r="I22" s="1">
        <v>40911</v>
      </c>
      <c r="J22" s="1">
        <v>7773</v>
      </c>
      <c r="K22" s="1">
        <v>2246</v>
      </c>
      <c r="L22" s="1">
        <v>41001</v>
      </c>
      <c r="M22" s="1">
        <v>8095</v>
      </c>
      <c r="N22" s="1">
        <v>2560</v>
      </c>
      <c r="O22" s="1">
        <v>42077</v>
      </c>
      <c r="P22" s="1">
        <v>8342</v>
      </c>
      <c r="Q22" s="1">
        <v>2721</v>
      </c>
      <c r="R22" s="1">
        <v>42533</v>
      </c>
      <c r="S22" s="1">
        <v>8400</v>
      </c>
      <c r="T22" s="1">
        <v>2834</v>
      </c>
      <c r="U22" s="1">
        <v>42540</v>
      </c>
      <c r="V22" s="1">
        <v>8537</v>
      </c>
      <c r="W22" s="1">
        <v>3024</v>
      </c>
      <c r="X22">
        <v>42874</v>
      </c>
      <c r="Y22">
        <v>8651</v>
      </c>
      <c r="Z22">
        <v>3203</v>
      </c>
      <c r="AA22" s="1">
        <v>43245</v>
      </c>
      <c r="AB22" s="1">
        <v>8958</v>
      </c>
      <c r="AC22" s="1">
        <v>3576</v>
      </c>
      <c r="AD22" s="1">
        <v>44725</v>
      </c>
      <c r="AE22" s="1">
        <v>10208</v>
      </c>
      <c r="AF22" s="1">
        <v>3813</v>
      </c>
      <c r="AG22" s="1">
        <v>45373</v>
      </c>
      <c r="AH22" s="1">
        <v>10763</v>
      </c>
      <c r="AI22" s="1">
        <v>4762</v>
      </c>
    </row>
    <row r="23" spans="1:35" x14ac:dyDescent="0.2">
      <c r="A23" s="2">
        <v>201</v>
      </c>
      <c r="B23" t="s">
        <v>21</v>
      </c>
      <c r="C23" s="1">
        <v>24089</v>
      </c>
      <c r="D23" s="1">
        <v>3186</v>
      </c>
      <c r="E23" s="1">
        <v>768</v>
      </c>
      <c r="F23" s="1">
        <v>24411</v>
      </c>
      <c r="G23" s="1">
        <v>4269</v>
      </c>
      <c r="H23" s="1">
        <v>999</v>
      </c>
      <c r="I23" s="1">
        <v>25235</v>
      </c>
      <c r="J23" s="1">
        <v>4651</v>
      </c>
      <c r="K23" s="1">
        <v>1181</v>
      </c>
      <c r="L23" s="1">
        <v>25893</v>
      </c>
      <c r="M23" s="1">
        <v>4918</v>
      </c>
      <c r="N23" s="1">
        <v>1407</v>
      </c>
      <c r="O23" s="1">
        <v>26061</v>
      </c>
      <c r="P23" s="1">
        <v>5035</v>
      </c>
      <c r="Q23" s="1">
        <v>1583</v>
      </c>
      <c r="R23" s="1">
        <v>25962</v>
      </c>
      <c r="S23" s="1">
        <v>5109</v>
      </c>
      <c r="T23" s="1">
        <v>1705</v>
      </c>
      <c r="U23" s="1">
        <v>26128</v>
      </c>
      <c r="V23" s="1">
        <v>5187</v>
      </c>
      <c r="W23" s="1">
        <v>1838</v>
      </c>
      <c r="X23">
        <v>26496</v>
      </c>
      <c r="Y23">
        <v>5268</v>
      </c>
      <c r="Z23">
        <v>1983</v>
      </c>
      <c r="AA23" s="1">
        <v>26488</v>
      </c>
      <c r="AB23" s="1">
        <v>5516</v>
      </c>
      <c r="AC23" s="1">
        <v>2240</v>
      </c>
      <c r="AD23" s="1">
        <v>26929</v>
      </c>
      <c r="AE23" s="1">
        <v>6219</v>
      </c>
      <c r="AF23" s="1">
        <v>2249</v>
      </c>
      <c r="AG23" s="1">
        <v>26947</v>
      </c>
      <c r="AH23" s="1">
        <v>6332</v>
      </c>
      <c r="AI23" s="1">
        <v>2866</v>
      </c>
    </row>
    <row r="24" spans="1:35" x14ac:dyDescent="0.2">
      <c r="A24" s="2">
        <v>210</v>
      </c>
      <c r="B24" t="s">
        <v>23</v>
      </c>
      <c r="C24" s="1">
        <v>39226</v>
      </c>
      <c r="D24" s="1">
        <v>5254</v>
      </c>
      <c r="E24" s="1">
        <v>1388</v>
      </c>
      <c r="F24" s="1">
        <v>39772</v>
      </c>
      <c r="G24" s="1">
        <v>7076</v>
      </c>
      <c r="H24" s="1">
        <v>1589</v>
      </c>
      <c r="I24" s="1">
        <v>40779</v>
      </c>
      <c r="J24" s="1">
        <v>8033</v>
      </c>
      <c r="K24" s="1">
        <v>1753</v>
      </c>
      <c r="L24" s="1">
        <v>40998</v>
      </c>
      <c r="M24" s="1">
        <v>8646</v>
      </c>
      <c r="N24" s="1">
        <v>2088</v>
      </c>
      <c r="O24" s="1">
        <v>41689</v>
      </c>
      <c r="P24" s="1">
        <v>8896</v>
      </c>
      <c r="Q24" s="1">
        <v>2305</v>
      </c>
      <c r="R24" s="1">
        <v>42009</v>
      </c>
      <c r="S24" s="1">
        <v>9034</v>
      </c>
      <c r="T24" s="1">
        <v>2448</v>
      </c>
      <c r="U24" s="1">
        <v>42186</v>
      </c>
      <c r="V24" s="1">
        <v>9214</v>
      </c>
      <c r="W24" s="1">
        <v>2730</v>
      </c>
      <c r="X24">
        <v>42445</v>
      </c>
      <c r="Y24">
        <v>9324</v>
      </c>
      <c r="Z24">
        <v>2948</v>
      </c>
      <c r="AA24" s="1">
        <v>42771</v>
      </c>
      <c r="AB24" s="1">
        <v>9867</v>
      </c>
      <c r="AC24" s="1">
        <v>3683</v>
      </c>
      <c r="AD24" s="1">
        <v>44027</v>
      </c>
      <c r="AE24" s="1">
        <v>11265</v>
      </c>
      <c r="AF24" s="1">
        <v>4146</v>
      </c>
      <c r="AG24" s="1">
        <v>44321</v>
      </c>
      <c r="AH24" s="1">
        <v>11364</v>
      </c>
      <c r="AI24" s="1">
        <v>5046</v>
      </c>
    </row>
    <row r="25" spans="1:35" x14ac:dyDescent="0.2">
      <c r="A25" s="2">
        <v>217</v>
      </c>
      <c r="B25" t="s">
        <v>28</v>
      </c>
      <c r="C25" s="1">
        <v>61143</v>
      </c>
      <c r="D25" s="1">
        <v>9562</v>
      </c>
      <c r="E25" s="1">
        <v>2593</v>
      </c>
      <c r="F25" s="1">
        <v>61632</v>
      </c>
      <c r="G25" s="1">
        <v>11925</v>
      </c>
      <c r="H25" s="1">
        <v>2889</v>
      </c>
      <c r="I25" s="1">
        <v>62686</v>
      </c>
      <c r="J25" s="1">
        <v>13073</v>
      </c>
      <c r="K25" s="1">
        <v>3238</v>
      </c>
      <c r="L25" s="1">
        <v>63000</v>
      </c>
      <c r="M25" s="1">
        <v>13866</v>
      </c>
      <c r="N25" s="1">
        <v>3787</v>
      </c>
      <c r="O25" s="1">
        <v>63399</v>
      </c>
      <c r="P25" s="1">
        <v>14458</v>
      </c>
      <c r="Q25" s="1">
        <v>4229</v>
      </c>
      <c r="R25" s="1">
        <v>63838</v>
      </c>
      <c r="S25" s="1">
        <v>14723</v>
      </c>
      <c r="T25" s="1">
        <v>4442</v>
      </c>
      <c r="U25" s="1">
        <v>63953</v>
      </c>
      <c r="V25" s="1">
        <v>14956</v>
      </c>
      <c r="W25" s="1">
        <v>4807</v>
      </c>
      <c r="X25">
        <v>64244</v>
      </c>
      <c r="Y25">
        <v>15220</v>
      </c>
      <c r="Z25">
        <v>5186</v>
      </c>
      <c r="AA25" s="1">
        <v>64719</v>
      </c>
      <c r="AB25" s="1">
        <v>16334</v>
      </c>
      <c r="AC25" s="1">
        <v>6256</v>
      </c>
      <c r="AD25" s="1">
        <v>66462</v>
      </c>
      <c r="AE25" s="1">
        <v>19433</v>
      </c>
      <c r="AF25" s="1">
        <v>7001</v>
      </c>
      <c r="AG25" s="1">
        <v>67014</v>
      </c>
      <c r="AH25" s="1">
        <v>19908</v>
      </c>
      <c r="AI25" s="1">
        <v>9063</v>
      </c>
    </row>
    <row r="26" spans="1:35" x14ac:dyDescent="0.2">
      <c r="A26" s="2">
        <v>219</v>
      </c>
      <c r="B26" t="s">
        <v>29</v>
      </c>
      <c r="C26" s="1">
        <v>47473</v>
      </c>
      <c r="D26" s="1">
        <v>6295</v>
      </c>
      <c r="E26" s="1">
        <v>1743</v>
      </c>
      <c r="F26" s="1">
        <v>49108</v>
      </c>
      <c r="G26" s="1">
        <v>7818</v>
      </c>
      <c r="H26" s="1">
        <v>1960</v>
      </c>
      <c r="I26" s="1">
        <v>50650</v>
      </c>
      <c r="J26" s="1">
        <v>8390</v>
      </c>
      <c r="K26" s="1">
        <v>2186</v>
      </c>
      <c r="L26" s="1">
        <v>51528</v>
      </c>
      <c r="M26" s="1">
        <v>8860</v>
      </c>
      <c r="N26" s="1">
        <v>2468</v>
      </c>
      <c r="O26" s="1">
        <v>54159</v>
      </c>
      <c r="P26" s="1">
        <v>9239</v>
      </c>
      <c r="Q26" s="1">
        <v>2751</v>
      </c>
      <c r="R26" s="1">
        <v>54422</v>
      </c>
      <c r="S26" s="1">
        <v>9370</v>
      </c>
      <c r="T26" s="1">
        <v>2880</v>
      </c>
      <c r="U26" s="1">
        <v>54855</v>
      </c>
      <c r="V26" s="1">
        <v>9602</v>
      </c>
      <c r="W26" s="1">
        <v>3098</v>
      </c>
      <c r="X26">
        <v>55182</v>
      </c>
      <c r="Y26">
        <v>9798</v>
      </c>
      <c r="Z26">
        <v>3302</v>
      </c>
      <c r="AA26" s="1">
        <v>56065</v>
      </c>
      <c r="AB26" s="1">
        <v>10771</v>
      </c>
      <c r="AC26" s="1">
        <v>3989</v>
      </c>
      <c r="AD26" s="1">
        <v>58656</v>
      </c>
      <c r="AE26" s="1">
        <v>13227</v>
      </c>
      <c r="AF26" s="1">
        <v>4604</v>
      </c>
      <c r="AG26" s="1">
        <v>59825</v>
      </c>
      <c r="AH26" s="1">
        <v>13958</v>
      </c>
      <c r="AI26" s="1">
        <v>6170</v>
      </c>
    </row>
    <row r="27" spans="1:35" x14ac:dyDescent="0.2">
      <c r="A27" s="2">
        <v>223</v>
      </c>
      <c r="B27" t="s">
        <v>30</v>
      </c>
      <c r="C27" s="1">
        <v>24378</v>
      </c>
      <c r="D27" s="1">
        <v>4719</v>
      </c>
      <c r="E27" s="1">
        <v>1464</v>
      </c>
      <c r="F27" s="1">
        <v>24856</v>
      </c>
      <c r="G27" s="1">
        <v>5874</v>
      </c>
      <c r="H27" s="1">
        <v>1719</v>
      </c>
      <c r="I27" s="1">
        <v>25028</v>
      </c>
      <c r="J27" s="1">
        <v>6226</v>
      </c>
      <c r="K27" s="1">
        <v>1870</v>
      </c>
      <c r="L27" s="1">
        <v>24917</v>
      </c>
      <c r="M27" s="1">
        <v>6449</v>
      </c>
      <c r="N27" s="1">
        <v>2094</v>
      </c>
      <c r="O27" s="1">
        <v>24715</v>
      </c>
      <c r="P27" s="1">
        <v>6514</v>
      </c>
      <c r="Q27" s="1">
        <v>2220</v>
      </c>
      <c r="R27" s="1">
        <v>24811</v>
      </c>
      <c r="S27" s="1">
        <v>6560</v>
      </c>
      <c r="T27" s="1">
        <v>2379</v>
      </c>
      <c r="U27" s="1">
        <v>25168</v>
      </c>
      <c r="V27" s="1">
        <v>6661</v>
      </c>
      <c r="W27" s="1">
        <v>2524</v>
      </c>
      <c r="X27">
        <v>25354</v>
      </c>
      <c r="Y27">
        <v>6718</v>
      </c>
      <c r="Z27">
        <v>2697</v>
      </c>
      <c r="AA27" s="1">
        <v>25107</v>
      </c>
      <c r="AB27" s="1">
        <v>6866</v>
      </c>
      <c r="AC27" s="1">
        <v>3034</v>
      </c>
      <c r="AD27" s="1">
        <v>25481</v>
      </c>
      <c r="AE27" s="1">
        <v>7495</v>
      </c>
      <c r="AF27" s="1">
        <v>3004</v>
      </c>
      <c r="AG27" s="1">
        <v>25666</v>
      </c>
      <c r="AH27" s="1">
        <v>7568</v>
      </c>
      <c r="AI27" s="1">
        <v>3598</v>
      </c>
    </row>
    <row r="28" spans="1:35" x14ac:dyDescent="0.2">
      <c r="A28" s="2">
        <v>230</v>
      </c>
      <c r="B28" t="s">
        <v>31</v>
      </c>
      <c r="C28" s="1">
        <v>54444</v>
      </c>
      <c r="D28" s="1">
        <v>9560</v>
      </c>
      <c r="E28" s="1">
        <v>3222</v>
      </c>
      <c r="F28" s="1">
        <v>55441</v>
      </c>
      <c r="G28" s="1">
        <v>11117</v>
      </c>
      <c r="H28" s="1">
        <v>3524</v>
      </c>
      <c r="I28" s="1">
        <v>55989</v>
      </c>
      <c r="J28" s="1">
        <v>11573</v>
      </c>
      <c r="K28" s="1">
        <v>3671</v>
      </c>
      <c r="L28" s="1">
        <v>57024</v>
      </c>
      <c r="M28" s="1">
        <v>11941</v>
      </c>
      <c r="N28" s="1">
        <v>4007</v>
      </c>
      <c r="O28" s="1">
        <v>57193</v>
      </c>
      <c r="P28" s="1">
        <v>12160</v>
      </c>
      <c r="Q28" s="1">
        <v>4335</v>
      </c>
      <c r="R28" s="1">
        <v>57237</v>
      </c>
      <c r="S28" s="1">
        <v>12238</v>
      </c>
      <c r="T28" s="1">
        <v>4482</v>
      </c>
      <c r="U28" s="1">
        <v>57342</v>
      </c>
      <c r="V28" s="1">
        <v>12384</v>
      </c>
      <c r="W28" s="1">
        <v>4695</v>
      </c>
      <c r="X28">
        <v>57912</v>
      </c>
      <c r="Y28">
        <v>12478</v>
      </c>
      <c r="Z28">
        <v>4914</v>
      </c>
      <c r="AA28" s="1">
        <v>56926</v>
      </c>
      <c r="AB28" s="1">
        <v>12817</v>
      </c>
      <c r="AC28" s="1">
        <v>5379</v>
      </c>
      <c r="AD28" s="1">
        <v>56858</v>
      </c>
      <c r="AE28" s="1">
        <v>14348</v>
      </c>
      <c r="AF28" s="1">
        <v>5584</v>
      </c>
      <c r="AG28" s="1">
        <v>56769</v>
      </c>
      <c r="AH28" s="1">
        <v>14613</v>
      </c>
      <c r="AI28" s="1">
        <v>6845</v>
      </c>
    </row>
    <row r="29" spans="1:35" x14ac:dyDescent="0.2">
      <c r="A29" s="2">
        <v>240</v>
      </c>
      <c r="B29" t="s">
        <v>22</v>
      </c>
      <c r="C29" s="1">
        <v>41513</v>
      </c>
      <c r="D29" s="1">
        <v>4611</v>
      </c>
      <c r="E29" s="1">
        <v>713</v>
      </c>
      <c r="F29" s="1">
        <v>42573</v>
      </c>
      <c r="G29" s="1">
        <v>6559</v>
      </c>
      <c r="H29" s="1">
        <v>1057</v>
      </c>
      <c r="I29" s="1">
        <v>43000</v>
      </c>
      <c r="J29" s="1">
        <v>7196</v>
      </c>
      <c r="K29" s="1">
        <v>1388</v>
      </c>
      <c r="L29" s="1">
        <v>43696</v>
      </c>
      <c r="M29" s="1">
        <v>7467</v>
      </c>
      <c r="N29" s="1">
        <v>1797</v>
      </c>
      <c r="O29" s="1">
        <v>45202</v>
      </c>
      <c r="P29" s="1">
        <v>7631</v>
      </c>
      <c r="Q29" s="1">
        <v>2177</v>
      </c>
      <c r="R29" s="1">
        <v>45532</v>
      </c>
      <c r="S29" s="1">
        <v>7732</v>
      </c>
      <c r="T29" s="1">
        <v>2406</v>
      </c>
      <c r="U29" s="1">
        <v>45563</v>
      </c>
      <c r="V29" s="1">
        <v>7763</v>
      </c>
      <c r="W29" s="1">
        <v>2585</v>
      </c>
      <c r="X29">
        <v>46240</v>
      </c>
      <c r="Y29">
        <v>7933</v>
      </c>
      <c r="Z29">
        <v>2821</v>
      </c>
      <c r="AA29" s="1">
        <v>47012</v>
      </c>
      <c r="AB29" s="1">
        <v>8373</v>
      </c>
      <c r="AC29" s="1">
        <v>3345</v>
      </c>
      <c r="AD29" s="1">
        <v>49377</v>
      </c>
      <c r="AE29" s="1">
        <v>10076</v>
      </c>
      <c r="AF29" s="1">
        <v>3326</v>
      </c>
      <c r="AG29" s="1">
        <v>50254</v>
      </c>
      <c r="AH29" s="1">
        <v>10538</v>
      </c>
      <c r="AI29" s="1">
        <v>4474</v>
      </c>
    </row>
    <row r="30" spans="1:35" x14ac:dyDescent="0.2">
      <c r="A30" s="2">
        <v>250</v>
      </c>
      <c r="B30" t="s">
        <v>24</v>
      </c>
      <c r="C30" s="1">
        <v>44182</v>
      </c>
      <c r="D30" s="1">
        <v>6576</v>
      </c>
      <c r="E30" s="1">
        <v>1544</v>
      </c>
      <c r="F30" s="1">
        <v>44413</v>
      </c>
      <c r="G30" s="1">
        <v>8445</v>
      </c>
      <c r="H30" s="1">
        <v>1719</v>
      </c>
      <c r="I30" s="1">
        <v>45189</v>
      </c>
      <c r="J30" s="1">
        <v>9215</v>
      </c>
      <c r="K30" s="1">
        <v>2037</v>
      </c>
      <c r="L30" s="1">
        <v>45439</v>
      </c>
      <c r="M30" s="1">
        <v>9944</v>
      </c>
      <c r="N30" s="1">
        <v>2529</v>
      </c>
      <c r="O30" s="1">
        <v>46117</v>
      </c>
      <c r="P30" s="1">
        <v>10285</v>
      </c>
      <c r="Q30" s="1">
        <v>2921</v>
      </c>
      <c r="R30" s="1">
        <v>46358</v>
      </c>
      <c r="S30" s="1">
        <v>10500</v>
      </c>
      <c r="T30" s="1">
        <v>3138</v>
      </c>
      <c r="U30" s="1">
        <v>47052</v>
      </c>
      <c r="V30" s="1">
        <v>10756</v>
      </c>
      <c r="W30" s="1">
        <v>3411</v>
      </c>
      <c r="X30">
        <v>47450</v>
      </c>
      <c r="Y30">
        <v>10924</v>
      </c>
      <c r="Z30">
        <v>3694</v>
      </c>
      <c r="AA30" s="1">
        <v>48183</v>
      </c>
      <c r="AB30" s="1">
        <v>11929</v>
      </c>
      <c r="AC30" s="1">
        <v>4442</v>
      </c>
      <c r="AD30" s="1">
        <v>50359</v>
      </c>
      <c r="AE30" s="1">
        <v>14524</v>
      </c>
      <c r="AF30" s="1">
        <v>5135</v>
      </c>
      <c r="AG30" s="1">
        <v>51303</v>
      </c>
      <c r="AH30" s="1">
        <v>15056</v>
      </c>
      <c r="AI30" s="1">
        <v>6789</v>
      </c>
    </row>
    <row r="31" spans="1:35" x14ac:dyDescent="0.2">
      <c r="A31" s="2">
        <v>253</v>
      </c>
      <c r="B31" t="s">
        <v>34</v>
      </c>
      <c r="C31" s="1">
        <v>47826</v>
      </c>
      <c r="D31" s="1">
        <v>6060</v>
      </c>
      <c r="E31" s="1">
        <v>1133</v>
      </c>
      <c r="F31" s="1">
        <v>48835</v>
      </c>
      <c r="G31" s="1">
        <v>8609</v>
      </c>
      <c r="H31" s="1">
        <v>1470</v>
      </c>
      <c r="I31" s="1">
        <v>49974</v>
      </c>
      <c r="J31" s="1">
        <v>9392</v>
      </c>
      <c r="K31" s="1">
        <v>1869</v>
      </c>
      <c r="L31" s="1">
        <v>50514</v>
      </c>
      <c r="M31" s="1">
        <v>9832</v>
      </c>
      <c r="N31" s="1">
        <v>2349</v>
      </c>
      <c r="O31" s="1">
        <v>51507</v>
      </c>
      <c r="P31" s="1">
        <v>10011</v>
      </c>
      <c r="Q31" s="1">
        <v>2767</v>
      </c>
      <c r="R31" s="1">
        <v>52157</v>
      </c>
      <c r="S31" s="1">
        <v>10077</v>
      </c>
      <c r="T31" s="1">
        <v>3089</v>
      </c>
      <c r="U31" s="1">
        <v>53536</v>
      </c>
      <c r="V31" s="1">
        <v>10188</v>
      </c>
      <c r="W31" s="1">
        <v>3406</v>
      </c>
      <c r="X31">
        <v>54120</v>
      </c>
      <c r="Y31">
        <v>10270</v>
      </c>
      <c r="Z31">
        <v>3644</v>
      </c>
      <c r="AA31" s="1">
        <v>55642</v>
      </c>
      <c r="AB31" s="1">
        <v>10657</v>
      </c>
      <c r="AC31" s="1">
        <v>4420</v>
      </c>
      <c r="AD31" s="1">
        <v>59393</v>
      </c>
      <c r="AE31" s="1">
        <v>12275</v>
      </c>
      <c r="AF31" s="1">
        <v>4424</v>
      </c>
      <c r="AG31" s="1">
        <v>61444</v>
      </c>
      <c r="AH31" s="1">
        <v>12805</v>
      </c>
      <c r="AI31" s="1">
        <v>5537</v>
      </c>
    </row>
    <row r="32" spans="1:35" x14ac:dyDescent="0.2">
      <c r="A32" s="2">
        <v>259</v>
      </c>
      <c r="B32" t="s">
        <v>35</v>
      </c>
      <c r="C32" s="1">
        <v>57125</v>
      </c>
      <c r="D32" s="1">
        <v>7280</v>
      </c>
      <c r="E32" s="1">
        <v>1917</v>
      </c>
      <c r="F32" s="1">
        <v>59285</v>
      </c>
      <c r="G32" s="1">
        <v>9777</v>
      </c>
      <c r="H32" s="1">
        <v>2099</v>
      </c>
      <c r="I32" s="1">
        <v>60356</v>
      </c>
      <c r="J32" s="1">
        <v>10687</v>
      </c>
      <c r="K32" s="1">
        <v>2387</v>
      </c>
      <c r="L32" s="1">
        <v>61475</v>
      </c>
      <c r="M32" s="1">
        <v>11180</v>
      </c>
      <c r="N32" s="1">
        <v>2822</v>
      </c>
      <c r="O32" s="1">
        <v>62458</v>
      </c>
      <c r="P32" s="1">
        <v>11423</v>
      </c>
      <c r="Q32" s="1">
        <v>3155</v>
      </c>
      <c r="R32" s="1">
        <v>62848</v>
      </c>
      <c r="S32" s="1">
        <v>11583</v>
      </c>
      <c r="T32" s="1">
        <v>3473</v>
      </c>
      <c r="U32" s="1">
        <v>63335</v>
      </c>
      <c r="V32" s="1">
        <v>11816</v>
      </c>
      <c r="W32" s="1">
        <v>3783</v>
      </c>
      <c r="X32">
        <v>63962</v>
      </c>
      <c r="Y32">
        <v>11927</v>
      </c>
      <c r="Z32">
        <v>4065</v>
      </c>
      <c r="AA32" s="1">
        <v>64820</v>
      </c>
      <c r="AB32" s="1">
        <v>12727</v>
      </c>
      <c r="AC32" s="1">
        <v>4956</v>
      </c>
      <c r="AD32" s="1">
        <v>67658</v>
      </c>
      <c r="AE32" s="1">
        <v>15749</v>
      </c>
      <c r="AF32" s="1">
        <v>5252</v>
      </c>
      <c r="AG32" s="1">
        <v>69050</v>
      </c>
      <c r="AH32" s="1">
        <v>16720</v>
      </c>
      <c r="AI32" s="1">
        <v>7095</v>
      </c>
    </row>
    <row r="33" spans="1:35" x14ac:dyDescent="0.2">
      <c r="A33" s="2">
        <v>260</v>
      </c>
      <c r="B33" t="s">
        <v>27</v>
      </c>
      <c r="C33" s="1">
        <v>31077</v>
      </c>
      <c r="D33" s="1">
        <v>4886</v>
      </c>
      <c r="E33" s="1">
        <v>1191</v>
      </c>
      <c r="F33" s="1">
        <v>30736</v>
      </c>
      <c r="G33" s="1">
        <v>6238</v>
      </c>
      <c r="H33" s="1">
        <v>1366</v>
      </c>
      <c r="I33" s="1">
        <v>31168</v>
      </c>
      <c r="J33" s="1">
        <v>6933</v>
      </c>
      <c r="K33" s="1">
        <v>1521</v>
      </c>
      <c r="L33" s="1">
        <v>31420</v>
      </c>
      <c r="M33" s="1">
        <v>7536</v>
      </c>
      <c r="N33" s="1">
        <v>1778</v>
      </c>
      <c r="O33" s="1">
        <v>31466</v>
      </c>
      <c r="P33" s="1">
        <v>7852</v>
      </c>
      <c r="Q33" s="1">
        <v>2014</v>
      </c>
      <c r="R33" s="1">
        <v>31515</v>
      </c>
      <c r="S33" s="1">
        <v>7992</v>
      </c>
      <c r="T33" s="1">
        <v>2140</v>
      </c>
      <c r="U33" s="1">
        <v>31633</v>
      </c>
      <c r="V33" s="1">
        <v>8167</v>
      </c>
      <c r="W33" s="1">
        <v>2322</v>
      </c>
      <c r="X33">
        <v>31738</v>
      </c>
      <c r="Y33">
        <v>8316</v>
      </c>
      <c r="Z33">
        <v>2497</v>
      </c>
      <c r="AA33" s="1">
        <v>31756</v>
      </c>
      <c r="AB33" s="1">
        <v>9006</v>
      </c>
      <c r="AC33" s="1">
        <v>3153</v>
      </c>
      <c r="AD33" s="1">
        <v>32089</v>
      </c>
      <c r="AE33" s="1">
        <v>10485</v>
      </c>
      <c r="AF33" s="1">
        <v>3786</v>
      </c>
      <c r="AG33" s="1">
        <v>31957</v>
      </c>
      <c r="AH33" s="1">
        <v>10627</v>
      </c>
      <c r="AI33" s="1">
        <v>4684</v>
      </c>
    </row>
    <row r="34" spans="1:35" x14ac:dyDescent="0.2">
      <c r="A34" s="2">
        <v>265</v>
      </c>
      <c r="B34" t="s">
        <v>37</v>
      </c>
      <c r="C34" s="1">
        <v>81947</v>
      </c>
      <c r="D34" s="1">
        <v>11107</v>
      </c>
      <c r="E34" s="1">
        <v>2891</v>
      </c>
      <c r="F34" s="1">
        <v>85026</v>
      </c>
      <c r="G34" s="1">
        <v>13914</v>
      </c>
      <c r="H34" s="1">
        <v>3358</v>
      </c>
      <c r="I34" s="1">
        <v>87382</v>
      </c>
      <c r="J34" s="1">
        <v>14990</v>
      </c>
      <c r="K34" s="1">
        <v>3847</v>
      </c>
      <c r="L34" s="1">
        <v>88889</v>
      </c>
      <c r="M34" s="1">
        <v>15792</v>
      </c>
      <c r="N34" s="1">
        <v>4339</v>
      </c>
      <c r="O34" s="1">
        <v>90446</v>
      </c>
      <c r="P34" s="1">
        <v>16322</v>
      </c>
      <c r="Q34" s="1">
        <v>4744</v>
      </c>
      <c r="R34" s="1">
        <v>90931</v>
      </c>
      <c r="S34" s="1">
        <v>16593</v>
      </c>
      <c r="T34" s="1">
        <v>5075</v>
      </c>
      <c r="U34" s="1">
        <v>91623</v>
      </c>
      <c r="V34" s="1">
        <v>16843</v>
      </c>
      <c r="W34" s="1">
        <v>5386</v>
      </c>
      <c r="X34">
        <v>92697</v>
      </c>
      <c r="Y34">
        <v>17197</v>
      </c>
      <c r="Z34">
        <v>5767</v>
      </c>
      <c r="AA34" s="1">
        <v>93692</v>
      </c>
      <c r="AB34" s="1">
        <v>18410</v>
      </c>
      <c r="AC34" s="1">
        <v>6901</v>
      </c>
      <c r="AD34" s="1">
        <v>97479</v>
      </c>
      <c r="AE34" s="1">
        <v>22663</v>
      </c>
      <c r="AF34" s="1">
        <v>7904</v>
      </c>
      <c r="AG34" s="1">
        <v>99687</v>
      </c>
      <c r="AH34" s="1">
        <v>24258</v>
      </c>
      <c r="AI34" s="1">
        <v>10473</v>
      </c>
    </row>
    <row r="35" spans="1:35" x14ac:dyDescent="0.2">
      <c r="A35" s="2">
        <v>269</v>
      </c>
      <c r="B35" t="s">
        <v>38</v>
      </c>
      <c r="C35" s="1">
        <v>20882</v>
      </c>
      <c r="D35" s="1">
        <v>2484</v>
      </c>
      <c r="E35" s="1">
        <v>514</v>
      </c>
      <c r="F35" s="1">
        <v>21552</v>
      </c>
      <c r="G35" s="1">
        <v>3463</v>
      </c>
      <c r="H35" s="1">
        <v>635</v>
      </c>
      <c r="I35" s="1">
        <v>22518</v>
      </c>
      <c r="J35" s="1">
        <v>3940</v>
      </c>
      <c r="K35" s="1">
        <v>770</v>
      </c>
      <c r="L35" s="1">
        <v>23441</v>
      </c>
      <c r="M35" s="1">
        <v>4206</v>
      </c>
      <c r="N35" s="1">
        <v>992</v>
      </c>
      <c r="O35" s="1">
        <v>24216</v>
      </c>
      <c r="P35" s="1">
        <v>4400</v>
      </c>
      <c r="Q35" s="1">
        <v>1176</v>
      </c>
      <c r="R35" s="1">
        <v>24579</v>
      </c>
      <c r="S35" s="1">
        <v>4447</v>
      </c>
      <c r="T35" s="1">
        <v>1302</v>
      </c>
      <c r="U35" s="1">
        <v>24732</v>
      </c>
      <c r="V35" s="1">
        <v>4515</v>
      </c>
      <c r="W35" s="1">
        <v>1446</v>
      </c>
      <c r="X35">
        <v>25040</v>
      </c>
      <c r="Y35">
        <v>4528</v>
      </c>
      <c r="Z35">
        <v>1551</v>
      </c>
      <c r="AA35" s="1">
        <v>25522</v>
      </c>
      <c r="AB35" s="1">
        <v>4791</v>
      </c>
      <c r="AC35" s="1">
        <v>1945</v>
      </c>
      <c r="AD35" s="1">
        <v>26860</v>
      </c>
      <c r="AE35" s="1">
        <v>5623</v>
      </c>
      <c r="AF35" s="1">
        <v>2021</v>
      </c>
      <c r="AG35" s="1">
        <v>27491</v>
      </c>
      <c r="AH35" s="1">
        <v>6023</v>
      </c>
      <c r="AI35" s="1">
        <v>2571</v>
      </c>
    </row>
    <row r="36" spans="1:35" x14ac:dyDescent="0.2">
      <c r="A36" s="2">
        <v>270</v>
      </c>
      <c r="B36" t="s">
        <v>26</v>
      </c>
      <c r="C36" s="1">
        <v>40694</v>
      </c>
      <c r="D36" s="1">
        <v>6345</v>
      </c>
      <c r="E36" s="1">
        <v>1484</v>
      </c>
      <c r="F36" s="1">
        <v>40855</v>
      </c>
      <c r="G36" s="1">
        <v>8622</v>
      </c>
      <c r="H36" s="1">
        <v>1775</v>
      </c>
      <c r="I36" s="1">
        <v>41217</v>
      </c>
      <c r="J36" s="1">
        <v>9516</v>
      </c>
      <c r="K36" s="1">
        <v>2043</v>
      </c>
      <c r="L36" s="1">
        <v>40971</v>
      </c>
      <c r="M36" s="1">
        <v>10111</v>
      </c>
      <c r="N36" s="1">
        <v>2383</v>
      </c>
      <c r="O36" s="1">
        <v>41547</v>
      </c>
      <c r="P36" s="1">
        <v>10520</v>
      </c>
      <c r="Q36" s="1">
        <v>2795</v>
      </c>
      <c r="R36" s="1">
        <v>41920</v>
      </c>
      <c r="S36" s="1">
        <v>10778</v>
      </c>
      <c r="T36" s="1">
        <v>3013</v>
      </c>
      <c r="U36" s="1">
        <v>41797</v>
      </c>
      <c r="V36" s="1">
        <v>11033</v>
      </c>
      <c r="W36" s="1">
        <v>3293</v>
      </c>
      <c r="X36">
        <v>41787</v>
      </c>
      <c r="Y36">
        <v>11257</v>
      </c>
      <c r="Z36">
        <v>3596</v>
      </c>
      <c r="AA36" s="1">
        <v>41779</v>
      </c>
      <c r="AB36" s="1">
        <v>12214</v>
      </c>
      <c r="AC36" s="1">
        <v>4524</v>
      </c>
      <c r="AD36" s="1">
        <v>42496</v>
      </c>
      <c r="AE36" s="1">
        <v>14368</v>
      </c>
      <c r="AF36" s="1">
        <v>5269</v>
      </c>
      <c r="AG36" s="1">
        <v>42422</v>
      </c>
      <c r="AH36" s="1">
        <v>14394</v>
      </c>
      <c r="AI36" s="1">
        <v>6636</v>
      </c>
    </row>
    <row r="37" spans="1:35" x14ac:dyDescent="0.2">
      <c r="A37" s="2">
        <v>306</v>
      </c>
      <c r="B37" t="s">
        <v>45</v>
      </c>
      <c r="C37" s="1">
        <v>33030</v>
      </c>
      <c r="D37" s="1">
        <v>6253</v>
      </c>
      <c r="E37" s="1">
        <v>1673</v>
      </c>
      <c r="F37" s="1">
        <v>32665</v>
      </c>
      <c r="G37" s="1">
        <v>7841</v>
      </c>
      <c r="H37" s="1">
        <v>1767</v>
      </c>
      <c r="I37" s="1">
        <v>33083</v>
      </c>
      <c r="J37" s="1">
        <v>8694</v>
      </c>
      <c r="K37" s="1">
        <v>1944</v>
      </c>
      <c r="L37" s="1">
        <v>32923</v>
      </c>
      <c r="M37" s="1">
        <v>9313</v>
      </c>
      <c r="N37" s="1">
        <v>2242</v>
      </c>
      <c r="O37" s="1">
        <v>32977</v>
      </c>
      <c r="P37" s="1">
        <v>9665</v>
      </c>
      <c r="Q37" s="1">
        <v>2479</v>
      </c>
      <c r="R37" s="1">
        <v>32605</v>
      </c>
      <c r="S37" s="1">
        <v>9740</v>
      </c>
      <c r="T37" s="1">
        <v>2621</v>
      </c>
      <c r="U37" s="1">
        <v>32225</v>
      </c>
      <c r="V37" s="1">
        <v>9852</v>
      </c>
      <c r="W37" s="1">
        <v>2767</v>
      </c>
      <c r="X37">
        <v>31988</v>
      </c>
      <c r="Y37">
        <v>9939</v>
      </c>
      <c r="Z37">
        <v>2961</v>
      </c>
      <c r="AA37" s="1">
        <v>30928</v>
      </c>
      <c r="AB37" s="1">
        <v>10216</v>
      </c>
      <c r="AC37" s="1">
        <v>3660</v>
      </c>
      <c r="AD37" s="1">
        <v>29280</v>
      </c>
      <c r="AE37" s="1">
        <v>10814</v>
      </c>
      <c r="AF37" s="1">
        <v>4092</v>
      </c>
      <c r="AG37" s="1">
        <v>28076</v>
      </c>
      <c r="AH37" s="1">
        <v>10276</v>
      </c>
      <c r="AI37" s="1">
        <v>4592</v>
      </c>
    </row>
    <row r="38" spans="1:35" x14ac:dyDescent="0.2">
      <c r="A38" s="2">
        <v>316</v>
      </c>
      <c r="B38" t="s">
        <v>41</v>
      </c>
      <c r="C38" s="1">
        <v>69550</v>
      </c>
      <c r="D38" s="1">
        <v>9173</v>
      </c>
      <c r="E38" s="1">
        <v>2627</v>
      </c>
      <c r="F38" s="1">
        <v>69035</v>
      </c>
      <c r="G38" s="1">
        <v>11456</v>
      </c>
      <c r="H38" s="1">
        <v>2851</v>
      </c>
      <c r="I38" s="1">
        <v>70983</v>
      </c>
      <c r="J38" s="1">
        <v>12687</v>
      </c>
      <c r="K38" s="1">
        <v>3067</v>
      </c>
      <c r="L38" s="1">
        <v>71913</v>
      </c>
      <c r="M38" s="1">
        <v>13813</v>
      </c>
      <c r="N38" s="1">
        <v>3411</v>
      </c>
      <c r="O38" s="1">
        <v>73440</v>
      </c>
      <c r="P38" s="1">
        <v>14345</v>
      </c>
      <c r="Q38" s="1">
        <v>3706</v>
      </c>
      <c r="R38" s="1">
        <v>74129</v>
      </c>
      <c r="S38" s="1">
        <v>14745</v>
      </c>
      <c r="T38" s="1">
        <v>3961</v>
      </c>
      <c r="U38" s="1">
        <v>74490</v>
      </c>
      <c r="V38" s="1">
        <v>15107</v>
      </c>
      <c r="W38" s="1">
        <v>4285</v>
      </c>
      <c r="X38">
        <v>75009</v>
      </c>
      <c r="Y38">
        <v>15522</v>
      </c>
      <c r="Z38">
        <v>4569</v>
      </c>
      <c r="AA38" s="1">
        <v>75631</v>
      </c>
      <c r="AB38" s="1">
        <v>16836</v>
      </c>
      <c r="AC38" s="1">
        <v>5750</v>
      </c>
      <c r="AD38" s="1">
        <v>77579</v>
      </c>
      <c r="AE38" s="1">
        <v>20173</v>
      </c>
      <c r="AF38" s="1">
        <v>7211</v>
      </c>
      <c r="AG38" s="1">
        <v>78023</v>
      </c>
      <c r="AH38" s="1">
        <v>20923</v>
      </c>
      <c r="AI38" s="1">
        <v>9117</v>
      </c>
    </row>
    <row r="39" spans="1:35" x14ac:dyDescent="0.2">
      <c r="A39" s="2">
        <v>320</v>
      </c>
      <c r="B39" t="s">
        <v>39</v>
      </c>
      <c r="C39" s="1">
        <v>35306</v>
      </c>
      <c r="D39" s="1">
        <v>5013</v>
      </c>
      <c r="E39" s="1">
        <v>1408</v>
      </c>
      <c r="F39" s="1">
        <v>35195</v>
      </c>
      <c r="G39" s="1">
        <v>6253</v>
      </c>
      <c r="H39" s="1">
        <v>1492</v>
      </c>
      <c r="I39" s="1">
        <v>36139</v>
      </c>
      <c r="J39" s="1">
        <v>6918</v>
      </c>
      <c r="K39" s="1">
        <v>1648</v>
      </c>
      <c r="L39" s="1">
        <v>36713</v>
      </c>
      <c r="M39" s="1">
        <v>7400</v>
      </c>
      <c r="N39" s="1">
        <v>1853</v>
      </c>
      <c r="O39" s="1">
        <v>37344</v>
      </c>
      <c r="P39" s="1">
        <v>7704</v>
      </c>
      <c r="Q39" s="1">
        <v>2081</v>
      </c>
      <c r="R39" s="1">
        <v>37753</v>
      </c>
      <c r="S39" s="1">
        <v>7896</v>
      </c>
      <c r="T39" s="1">
        <v>2216</v>
      </c>
      <c r="U39" s="1">
        <v>37820</v>
      </c>
      <c r="V39" s="1">
        <v>8040</v>
      </c>
      <c r="W39" s="1">
        <v>2347</v>
      </c>
      <c r="X39">
        <v>38143</v>
      </c>
      <c r="Y39">
        <v>8266</v>
      </c>
      <c r="Z39">
        <v>2523</v>
      </c>
      <c r="AA39" s="1">
        <v>38238</v>
      </c>
      <c r="AB39" s="1">
        <v>8972</v>
      </c>
      <c r="AC39" s="1">
        <v>3040</v>
      </c>
      <c r="AD39" s="1">
        <v>38928</v>
      </c>
      <c r="AE39" s="1">
        <v>10632</v>
      </c>
      <c r="AF39" s="1">
        <v>3756</v>
      </c>
      <c r="AG39" s="1">
        <v>38928</v>
      </c>
      <c r="AH39" s="1">
        <v>10855</v>
      </c>
      <c r="AI39" s="1">
        <v>4767</v>
      </c>
    </row>
    <row r="40" spans="1:35" x14ac:dyDescent="0.2">
      <c r="A40" s="2">
        <v>326</v>
      </c>
      <c r="B40" t="s">
        <v>42</v>
      </c>
      <c r="C40" s="1">
        <v>49265</v>
      </c>
      <c r="D40" s="1">
        <v>7520</v>
      </c>
      <c r="E40" s="1">
        <v>2078</v>
      </c>
      <c r="F40" s="1">
        <v>48469</v>
      </c>
      <c r="G40" s="1">
        <v>9297</v>
      </c>
      <c r="H40" s="1">
        <v>2245</v>
      </c>
      <c r="I40" s="1">
        <v>48982</v>
      </c>
      <c r="J40" s="1">
        <v>10068</v>
      </c>
      <c r="K40" s="1">
        <v>2468</v>
      </c>
      <c r="L40" s="1">
        <v>48487</v>
      </c>
      <c r="M40" s="1">
        <v>10678</v>
      </c>
      <c r="N40" s="1">
        <v>2683</v>
      </c>
      <c r="O40" s="1">
        <v>48602</v>
      </c>
      <c r="P40" s="1">
        <v>10961</v>
      </c>
      <c r="Q40" s="1">
        <v>2910</v>
      </c>
      <c r="R40" s="1">
        <v>48309</v>
      </c>
      <c r="S40" s="1">
        <v>11111</v>
      </c>
      <c r="T40" s="1">
        <v>3081</v>
      </c>
      <c r="U40" s="1">
        <v>48103</v>
      </c>
      <c r="V40" s="1">
        <v>11283</v>
      </c>
      <c r="W40" s="1">
        <v>3229</v>
      </c>
      <c r="X40">
        <v>47954</v>
      </c>
      <c r="Y40">
        <v>11335</v>
      </c>
      <c r="Z40">
        <v>3436</v>
      </c>
      <c r="AA40" s="1">
        <v>46939</v>
      </c>
      <c r="AB40" s="1">
        <v>11721</v>
      </c>
      <c r="AC40" s="1">
        <v>4062</v>
      </c>
      <c r="AD40" s="1">
        <v>45588</v>
      </c>
      <c r="AE40" s="1">
        <v>12756</v>
      </c>
      <c r="AF40" s="1">
        <v>4478</v>
      </c>
      <c r="AG40" s="1">
        <v>44575</v>
      </c>
      <c r="AH40" s="1">
        <v>12361</v>
      </c>
      <c r="AI40" s="1">
        <v>5254</v>
      </c>
    </row>
    <row r="41" spans="1:35" x14ac:dyDescent="0.2">
      <c r="A41" s="2">
        <v>329</v>
      </c>
      <c r="B41" t="s">
        <v>46</v>
      </c>
      <c r="C41" s="1">
        <v>32584</v>
      </c>
      <c r="D41" s="1">
        <v>4040</v>
      </c>
      <c r="E41" s="1">
        <v>1176</v>
      </c>
      <c r="F41" s="1">
        <v>33573</v>
      </c>
      <c r="G41" s="1">
        <v>4990</v>
      </c>
      <c r="H41" s="1">
        <v>1280</v>
      </c>
      <c r="I41" s="1">
        <v>34473</v>
      </c>
      <c r="J41" s="1">
        <v>5429</v>
      </c>
      <c r="K41" s="1">
        <v>1374</v>
      </c>
      <c r="L41" s="1">
        <v>34847</v>
      </c>
      <c r="M41" s="1">
        <v>5738</v>
      </c>
      <c r="N41" s="1">
        <v>1535</v>
      </c>
      <c r="O41" s="1">
        <v>35906</v>
      </c>
      <c r="P41" s="1">
        <v>5980</v>
      </c>
      <c r="Q41" s="1">
        <v>1656</v>
      </c>
      <c r="R41" s="1">
        <v>36356</v>
      </c>
      <c r="S41" s="1">
        <v>6094</v>
      </c>
      <c r="T41" s="1">
        <v>1739</v>
      </c>
      <c r="U41" s="1">
        <v>36286</v>
      </c>
      <c r="V41" s="1">
        <v>6157</v>
      </c>
      <c r="W41" s="1">
        <v>1821</v>
      </c>
      <c r="X41">
        <v>36010</v>
      </c>
      <c r="Y41">
        <v>6231</v>
      </c>
      <c r="Z41">
        <v>1912</v>
      </c>
      <c r="AA41" s="1">
        <v>36244</v>
      </c>
      <c r="AB41" s="1">
        <v>6714</v>
      </c>
      <c r="AC41" s="1">
        <v>2303</v>
      </c>
      <c r="AD41" s="1">
        <v>37044</v>
      </c>
      <c r="AE41" s="1">
        <v>8142</v>
      </c>
      <c r="AF41" s="1">
        <v>2747</v>
      </c>
      <c r="AG41" s="1">
        <v>37229</v>
      </c>
      <c r="AH41" s="1">
        <v>8484</v>
      </c>
      <c r="AI41" s="1">
        <v>3552</v>
      </c>
    </row>
    <row r="42" spans="1:35" x14ac:dyDescent="0.2">
      <c r="A42" s="2">
        <v>330</v>
      </c>
      <c r="B42" t="s">
        <v>47</v>
      </c>
      <c r="C42" s="1">
        <v>77475</v>
      </c>
      <c r="D42" s="1">
        <v>11479</v>
      </c>
      <c r="E42" s="1">
        <v>3265</v>
      </c>
      <c r="F42" s="1">
        <v>77293</v>
      </c>
      <c r="G42" s="1">
        <v>13715</v>
      </c>
      <c r="H42" s="1">
        <v>3489</v>
      </c>
      <c r="I42" s="1">
        <v>78968</v>
      </c>
      <c r="J42" s="1">
        <v>14854</v>
      </c>
      <c r="K42" s="1">
        <v>3769</v>
      </c>
      <c r="L42" s="1">
        <v>79122</v>
      </c>
      <c r="M42" s="1">
        <v>15639</v>
      </c>
      <c r="N42" s="1">
        <v>4093</v>
      </c>
      <c r="O42" s="1">
        <v>79728</v>
      </c>
      <c r="P42" s="1">
        <v>16077</v>
      </c>
      <c r="Q42" s="1">
        <v>4447</v>
      </c>
      <c r="R42" s="1">
        <v>79923</v>
      </c>
      <c r="S42" s="1">
        <v>16335</v>
      </c>
      <c r="T42" s="1">
        <v>4711</v>
      </c>
      <c r="U42" s="1">
        <v>80481</v>
      </c>
      <c r="V42" s="1">
        <v>16708</v>
      </c>
      <c r="W42" s="1">
        <v>5031</v>
      </c>
      <c r="X42">
        <v>80959</v>
      </c>
      <c r="Y42">
        <v>16941</v>
      </c>
      <c r="Z42">
        <v>5418</v>
      </c>
      <c r="AA42" s="1">
        <v>81158</v>
      </c>
      <c r="AB42" s="1">
        <v>18071</v>
      </c>
      <c r="AC42" s="1">
        <v>6366</v>
      </c>
      <c r="AD42" s="1">
        <v>81868</v>
      </c>
      <c r="AE42" s="1">
        <v>21110</v>
      </c>
      <c r="AF42" s="1">
        <v>7421</v>
      </c>
      <c r="AG42" s="1">
        <v>81700</v>
      </c>
      <c r="AH42" s="1">
        <v>21839</v>
      </c>
      <c r="AI42" s="1">
        <v>9338</v>
      </c>
    </row>
    <row r="43" spans="1:35" x14ac:dyDescent="0.2">
      <c r="A43" s="2">
        <v>336</v>
      </c>
      <c r="B43" t="s">
        <v>49</v>
      </c>
      <c r="C43" s="1">
        <v>21931</v>
      </c>
      <c r="D43" s="1">
        <v>3471</v>
      </c>
      <c r="E43" s="1">
        <v>918</v>
      </c>
      <c r="F43" s="1">
        <v>22038</v>
      </c>
      <c r="G43" s="1">
        <v>4429</v>
      </c>
      <c r="H43" s="1">
        <v>1027</v>
      </c>
      <c r="I43" s="1">
        <v>22727</v>
      </c>
      <c r="J43" s="1">
        <v>4876</v>
      </c>
      <c r="K43" s="1">
        <v>1146</v>
      </c>
      <c r="L43" s="1">
        <v>23034</v>
      </c>
      <c r="M43" s="1">
        <v>5241</v>
      </c>
      <c r="N43" s="1">
        <v>1259</v>
      </c>
      <c r="O43" s="1">
        <v>23692</v>
      </c>
      <c r="P43" s="1">
        <v>5428</v>
      </c>
      <c r="Q43" s="1">
        <v>1454</v>
      </c>
      <c r="R43" s="1">
        <v>23649</v>
      </c>
      <c r="S43" s="1">
        <v>5527</v>
      </c>
      <c r="T43" s="1">
        <v>1519</v>
      </c>
      <c r="U43" s="1">
        <v>23612</v>
      </c>
      <c r="V43" s="1">
        <v>5614</v>
      </c>
      <c r="W43" s="1">
        <v>1626</v>
      </c>
      <c r="X43">
        <v>23842</v>
      </c>
      <c r="Y43">
        <v>5779</v>
      </c>
      <c r="Z43">
        <v>1732</v>
      </c>
      <c r="AA43" s="1">
        <v>23674</v>
      </c>
      <c r="AB43" s="1">
        <v>6145</v>
      </c>
      <c r="AC43" s="1">
        <v>2127</v>
      </c>
      <c r="AD43" s="1">
        <v>23669</v>
      </c>
      <c r="AE43" s="1">
        <v>7128</v>
      </c>
      <c r="AF43" s="1">
        <v>2465</v>
      </c>
      <c r="AG43" s="1">
        <v>23448</v>
      </c>
      <c r="AH43" s="1">
        <v>7200</v>
      </c>
      <c r="AI43" s="1">
        <v>3063</v>
      </c>
    </row>
    <row r="44" spans="1:35" x14ac:dyDescent="0.2">
      <c r="A44" s="2">
        <v>340</v>
      </c>
      <c r="B44" t="s">
        <v>48</v>
      </c>
      <c r="C44" s="1">
        <v>29522</v>
      </c>
      <c r="D44" s="1">
        <v>4172</v>
      </c>
      <c r="E44" s="1">
        <v>1280</v>
      </c>
      <c r="F44" s="1">
        <v>29331</v>
      </c>
      <c r="G44" s="1">
        <v>4978</v>
      </c>
      <c r="H44" s="1">
        <v>1296</v>
      </c>
      <c r="I44" s="1">
        <v>29669</v>
      </c>
      <c r="J44" s="1">
        <v>5430</v>
      </c>
      <c r="K44" s="1">
        <v>1399</v>
      </c>
      <c r="L44" s="1">
        <v>29993</v>
      </c>
      <c r="M44" s="1">
        <v>5741</v>
      </c>
      <c r="N44" s="1">
        <v>1526</v>
      </c>
      <c r="O44" s="1">
        <v>30444</v>
      </c>
      <c r="P44" s="1">
        <v>5983</v>
      </c>
      <c r="Q44" s="1">
        <v>1665</v>
      </c>
      <c r="R44" s="1">
        <v>30478</v>
      </c>
      <c r="S44" s="1">
        <v>6157</v>
      </c>
      <c r="T44" s="1">
        <v>1762</v>
      </c>
      <c r="U44" s="1">
        <v>30641</v>
      </c>
      <c r="V44" s="1">
        <v>6314</v>
      </c>
      <c r="W44" s="1">
        <v>1894</v>
      </c>
      <c r="X44">
        <v>30853</v>
      </c>
      <c r="Y44">
        <v>6461</v>
      </c>
      <c r="Z44">
        <v>2015</v>
      </c>
      <c r="AA44" s="1">
        <v>31071</v>
      </c>
      <c r="AB44" s="1">
        <v>7047</v>
      </c>
      <c r="AC44" s="1">
        <v>2445</v>
      </c>
      <c r="AD44" s="1">
        <v>31988</v>
      </c>
      <c r="AE44" s="1">
        <v>8343</v>
      </c>
      <c r="AF44" s="1">
        <v>3024</v>
      </c>
      <c r="AG44" s="1">
        <v>32074</v>
      </c>
      <c r="AH44" s="1">
        <v>8509</v>
      </c>
      <c r="AI44" s="1">
        <v>3827</v>
      </c>
    </row>
    <row r="45" spans="1:35" x14ac:dyDescent="0.2">
      <c r="A45" s="2">
        <v>350</v>
      </c>
      <c r="B45" t="s">
        <v>36</v>
      </c>
      <c r="C45" s="1">
        <v>26794</v>
      </c>
      <c r="D45" s="1">
        <v>3500</v>
      </c>
      <c r="E45" s="1">
        <v>870</v>
      </c>
      <c r="F45" s="1">
        <v>27172</v>
      </c>
      <c r="G45" s="1">
        <v>4811</v>
      </c>
      <c r="H45" s="1">
        <v>999</v>
      </c>
      <c r="I45" s="1">
        <v>27544</v>
      </c>
      <c r="J45" s="1">
        <v>5346</v>
      </c>
      <c r="K45" s="1">
        <v>1159</v>
      </c>
      <c r="L45" s="1">
        <v>28173</v>
      </c>
      <c r="M45" s="1">
        <v>5630</v>
      </c>
      <c r="N45" s="1">
        <v>1330</v>
      </c>
      <c r="O45" s="1">
        <v>28930</v>
      </c>
      <c r="P45" s="1">
        <v>5847</v>
      </c>
      <c r="Q45" s="1">
        <v>1475</v>
      </c>
      <c r="R45" s="1">
        <v>29347</v>
      </c>
      <c r="S45" s="1">
        <v>5930</v>
      </c>
      <c r="T45" s="1">
        <v>1605</v>
      </c>
      <c r="U45" s="1">
        <v>29594</v>
      </c>
      <c r="V45" s="1">
        <v>6024</v>
      </c>
      <c r="W45" s="1">
        <v>1730</v>
      </c>
      <c r="X45">
        <v>29879</v>
      </c>
      <c r="Y45">
        <v>6136</v>
      </c>
      <c r="Z45">
        <v>1888</v>
      </c>
      <c r="AA45" s="1">
        <v>30205</v>
      </c>
      <c r="AB45" s="1">
        <v>6491</v>
      </c>
      <c r="AC45" s="1">
        <v>2293</v>
      </c>
      <c r="AD45" s="1">
        <v>31541</v>
      </c>
      <c r="AE45" s="1">
        <v>7598</v>
      </c>
      <c r="AF45" s="1">
        <v>2528</v>
      </c>
      <c r="AG45" s="1">
        <v>31924</v>
      </c>
      <c r="AH45" s="1">
        <v>7841</v>
      </c>
      <c r="AI45" s="1">
        <v>3192</v>
      </c>
    </row>
    <row r="46" spans="1:35" x14ac:dyDescent="0.2">
      <c r="A46" s="2">
        <v>360</v>
      </c>
      <c r="B46" t="s">
        <v>43</v>
      </c>
      <c r="C46" s="1">
        <v>46984</v>
      </c>
      <c r="D46" s="1">
        <v>9127</v>
      </c>
      <c r="E46" s="1">
        <v>2732</v>
      </c>
      <c r="F46" s="1">
        <v>43024</v>
      </c>
      <c r="G46" s="1">
        <v>10077</v>
      </c>
      <c r="H46" s="1">
        <v>2665</v>
      </c>
      <c r="I46" s="1">
        <v>41982</v>
      </c>
      <c r="J46" s="1">
        <v>10620</v>
      </c>
      <c r="K46" s="1">
        <v>2782</v>
      </c>
      <c r="L46" s="1">
        <v>40539</v>
      </c>
      <c r="M46" s="1">
        <v>10921</v>
      </c>
      <c r="N46" s="1">
        <v>2904</v>
      </c>
      <c r="O46" s="1">
        <v>39921</v>
      </c>
      <c r="P46" s="1">
        <v>10953</v>
      </c>
      <c r="Q46" s="1">
        <v>2999</v>
      </c>
      <c r="R46" s="1">
        <v>39632</v>
      </c>
      <c r="S46" s="1">
        <v>11091</v>
      </c>
      <c r="T46" s="1">
        <v>3124</v>
      </c>
      <c r="U46" s="1">
        <v>39122</v>
      </c>
      <c r="V46" s="1">
        <v>11144</v>
      </c>
      <c r="W46" s="1">
        <v>3299</v>
      </c>
      <c r="X46">
        <v>38533</v>
      </c>
      <c r="Y46">
        <v>11139</v>
      </c>
      <c r="Z46">
        <v>3416</v>
      </c>
      <c r="AA46" s="1">
        <v>37047</v>
      </c>
      <c r="AB46" s="1">
        <v>11371</v>
      </c>
      <c r="AC46" s="1">
        <v>3979</v>
      </c>
      <c r="AD46" s="1">
        <v>34501</v>
      </c>
      <c r="AE46" s="1">
        <v>11441</v>
      </c>
      <c r="AF46" s="1">
        <v>4407</v>
      </c>
      <c r="AG46" s="1">
        <v>32738</v>
      </c>
      <c r="AH46" s="1">
        <v>10511</v>
      </c>
      <c r="AI46" s="1">
        <v>4673</v>
      </c>
    </row>
    <row r="47" spans="1:35" x14ac:dyDescent="0.2">
      <c r="A47" s="2">
        <v>370</v>
      </c>
      <c r="B47" t="s">
        <v>44</v>
      </c>
      <c r="C47" s="1">
        <v>81112</v>
      </c>
      <c r="D47" s="1">
        <v>11552</v>
      </c>
      <c r="E47" s="1">
        <v>3281</v>
      </c>
      <c r="F47" s="1">
        <v>81687</v>
      </c>
      <c r="G47" s="1">
        <v>13996</v>
      </c>
      <c r="H47" s="1">
        <v>3464</v>
      </c>
      <c r="I47" s="1">
        <v>82938</v>
      </c>
      <c r="J47" s="1">
        <v>15178</v>
      </c>
      <c r="K47" s="1">
        <v>3721</v>
      </c>
      <c r="L47" s="1">
        <v>83181</v>
      </c>
      <c r="M47" s="1">
        <v>16309</v>
      </c>
      <c r="N47" s="1">
        <v>4157</v>
      </c>
      <c r="O47" s="1">
        <v>84574</v>
      </c>
      <c r="P47" s="1">
        <v>17061</v>
      </c>
      <c r="Q47" s="1">
        <v>4639</v>
      </c>
      <c r="R47" s="1">
        <v>84747</v>
      </c>
      <c r="S47" s="1">
        <v>17406</v>
      </c>
      <c r="T47" s="1">
        <v>4929</v>
      </c>
      <c r="U47" s="1">
        <v>84895</v>
      </c>
      <c r="V47" s="1">
        <v>17697</v>
      </c>
      <c r="W47" s="1">
        <v>5233</v>
      </c>
      <c r="X47">
        <v>85163</v>
      </c>
      <c r="Y47">
        <v>17982</v>
      </c>
      <c r="Z47">
        <v>5541</v>
      </c>
      <c r="AA47" s="1">
        <v>85110</v>
      </c>
      <c r="AB47" s="1">
        <v>18981</v>
      </c>
      <c r="AC47" s="1">
        <v>6657</v>
      </c>
      <c r="AD47" s="1">
        <v>85492</v>
      </c>
      <c r="AE47" s="1">
        <v>21809</v>
      </c>
      <c r="AF47" s="1">
        <v>7840</v>
      </c>
      <c r="AG47" s="1">
        <v>85151</v>
      </c>
      <c r="AH47" s="1">
        <v>22305</v>
      </c>
      <c r="AI47" s="1">
        <v>9534</v>
      </c>
    </row>
    <row r="48" spans="1:35" x14ac:dyDescent="0.2">
      <c r="A48" s="2">
        <v>376</v>
      </c>
      <c r="B48" t="s">
        <v>40</v>
      </c>
      <c r="C48" s="1">
        <v>62912</v>
      </c>
      <c r="D48" s="1">
        <v>11414</v>
      </c>
      <c r="E48" s="1">
        <v>3439</v>
      </c>
      <c r="F48" s="1">
        <v>60829</v>
      </c>
      <c r="G48" s="1">
        <v>13283</v>
      </c>
      <c r="H48" s="1">
        <v>3522</v>
      </c>
      <c r="I48" s="1">
        <v>61219</v>
      </c>
      <c r="J48" s="1">
        <v>14026</v>
      </c>
      <c r="K48" s="1">
        <v>3628</v>
      </c>
      <c r="L48" s="1">
        <v>60328</v>
      </c>
      <c r="M48" s="1">
        <v>14738</v>
      </c>
      <c r="N48" s="1">
        <v>3950</v>
      </c>
      <c r="O48" s="1">
        <v>60231</v>
      </c>
      <c r="P48" s="1">
        <v>15026</v>
      </c>
      <c r="Q48" s="1">
        <v>4168</v>
      </c>
      <c r="R48" s="1">
        <v>59759</v>
      </c>
      <c r="S48" s="1">
        <v>15122</v>
      </c>
      <c r="T48" s="1">
        <v>4334</v>
      </c>
      <c r="U48" s="1">
        <v>59350</v>
      </c>
      <c r="V48" s="1">
        <v>15224</v>
      </c>
      <c r="W48" s="1">
        <v>4588</v>
      </c>
      <c r="X48">
        <v>59119</v>
      </c>
      <c r="Y48">
        <v>15371</v>
      </c>
      <c r="Z48">
        <v>4837</v>
      </c>
      <c r="AA48" s="1">
        <v>57828</v>
      </c>
      <c r="AB48" s="1">
        <v>15849</v>
      </c>
      <c r="AC48" s="1">
        <v>5658</v>
      </c>
      <c r="AD48" s="1">
        <v>55617</v>
      </c>
      <c r="AE48" s="1">
        <v>16775</v>
      </c>
      <c r="AF48" s="1">
        <v>6370</v>
      </c>
      <c r="AG48" s="1">
        <v>53790</v>
      </c>
      <c r="AH48" s="1">
        <v>16115</v>
      </c>
      <c r="AI48" s="1">
        <v>7128</v>
      </c>
    </row>
    <row r="49" spans="1:35" x14ac:dyDescent="0.2">
      <c r="A49" s="2">
        <v>390</v>
      </c>
      <c r="B49" t="s">
        <v>50</v>
      </c>
      <c r="C49" s="1">
        <v>46319</v>
      </c>
      <c r="D49" s="1">
        <v>8138</v>
      </c>
      <c r="E49" s="1">
        <v>2388</v>
      </c>
      <c r="F49" s="1">
        <v>45471</v>
      </c>
      <c r="G49" s="1">
        <v>9705</v>
      </c>
      <c r="H49" s="1">
        <v>2381</v>
      </c>
      <c r="I49" s="1">
        <v>46087</v>
      </c>
      <c r="J49" s="1">
        <v>10574</v>
      </c>
      <c r="K49" s="1">
        <v>2528</v>
      </c>
      <c r="L49" s="1">
        <v>45268</v>
      </c>
      <c r="M49" s="1">
        <v>11272</v>
      </c>
      <c r="N49" s="1">
        <v>2831</v>
      </c>
      <c r="O49" s="1">
        <v>45441</v>
      </c>
      <c r="P49" s="1">
        <v>11583</v>
      </c>
      <c r="Q49" s="1">
        <v>3097</v>
      </c>
      <c r="R49" s="1">
        <v>45751</v>
      </c>
      <c r="S49" s="1">
        <v>11729</v>
      </c>
      <c r="T49" s="1">
        <v>3267</v>
      </c>
      <c r="U49" s="1">
        <v>45057</v>
      </c>
      <c r="V49" s="1">
        <v>11872</v>
      </c>
      <c r="W49" s="1">
        <v>3490</v>
      </c>
      <c r="X49">
        <v>44831</v>
      </c>
      <c r="Y49">
        <v>12122</v>
      </c>
      <c r="Z49">
        <v>3758</v>
      </c>
      <c r="AA49" s="1">
        <v>43894</v>
      </c>
      <c r="AB49" s="1">
        <v>12624</v>
      </c>
      <c r="AC49" s="1">
        <v>4427</v>
      </c>
      <c r="AD49" s="1">
        <v>42640</v>
      </c>
      <c r="AE49" s="1">
        <v>13572</v>
      </c>
      <c r="AF49" s="1">
        <v>5031</v>
      </c>
      <c r="AG49" s="1">
        <v>41500</v>
      </c>
      <c r="AH49" s="1">
        <v>13001</v>
      </c>
      <c r="AI49" s="1">
        <v>5752</v>
      </c>
    </row>
    <row r="50" spans="1:35" x14ac:dyDescent="0.2">
      <c r="A50" s="2">
        <v>400</v>
      </c>
      <c r="B50" t="s">
        <v>32</v>
      </c>
      <c r="C50" s="1">
        <v>42154</v>
      </c>
      <c r="D50" s="1">
        <v>7887</v>
      </c>
      <c r="E50" s="1">
        <v>2432</v>
      </c>
      <c r="F50" s="1">
        <v>39828</v>
      </c>
      <c r="G50" s="1">
        <v>9242</v>
      </c>
      <c r="H50" s="1">
        <v>2499</v>
      </c>
      <c r="I50" s="1">
        <v>39632</v>
      </c>
      <c r="J50" s="1">
        <v>9941</v>
      </c>
      <c r="K50" s="1">
        <v>2577</v>
      </c>
      <c r="L50" s="1">
        <v>39570</v>
      </c>
      <c r="M50" s="1">
        <v>10547</v>
      </c>
      <c r="N50" s="1">
        <v>2766</v>
      </c>
      <c r="O50" s="1">
        <v>39602</v>
      </c>
      <c r="P50" s="1">
        <v>10827</v>
      </c>
      <c r="Q50" s="1">
        <v>2976</v>
      </c>
      <c r="R50" s="1">
        <v>39332</v>
      </c>
      <c r="S50" s="1">
        <v>10965</v>
      </c>
      <c r="T50" s="1">
        <v>3102</v>
      </c>
      <c r="U50" s="1">
        <v>38966</v>
      </c>
      <c r="V50" s="1">
        <v>11047</v>
      </c>
      <c r="W50" s="1">
        <v>3276</v>
      </c>
      <c r="X50">
        <v>38677</v>
      </c>
      <c r="Y50">
        <v>11160</v>
      </c>
      <c r="Z50">
        <v>3531</v>
      </c>
      <c r="AA50" s="1">
        <v>37409</v>
      </c>
      <c r="AB50" s="1">
        <v>11522</v>
      </c>
      <c r="AC50" s="1">
        <v>4114</v>
      </c>
      <c r="AD50" s="1">
        <v>35183</v>
      </c>
      <c r="AE50" s="1">
        <v>11589</v>
      </c>
      <c r="AF50" s="1">
        <v>4693</v>
      </c>
      <c r="AG50" s="1">
        <v>33319</v>
      </c>
      <c r="AH50" s="1">
        <v>10528</v>
      </c>
      <c r="AI50" s="1">
        <v>4933</v>
      </c>
    </row>
    <row r="51" spans="1:35" x14ac:dyDescent="0.2">
      <c r="A51" s="2">
        <v>410</v>
      </c>
      <c r="B51" t="s">
        <v>55</v>
      </c>
      <c r="C51" s="1">
        <v>37661</v>
      </c>
      <c r="D51" s="1">
        <v>5685</v>
      </c>
      <c r="E51" s="1">
        <v>1683</v>
      </c>
      <c r="F51" s="1">
        <v>37857</v>
      </c>
      <c r="G51" s="1">
        <v>6967</v>
      </c>
      <c r="H51" s="1">
        <v>1786</v>
      </c>
      <c r="I51" s="1">
        <v>38210</v>
      </c>
      <c r="J51" s="1">
        <v>7613</v>
      </c>
      <c r="K51" s="1">
        <v>1908</v>
      </c>
      <c r="L51" s="1">
        <v>39116</v>
      </c>
      <c r="M51" s="1">
        <v>8229</v>
      </c>
      <c r="N51" s="1">
        <v>2182</v>
      </c>
      <c r="O51" s="1">
        <v>39961</v>
      </c>
      <c r="P51" s="1">
        <v>8615</v>
      </c>
      <c r="Q51" s="1">
        <v>2361</v>
      </c>
      <c r="R51" s="1">
        <v>40158</v>
      </c>
      <c r="S51" s="1">
        <v>8792</v>
      </c>
      <c r="T51" s="1">
        <v>2514</v>
      </c>
      <c r="U51" s="1">
        <v>40318</v>
      </c>
      <c r="V51" s="1">
        <v>9012</v>
      </c>
      <c r="W51" s="1">
        <v>2728</v>
      </c>
      <c r="X51">
        <v>40625</v>
      </c>
      <c r="Y51">
        <v>9196</v>
      </c>
      <c r="Z51">
        <v>2917</v>
      </c>
      <c r="AA51" s="1">
        <v>41011</v>
      </c>
      <c r="AB51" s="1">
        <v>9948</v>
      </c>
      <c r="AC51" s="1">
        <v>3712</v>
      </c>
      <c r="AD51" s="1">
        <v>42276</v>
      </c>
      <c r="AE51" s="1">
        <v>11942</v>
      </c>
      <c r="AF51" s="1">
        <v>4488</v>
      </c>
      <c r="AG51" s="1">
        <v>42586</v>
      </c>
      <c r="AH51" s="1">
        <v>12410</v>
      </c>
      <c r="AI51" s="1">
        <v>5680</v>
      </c>
    </row>
    <row r="52" spans="1:35" x14ac:dyDescent="0.2">
      <c r="A52" s="2">
        <v>411</v>
      </c>
      <c r="B52" t="s">
        <v>33</v>
      </c>
      <c r="C52" s="1">
        <v>101</v>
      </c>
      <c r="D52" s="1">
        <v>9</v>
      </c>
      <c r="E52" s="1">
        <v>3</v>
      </c>
      <c r="F52" s="1">
        <v>91</v>
      </c>
      <c r="G52" s="1">
        <v>18</v>
      </c>
      <c r="H52" s="1">
        <v>3</v>
      </c>
      <c r="I52" s="1">
        <v>83</v>
      </c>
      <c r="J52" s="1">
        <v>16</v>
      </c>
      <c r="K52" s="1">
        <v>2</v>
      </c>
      <c r="L52" s="1">
        <v>90</v>
      </c>
      <c r="M52" s="1">
        <v>15</v>
      </c>
      <c r="N52" s="1">
        <v>4</v>
      </c>
      <c r="O52" s="1">
        <v>93</v>
      </c>
      <c r="P52" s="1">
        <v>15</v>
      </c>
      <c r="Q52" s="1">
        <v>4</v>
      </c>
      <c r="R52" s="1">
        <v>91</v>
      </c>
      <c r="S52" s="1">
        <v>14</v>
      </c>
      <c r="T52" s="1">
        <v>3</v>
      </c>
      <c r="U52" s="1">
        <v>90</v>
      </c>
      <c r="V52" s="1">
        <v>15</v>
      </c>
      <c r="W52" s="1">
        <v>4</v>
      </c>
      <c r="X52">
        <v>92</v>
      </c>
      <c r="Y52">
        <v>15</v>
      </c>
      <c r="Z52">
        <v>4</v>
      </c>
      <c r="AA52" s="1">
        <v>0</v>
      </c>
      <c r="AB52" s="1">
        <v>0</v>
      </c>
      <c r="AC52" s="1">
        <v>0</v>
      </c>
      <c r="AD52" s="1">
        <v>0</v>
      </c>
      <c r="AE52" s="1">
        <v>0</v>
      </c>
      <c r="AF52" s="1">
        <v>0</v>
      </c>
      <c r="AG52" s="1">
        <v>0</v>
      </c>
      <c r="AH52" s="1">
        <v>0</v>
      </c>
      <c r="AI52" s="1">
        <v>0</v>
      </c>
    </row>
    <row r="53" spans="1:35" x14ac:dyDescent="0.2">
      <c r="A53" s="2">
        <v>420</v>
      </c>
      <c r="B53" t="s">
        <v>51</v>
      </c>
      <c r="C53" s="1">
        <v>42054</v>
      </c>
      <c r="D53" s="1">
        <v>6373</v>
      </c>
      <c r="E53" s="1">
        <v>1909</v>
      </c>
      <c r="F53" s="1">
        <v>41046</v>
      </c>
      <c r="G53" s="1">
        <v>7637</v>
      </c>
      <c r="H53" s="1">
        <v>2061</v>
      </c>
      <c r="I53" s="1">
        <v>41328</v>
      </c>
      <c r="J53" s="1">
        <v>8228</v>
      </c>
      <c r="K53" s="1">
        <v>2197</v>
      </c>
      <c r="L53" s="1">
        <v>40867</v>
      </c>
      <c r="M53" s="1">
        <v>8722</v>
      </c>
      <c r="N53" s="1">
        <v>2382</v>
      </c>
      <c r="O53" s="1">
        <v>40944</v>
      </c>
      <c r="P53" s="1">
        <v>8917</v>
      </c>
      <c r="Q53" s="1">
        <v>2466</v>
      </c>
      <c r="R53" s="1">
        <v>40646</v>
      </c>
      <c r="S53" s="1">
        <v>8999</v>
      </c>
      <c r="T53" s="1">
        <v>2528</v>
      </c>
      <c r="U53" s="1">
        <v>40469</v>
      </c>
      <c r="V53" s="1">
        <v>9117</v>
      </c>
      <c r="W53" s="1">
        <v>2650</v>
      </c>
      <c r="X53">
        <v>40369</v>
      </c>
      <c r="Y53">
        <v>9253</v>
      </c>
      <c r="Z53">
        <v>2872</v>
      </c>
      <c r="AA53" s="1">
        <v>39625</v>
      </c>
      <c r="AB53" s="1">
        <v>9695</v>
      </c>
      <c r="AC53" s="1">
        <v>3533</v>
      </c>
      <c r="AD53" s="1">
        <v>38682</v>
      </c>
      <c r="AE53" s="1">
        <v>10802</v>
      </c>
      <c r="AF53" s="1">
        <v>4031</v>
      </c>
      <c r="AG53" s="1">
        <v>37876</v>
      </c>
      <c r="AH53" s="1">
        <v>10645</v>
      </c>
      <c r="AI53" s="1">
        <v>4794</v>
      </c>
    </row>
    <row r="54" spans="1:35" x14ac:dyDescent="0.2">
      <c r="A54" s="2">
        <v>430</v>
      </c>
      <c r="B54" t="s">
        <v>52</v>
      </c>
      <c r="C54" s="1">
        <v>52085</v>
      </c>
      <c r="D54" s="1">
        <v>8664</v>
      </c>
      <c r="E54" s="1">
        <v>2692</v>
      </c>
      <c r="F54" s="1">
        <v>50953</v>
      </c>
      <c r="G54" s="1">
        <v>10143</v>
      </c>
      <c r="H54" s="1">
        <v>2871</v>
      </c>
      <c r="I54" s="1">
        <v>51536</v>
      </c>
      <c r="J54" s="1">
        <v>10875</v>
      </c>
      <c r="K54" s="1">
        <v>2940</v>
      </c>
      <c r="L54" s="1">
        <v>51683</v>
      </c>
      <c r="M54" s="1">
        <v>11388</v>
      </c>
      <c r="N54" s="1">
        <v>3222</v>
      </c>
      <c r="O54" s="1">
        <v>52253</v>
      </c>
      <c r="P54" s="1">
        <v>11750</v>
      </c>
      <c r="Q54" s="1">
        <v>3426</v>
      </c>
      <c r="R54" s="1">
        <v>52291</v>
      </c>
      <c r="S54" s="1">
        <v>11914</v>
      </c>
      <c r="T54" s="1">
        <v>3553</v>
      </c>
      <c r="U54" s="1">
        <v>52284</v>
      </c>
      <c r="V54" s="1">
        <v>12059</v>
      </c>
      <c r="W54" s="1">
        <v>3760</v>
      </c>
      <c r="X54">
        <v>52328</v>
      </c>
      <c r="Y54">
        <v>12203</v>
      </c>
      <c r="Z54">
        <v>4010</v>
      </c>
      <c r="AA54" s="1">
        <v>52254</v>
      </c>
      <c r="AB54" s="1">
        <v>12859</v>
      </c>
      <c r="AC54" s="1">
        <v>4646</v>
      </c>
      <c r="AD54" s="1">
        <v>52816</v>
      </c>
      <c r="AE54" s="1">
        <v>14380</v>
      </c>
      <c r="AF54" s="1">
        <v>5310</v>
      </c>
      <c r="AG54" s="1">
        <v>52765</v>
      </c>
      <c r="AH54" s="1">
        <v>14367</v>
      </c>
      <c r="AI54" s="1">
        <v>6364</v>
      </c>
    </row>
    <row r="55" spans="1:35" x14ac:dyDescent="0.2">
      <c r="A55" s="2">
        <v>440</v>
      </c>
      <c r="B55" t="s">
        <v>53</v>
      </c>
      <c r="C55" s="1">
        <v>23770</v>
      </c>
      <c r="D55" s="1">
        <v>3904</v>
      </c>
      <c r="E55" s="1">
        <v>980</v>
      </c>
      <c r="F55" s="1">
        <v>23728</v>
      </c>
      <c r="G55" s="1">
        <v>4804</v>
      </c>
      <c r="H55" s="1">
        <v>1177</v>
      </c>
      <c r="I55" s="1">
        <v>23756</v>
      </c>
      <c r="J55" s="1">
        <v>5183</v>
      </c>
      <c r="K55" s="1">
        <v>1360</v>
      </c>
      <c r="L55" s="1">
        <v>23847</v>
      </c>
      <c r="M55" s="1">
        <v>5575</v>
      </c>
      <c r="N55" s="1">
        <v>1595</v>
      </c>
      <c r="O55" s="1">
        <v>23991</v>
      </c>
      <c r="P55" s="1">
        <v>5708</v>
      </c>
      <c r="Q55" s="1">
        <v>1714</v>
      </c>
      <c r="R55" s="1">
        <v>23894</v>
      </c>
      <c r="S55" s="1">
        <v>5772</v>
      </c>
      <c r="T55" s="1">
        <v>1823</v>
      </c>
      <c r="U55" s="1">
        <v>23949</v>
      </c>
      <c r="V55" s="1">
        <v>5832</v>
      </c>
      <c r="W55" s="1">
        <v>1934</v>
      </c>
      <c r="X55">
        <v>24299</v>
      </c>
      <c r="Y55">
        <v>5944</v>
      </c>
      <c r="Z55">
        <v>2084</v>
      </c>
      <c r="AA55" s="1">
        <v>24118</v>
      </c>
      <c r="AB55" s="1">
        <v>6205</v>
      </c>
      <c r="AC55" s="1">
        <v>2345</v>
      </c>
      <c r="AD55" s="1">
        <v>24118</v>
      </c>
      <c r="AE55" s="1">
        <v>7099</v>
      </c>
      <c r="AF55" s="1">
        <v>2577</v>
      </c>
      <c r="AG55" s="1">
        <v>23979</v>
      </c>
      <c r="AH55" s="1">
        <v>7131</v>
      </c>
      <c r="AI55" s="1">
        <v>3208</v>
      </c>
    </row>
    <row r="56" spans="1:35" x14ac:dyDescent="0.2">
      <c r="A56" s="2">
        <v>450</v>
      </c>
      <c r="B56" t="s">
        <v>57</v>
      </c>
      <c r="C56" s="1">
        <v>31690</v>
      </c>
      <c r="D56" s="1">
        <v>5252</v>
      </c>
      <c r="E56" s="1">
        <v>1594</v>
      </c>
      <c r="F56" s="1">
        <v>31573</v>
      </c>
      <c r="G56" s="1">
        <v>6214</v>
      </c>
      <c r="H56" s="1">
        <v>1694</v>
      </c>
      <c r="I56" s="1">
        <v>32032</v>
      </c>
      <c r="J56" s="1">
        <v>6720</v>
      </c>
      <c r="K56" s="1">
        <v>1841</v>
      </c>
      <c r="L56" s="1">
        <v>31933</v>
      </c>
      <c r="M56" s="1">
        <v>7069</v>
      </c>
      <c r="N56" s="1">
        <v>1942</v>
      </c>
      <c r="O56" s="1">
        <v>32262</v>
      </c>
      <c r="P56" s="1">
        <v>7315</v>
      </c>
      <c r="Q56" s="1">
        <v>2099</v>
      </c>
      <c r="R56" s="1">
        <v>32193</v>
      </c>
      <c r="S56" s="1">
        <v>7490</v>
      </c>
      <c r="T56" s="1">
        <v>2204</v>
      </c>
      <c r="U56" s="1">
        <v>32329</v>
      </c>
      <c r="V56" s="1">
        <v>7619</v>
      </c>
      <c r="W56" s="1">
        <v>2361</v>
      </c>
      <c r="X56">
        <v>32401</v>
      </c>
      <c r="Y56">
        <v>7702</v>
      </c>
      <c r="Z56">
        <v>2462</v>
      </c>
      <c r="AA56" s="1">
        <v>32223</v>
      </c>
      <c r="AB56" s="1">
        <v>8167</v>
      </c>
      <c r="AC56" s="1">
        <v>2941</v>
      </c>
      <c r="AD56" s="1">
        <v>32330</v>
      </c>
      <c r="AE56" s="1">
        <v>9423</v>
      </c>
      <c r="AF56" s="1">
        <v>3461</v>
      </c>
      <c r="AG56" s="1">
        <v>32256</v>
      </c>
      <c r="AH56" s="1">
        <v>9678</v>
      </c>
      <c r="AI56" s="1">
        <v>4220</v>
      </c>
    </row>
    <row r="57" spans="1:35" x14ac:dyDescent="0.2">
      <c r="A57" s="2">
        <v>461</v>
      </c>
      <c r="B57" t="s">
        <v>58</v>
      </c>
      <c r="C57" s="1">
        <v>188777</v>
      </c>
      <c r="D57" s="1">
        <v>24628</v>
      </c>
      <c r="E57" s="1">
        <v>7528</v>
      </c>
      <c r="F57" s="1">
        <v>197480</v>
      </c>
      <c r="G57" s="1">
        <v>28490</v>
      </c>
      <c r="H57" s="1">
        <v>7747</v>
      </c>
      <c r="I57" s="1">
        <v>202348</v>
      </c>
      <c r="J57" s="1">
        <v>30391</v>
      </c>
      <c r="K57" s="1">
        <v>8325</v>
      </c>
      <c r="L57" s="1">
        <v>205509</v>
      </c>
      <c r="M57" s="1">
        <v>31783</v>
      </c>
      <c r="N57" s="1">
        <v>9003</v>
      </c>
      <c r="O57" s="1">
        <v>207762</v>
      </c>
      <c r="P57" s="1">
        <v>32781</v>
      </c>
      <c r="Q57" s="1">
        <v>9543</v>
      </c>
      <c r="R57" s="1">
        <v>209078</v>
      </c>
      <c r="S57" s="1">
        <v>33337</v>
      </c>
      <c r="T57" s="1">
        <v>9936</v>
      </c>
      <c r="U57" s="1">
        <v>210803</v>
      </c>
      <c r="V57" s="1">
        <v>33854</v>
      </c>
      <c r="W57" s="1">
        <v>10511</v>
      </c>
      <c r="X57">
        <v>213168</v>
      </c>
      <c r="Y57">
        <v>34475</v>
      </c>
      <c r="Z57">
        <v>11162</v>
      </c>
      <c r="AA57" s="1">
        <v>218098</v>
      </c>
      <c r="AB57" s="1">
        <v>36729</v>
      </c>
      <c r="AC57" s="1">
        <v>13086</v>
      </c>
      <c r="AD57" s="1">
        <v>228040</v>
      </c>
      <c r="AE57" s="1">
        <v>42864</v>
      </c>
      <c r="AF57" s="1">
        <v>15511</v>
      </c>
      <c r="AG57" s="1">
        <v>234406</v>
      </c>
      <c r="AH57" s="1">
        <v>45461</v>
      </c>
      <c r="AI57" s="1">
        <v>19058</v>
      </c>
    </row>
    <row r="58" spans="1:35" x14ac:dyDescent="0.2">
      <c r="A58" s="2">
        <v>479</v>
      </c>
      <c r="B58" t="s">
        <v>59</v>
      </c>
      <c r="C58" s="1">
        <v>58998</v>
      </c>
      <c r="D58" s="1">
        <v>9155</v>
      </c>
      <c r="E58" s="1">
        <v>2854</v>
      </c>
      <c r="F58" s="1">
        <v>57988</v>
      </c>
      <c r="G58" s="1">
        <v>10830</v>
      </c>
      <c r="H58" s="1">
        <v>2982</v>
      </c>
      <c r="I58" s="1">
        <v>58698</v>
      </c>
      <c r="J58" s="1">
        <v>11736</v>
      </c>
      <c r="K58" s="1">
        <v>3169</v>
      </c>
      <c r="L58" s="1">
        <v>58588</v>
      </c>
      <c r="M58" s="1">
        <v>12594</v>
      </c>
      <c r="N58" s="1">
        <v>3422</v>
      </c>
      <c r="O58" s="1">
        <v>59735</v>
      </c>
      <c r="P58" s="1">
        <v>13165</v>
      </c>
      <c r="Q58" s="1">
        <v>3664</v>
      </c>
      <c r="R58" s="1">
        <v>59727</v>
      </c>
      <c r="S58" s="1">
        <v>13462</v>
      </c>
      <c r="T58" s="1">
        <v>3807</v>
      </c>
      <c r="U58" s="1">
        <v>60001</v>
      </c>
      <c r="V58" s="1">
        <v>13857</v>
      </c>
      <c r="W58" s="1">
        <v>4004</v>
      </c>
      <c r="X58">
        <v>60027</v>
      </c>
      <c r="Y58">
        <v>14111</v>
      </c>
      <c r="Z58">
        <v>4269</v>
      </c>
      <c r="AA58" s="1">
        <v>60491</v>
      </c>
      <c r="AB58" s="1">
        <v>14952</v>
      </c>
      <c r="AC58" s="1">
        <v>5131</v>
      </c>
      <c r="AD58" s="1">
        <v>61808</v>
      </c>
      <c r="AE58" s="1">
        <v>16471</v>
      </c>
      <c r="AF58" s="1">
        <v>6423</v>
      </c>
      <c r="AG58" s="1">
        <v>61911</v>
      </c>
      <c r="AH58" s="1">
        <v>16576</v>
      </c>
      <c r="AI58" s="1">
        <v>7356</v>
      </c>
    </row>
    <row r="59" spans="1:35" x14ac:dyDescent="0.2">
      <c r="A59" s="2">
        <v>480</v>
      </c>
      <c r="B59" t="s">
        <v>56</v>
      </c>
      <c r="C59" s="1">
        <v>29638</v>
      </c>
      <c r="D59" s="1">
        <v>4470</v>
      </c>
      <c r="E59" s="1">
        <v>1308</v>
      </c>
      <c r="F59" s="1">
        <v>29030</v>
      </c>
      <c r="G59" s="1">
        <v>5250</v>
      </c>
      <c r="H59" s="1">
        <v>1334</v>
      </c>
      <c r="I59" s="1">
        <v>29516</v>
      </c>
      <c r="J59" s="1">
        <v>5820</v>
      </c>
      <c r="K59" s="1">
        <v>1454</v>
      </c>
      <c r="L59" s="1">
        <v>29549</v>
      </c>
      <c r="M59" s="1">
        <v>6218</v>
      </c>
      <c r="N59" s="1">
        <v>1622</v>
      </c>
      <c r="O59" s="1">
        <v>29726</v>
      </c>
      <c r="P59" s="1">
        <v>6444</v>
      </c>
      <c r="Q59" s="1">
        <v>1787</v>
      </c>
      <c r="R59" s="1">
        <v>29610</v>
      </c>
      <c r="S59" s="1">
        <v>6543</v>
      </c>
      <c r="T59" s="1">
        <v>1889</v>
      </c>
      <c r="U59" s="1">
        <v>29342</v>
      </c>
      <c r="V59" s="1">
        <v>6614</v>
      </c>
      <c r="W59" s="1">
        <v>2016</v>
      </c>
      <c r="X59">
        <v>29179</v>
      </c>
      <c r="Y59">
        <v>6696</v>
      </c>
      <c r="Z59">
        <v>2135</v>
      </c>
      <c r="AA59" s="1">
        <v>28533</v>
      </c>
      <c r="AB59" s="1">
        <v>7012</v>
      </c>
      <c r="AC59" s="1">
        <v>2479</v>
      </c>
      <c r="AD59" s="1">
        <v>27738</v>
      </c>
      <c r="AE59" s="1">
        <v>7898</v>
      </c>
      <c r="AF59" s="1">
        <v>2862</v>
      </c>
      <c r="AG59" s="1">
        <v>27111</v>
      </c>
      <c r="AH59" s="1">
        <v>7800</v>
      </c>
      <c r="AI59" s="1">
        <v>3410</v>
      </c>
    </row>
    <row r="60" spans="1:35" x14ac:dyDescent="0.2">
      <c r="A60" s="2">
        <v>482</v>
      </c>
      <c r="B60" t="s">
        <v>54</v>
      </c>
      <c r="C60" s="1">
        <v>13510</v>
      </c>
      <c r="D60" s="1">
        <v>3076</v>
      </c>
      <c r="E60" s="1">
        <v>1032</v>
      </c>
      <c r="F60" s="1">
        <v>12647</v>
      </c>
      <c r="G60" s="1">
        <v>3439</v>
      </c>
      <c r="H60" s="1">
        <v>1079</v>
      </c>
      <c r="I60" s="1">
        <v>12641</v>
      </c>
      <c r="J60" s="1">
        <v>3702</v>
      </c>
      <c r="K60" s="1">
        <v>1101</v>
      </c>
      <c r="L60" s="1">
        <v>12367</v>
      </c>
      <c r="M60" s="1">
        <v>3939</v>
      </c>
      <c r="N60" s="1">
        <v>1103</v>
      </c>
      <c r="O60" s="1">
        <v>12384</v>
      </c>
      <c r="P60" s="1">
        <v>4052</v>
      </c>
      <c r="Q60" s="1">
        <v>1133</v>
      </c>
      <c r="R60" s="1">
        <v>12260</v>
      </c>
      <c r="S60" s="1">
        <v>4103</v>
      </c>
      <c r="T60" s="1">
        <v>1170</v>
      </c>
      <c r="U60" s="1">
        <v>11973</v>
      </c>
      <c r="V60" s="1">
        <v>4153</v>
      </c>
      <c r="W60" s="1">
        <v>1206</v>
      </c>
      <c r="X60">
        <v>11841</v>
      </c>
      <c r="Y60">
        <v>4182</v>
      </c>
      <c r="Z60">
        <v>1271</v>
      </c>
      <c r="AA60" s="1">
        <v>11401</v>
      </c>
      <c r="AB60" s="1">
        <v>4333</v>
      </c>
      <c r="AC60" s="1">
        <v>1530</v>
      </c>
      <c r="AD60" s="1">
        <v>10732</v>
      </c>
      <c r="AE60" s="1">
        <v>4584</v>
      </c>
      <c r="AF60" s="1">
        <v>1802</v>
      </c>
      <c r="AG60" s="1">
        <v>10256</v>
      </c>
      <c r="AH60" s="1">
        <v>4350</v>
      </c>
      <c r="AI60" s="1">
        <v>2002</v>
      </c>
    </row>
    <row r="61" spans="1:35" x14ac:dyDescent="0.2">
      <c r="A61" s="2">
        <v>492</v>
      </c>
      <c r="B61" t="s">
        <v>60</v>
      </c>
      <c r="C61" s="1">
        <v>6679</v>
      </c>
      <c r="D61" s="1">
        <v>1626</v>
      </c>
      <c r="E61" s="1">
        <v>544</v>
      </c>
      <c r="F61" s="1">
        <v>6276</v>
      </c>
      <c r="G61" s="1">
        <v>1872</v>
      </c>
      <c r="H61" s="1">
        <v>554</v>
      </c>
      <c r="I61" s="1">
        <v>6178</v>
      </c>
      <c r="J61" s="1">
        <v>1965</v>
      </c>
      <c r="K61" s="1">
        <v>570</v>
      </c>
      <c r="L61" s="1">
        <v>5960</v>
      </c>
      <c r="M61" s="1">
        <v>1974</v>
      </c>
      <c r="N61" s="1">
        <v>591</v>
      </c>
      <c r="O61" s="1">
        <v>6008</v>
      </c>
      <c r="P61" s="1">
        <v>2016</v>
      </c>
      <c r="Q61" s="1">
        <v>613</v>
      </c>
      <c r="R61" s="1">
        <v>5960</v>
      </c>
      <c r="S61" s="1">
        <v>2041</v>
      </c>
      <c r="T61" s="1">
        <v>646</v>
      </c>
      <c r="U61" s="1">
        <v>5881</v>
      </c>
      <c r="V61" s="1">
        <v>2031</v>
      </c>
      <c r="W61" s="1">
        <v>656</v>
      </c>
      <c r="X61">
        <v>5766</v>
      </c>
      <c r="Y61">
        <v>2026</v>
      </c>
      <c r="Z61">
        <v>663</v>
      </c>
      <c r="AA61" s="1">
        <v>5546</v>
      </c>
      <c r="AB61" s="1">
        <v>2092</v>
      </c>
      <c r="AC61" s="1">
        <v>775</v>
      </c>
      <c r="AD61" s="1">
        <v>5269</v>
      </c>
      <c r="AE61" s="1">
        <v>2125</v>
      </c>
      <c r="AF61" s="1">
        <v>849</v>
      </c>
      <c r="AG61" s="1">
        <v>5035</v>
      </c>
      <c r="AH61" s="1">
        <v>1928</v>
      </c>
      <c r="AI61" s="1">
        <v>938</v>
      </c>
    </row>
    <row r="62" spans="1:35" x14ac:dyDescent="0.2">
      <c r="A62" s="2">
        <v>510</v>
      </c>
      <c r="B62" t="s">
        <v>65</v>
      </c>
      <c r="C62" s="1">
        <v>56346</v>
      </c>
      <c r="D62" s="1">
        <v>8646</v>
      </c>
      <c r="E62" s="1">
        <v>2406</v>
      </c>
      <c r="F62" s="1">
        <v>55888</v>
      </c>
      <c r="G62" s="1">
        <v>10134</v>
      </c>
      <c r="H62" s="1">
        <v>2688</v>
      </c>
      <c r="I62" s="1">
        <v>55963</v>
      </c>
      <c r="J62" s="1">
        <v>10886</v>
      </c>
      <c r="K62" s="1">
        <v>3000</v>
      </c>
      <c r="L62" s="1">
        <v>55376</v>
      </c>
      <c r="M62" s="1">
        <v>11524</v>
      </c>
      <c r="N62" s="1">
        <v>3282</v>
      </c>
      <c r="O62" s="1">
        <v>55353</v>
      </c>
      <c r="P62" s="1">
        <v>11855</v>
      </c>
      <c r="Q62" s="1">
        <v>3492</v>
      </c>
      <c r="R62" s="1">
        <v>55438</v>
      </c>
      <c r="S62" s="1">
        <v>12114</v>
      </c>
      <c r="T62" s="1">
        <v>3674</v>
      </c>
      <c r="U62" s="1">
        <v>55354</v>
      </c>
      <c r="V62" s="1">
        <v>12305</v>
      </c>
      <c r="W62" s="1">
        <v>3840</v>
      </c>
      <c r="X62">
        <v>55218</v>
      </c>
      <c r="Y62">
        <v>12476</v>
      </c>
      <c r="Z62">
        <v>4066</v>
      </c>
      <c r="AA62" s="1">
        <v>54313</v>
      </c>
      <c r="AB62" s="1">
        <v>13206</v>
      </c>
      <c r="AC62" s="1">
        <v>4613</v>
      </c>
      <c r="AD62" s="1">
        <v>53236</v>
      </c>
      <c r="AE62" s="1">
        <v>14743</v>
      </c>
      <c r="AF62" s="1">
        <v>5389</v>
      </c>
      <c r="AG62" s="1">
        <v>52234</v>
      </c>
      <c r="AH62" s="1">
        <v>14773</v>
      </c>
      <c r="AI62" s="1">
        <v>6462</v>
      </c>
    </row>
    <row r="63" spans="1:35" x14ac:dyDescent="0.2">
      <c r="A63" s="2">
        <v>530</v>
      </c>
      <c r="B63" t="s">
        <v>61</v>
      </c>
      <c r="C63" s="1">
        <v>26160</v>
      </c>
      <c r="D63" s="1">
        <v>3804</v>
      </c>
      <c r="E63" s="1">
        <v>1179</v>
      </c>
      <c r="F63" s="1">
        <v>26285</v>
      </c>
      <c r="G63" s="1">
        <v>4512</v>
      </c>
      <c r="H63" s="1">
        <v>1263</v>
      </c>
      <c r="I63" s="1">
        <v>26482</v>
      </c>
      <c r="J63" s="1">
        <v>4855</v>
      </c>
      <c r="K63" s="1">
        <v>1376</v>
      </c>
      <c r="L63" s="1">
        <v>26551</v>
      </c>
      <c r="M63" s="1">
        <v>5081</v>
      </c>
      <c r="N63" s="1">
        <v>1443</v>
      </c>
      <c r="O63" s="1">
        <v>27021</v>
      </c>
      <c r="P63" s="1">
        <v>5233</v>
      </c>
      <c r="Q63" s="1">
        <v>1535</v>
      </c>
      <c r="R63" s="1">
        <v>27119</v>
      </c>
      <c r="S63" s="1">
        <v>5325</v>
      </c>
      <c r="T63" s="1">
        <v>1602</v>
      </c>
      <c r="U63" s="1">
        <v>27168</v>
      </c>
      <c r="V63" s="1">
        <v>5427</v>
      </c>
      <c r="W63" s="1">
        <v>1696</v>
      </c>
      <c r="X63">
        <v>27200</v>
      </c>
      <c r="Y63">
        <v>5537</v>
      </c>
      <c r="Z63">
        <v>1812</v>
      </c>
      <c r="AA63" s="1">
        <v>27220</v>
      </c>
      <c r="AB63" s="1">
        <v>5908</v>
      </c>
      <c r="AC63" s="1">
        <v>2114</v>
      </c>
      <c r="AD63" s="1">
        <v>27575</v>
      </c>
      <c r="AE63" s="1">
        <v>6624</v>
      </c>
      <c r="AF63" s="1">
        <v>2472</v>
      </c>
      <c r="AG63" s="1">
        <v>27604</v>
      </c>
      <c r="AH63" s="1">
        <v>6766</v>
      </c>
      <c r="AI63" s="1">
        <v>2995</v>
      </c>
    </row>
    <row r="64" spans="1:35" x14ac:dyDescent="0.2">
      <c r="A64" s="2">
        <v>540</v>
      </c>
      <c r="B64" t="s">
        <v>67</v>
      </c>
      <c r="C64" s="1">
        <v>76439</v>
      </c>
      <c r="D64" s="1">
        <v>12880</v>
      </c>
      <c r="E64" s="1">
        <v>3491</v>
      </c>
      <c r="F64" s="1">
        <v>74937</v>
      </c>
      <c r="G64" s="1">
        <v>14993</v>
      </c>
      <c r="H64" s="1">
        <v>3973</v>
      </c>
      <c r="I64" s="1">
        <v>74650</v>
      </c>
      <c r="J64" s="1">
        <v>15904</v>
      </c>
      <c r="K64" s="1">
        <v>4410</v>
      </c>
      <c r="L64" s="1">
        <v>73831</v>
      </c>
      <c r="M64" s="1">
        <v>16542</v>
      </c>
      <c r="N64" s="1">
        <v>5050</v>
      </c>
      <c r="O64" s="1">
        <v>74380</v>
      </c>
      <c r="P64" s="1">
        <v>16883</v>
      </c>
      <c r="Q64" s="1">
        <v>5452</v>
      </c>
      <c r="R64" s="1">
        <v>74233</v>
      </c>
      <c r="S64" s="1">
        <v>17042</v>
      </c>
      <c r="T64" s="1">
        <v>5669</v>
      </c>
      <c r="U64" s="1">
        <v>74096</v>
      </c>
      <c r="V64" s="1">
        <v>17166</v>
      </c>
      <c r="W64" s="1">
        <v>5915</v>
      </c>
      <c r="X64">
        <v>74123</v>
      </c>
      <c r="Y64">
        <v>17314</v>
      </c>
      <c r="Z64">
        <v>6193</v>
      </c>
      <c r="AA64" s="1">
        <v>73037</v>
      </c>
      <c r="AB64" s="1">
        <v>18062</v>
      </c>
      <c r="AC64" s="1">
        <v>6797</v>
      </c>
      <c r="AD64" s="1">
        <v>71468</v>
      </c>
      <c r="AE64" s="1">
        <v>20318</v>
      </c>
      <c r="AF64" s="1">
        <v>7297</v>
      </c>
      <c r="AG64" s="1">
        <v>70290</v>
      </c>
      <c r="AH64" s="1">
        <v>20253</v>
      </c>
      <c r="AI64" s="1">
        <v>9010</v>
      </c>
    </row>
    <row r="65" spans="1:35" x14ac:dyDescent="0.2">
      <c r="A65" s="2">
        <v>550</v>
      </c>
      <c r="B65" t="s">
        <v>68</v>
      </c>
      <c r="C65" s="1">
        <v>39710</v>
      </c>
      <c r="D65" s="1">
        <v>6509</v>
      </c>
      <c r="E65" s="1">
        <v>2087</v>
      </c>
      <c r="F65" s="1">
        <v>38010</v>
      </c>
      <c r="G65" s="1">
        <v>7445</v>
      </c>
      <c r="H65" s="1">
        <v>2130</v>
      </c>
      <c r="I65" s="1">
        <v>37777</v>
      </c>
      <c r="J65" s="1">
        <v>7892</v>
      </c>
      <c r="K65" s="1">
        <v>2215</v>
      </c>
      <c r="L65" s="1">
        <v>37050</v>
      </c>
      <c r="M65" s="1">
        <v>8308</v>
      </c>
      <c r="N65" s="1">
        <v>2341</v>
      </c>
      <c r="O65" s="1">
        <v>36878</v>
      </c>
      <c r="P65" s="1">
        <v>8618</v>
      </c>
      <c r="Q65" s="1">
        <v>2450</v>
      </c>
      <c r="R65" s="1">
        <v>36651</v>
      </c>
      <c r="S65" s="1">
        <v>8822</v>
      </c>
      <c r="T65" s="1">
        <v>2522</v>
      </c>
      <c r="U65" s="1">
        <v>36399</v>
      </c>
      <c r="V65" s="1">
        <v>8951</v>
      </c>
      <c r="W65" s="1">
        <v>2579</v>
      </c>
      <c r="X65">
        <v>36174</v>
      </c>
      <c r="Y65">
        <v>9082</v>
      </c>
      <c r="Z65">
        <v>2705</v>
      </c>
      <c r="AA65" s="1">
        <v>35222</v>
      </c>
      <c r="AB65" s="1">
        <v>9747</v>
      </c>
      <c r="AC65" s="1">
        <v>3209</v>
      </c>
      <c r="AD65" s="1">
        <v>33636</v>
      </c>
      <c r="AE65" s="1">
        <v>10661</v>
      </c>
      <c r="AF65" s="1">
        <v>4051</v>
      </c>
      <c r="AG65" s="1">
        <v>32330</v>
      </c>
      <c r="AH65" s="1">
        <v>10134</v>
      </c>
      <c r="AI65" s="1">
        <v>4702</v>
      </c>
    </row>
    <row r="66" spans="1:35" x14ac:dyDescent="0.2">
      <c r="A66" s="2">
        <v>561</v>
      </c>
      <c r="B66" t="s">
        <v>62</v>
      </c>
      <c r="C66" s="1">
        <v>115114</v>
      </c>
      <c r="D66" s="1">
        <v>15644</v>
      </c>
      <c r="E66" s="1">
        <v>4310</v>
      </c>
      <c r="F66" s="1">
        <v>115446</v>
      </c>
      <c r="G66" s="1">
        <v>18692</v>
      </c>
      <c r="H66" s="1">
        <v>4678</v>
      </c>
      <c r="I66" s="1">
        <v>116032</v>
      </c>
      <c r="J66" s="1">
        <v>20315</v>
      </c>
      <c r="K66" s="1">
        <v>5195</v>
      </c>
      <c r="L66" s="1">
        <v>115579</v>
      </c>
      <c r="M66" s="1">
        <v>21711</v>
      </c>
      <c r="N66" s="1">
        <v>5712</v>
      </c>
      <c r="O66" s="1">
        <v>115758</v>
      </c>
      <c r="P66" s="1">
        <v>22561</v>
      </c>
      <c r="Q66" s="1">
        <v>6233</v>
      </c>
      <c r="R66" s="1">
        <v>115423</v>
      </c>
      <c r="S66" s="1">
        <v>22928</v>
      </c>
      <c r="T66" s="1">
        <v>6502</v>
      </c>
      <c r="U66" s="1">
        <v>115157</v>
      </c>
      <c r="V66" s="1">
        <v>23302</v>
      </c>
      <c r="W66" s="1">
        <v>6886</v>
      </c>
      <c r="X66">
        <v>114947</v>
      </c>
      <c r="Y66">
        <v>23691</v>
      </c>
      <c r="Z66">
        <v>7333</v>
      </c>
      <c r="AA66" s="1">
        <v>114058</v>
      </c>
      <c r="AB66" s="1">
        <v>25367</v>
      </c>
      <c r="AC66" s="1">
        <v>8733</v>
      </c>
      <c r="AD66" s="1">
        <v>112018</v>
      </c>
      <c r="AE66" s="1">
        <v>28557</v>
      </c>
      <c r="AF66" s="1">
        <v>10659</v>
      </c>
      <c r="AG66" s="1">
        <v>109540</v>
      </c>
      <c r="AH66" s="1">
        <v>28507</v>
      </c>
      <c r="AI66" s="1">
        <v>12633</v>
      </c>
    </row>
    <row r="67" spans="1:35" x14ac:dyDescent="0.2">
      <c r="A67" s="2">
        <v>563</v>
      </c>
      <c r="B67" t="s">
        <v>63</v>
      </c>
      <c r="C67" s="1">
        <v>3219</v>
      </c>
      <c r="D67" s="1">
        <v>585</v>
      </c>
      <c r="E67" s="1">
        <v>164</v>
      </c>
      <c r="F67" s="1">
        <v>3263</v>
      </c>
      <c r="G67" s="1">
        <v>844</v>
      </c>
      <c r="H67" s="1">
        <v>181</v>
      </c>
      <c r="I67" s="1">
        <v>3401</v>
      </c>
      <c r="J67" s="1">
        <v>968</v>
      </c>
      <c r="K67" s="1">
        <v>202</v>
      </c>
      <c r="L67" s="1">
        <v>3456</v>
      </c>
      <c r="M67" s="1">
        <v>1091</v>
      </c>
      <c r="N67" s="1">
        <v>226</v>
      </c>
      <c r="O67" s="1">
        <v>3426</v>
      </c>
      <c r="P67" s="1">
        <v>1151</v>
      </c>
      <c r="Q67" s="1">
        <v>260</v>
      </c>
      <c r="R67" s="1">
        <v>3357</v>
      </c>
      <c r="S67" s="1">
        <v>1167</v>
      </c>
      <c r="T67" s="1">
        <v>262</v>
      </c>
      <c r="U67" s="1">
        <v>3270</v>
      </c>
      <c r="V67" s="1">
        <v>1183</v>
      </c>
      <c r="W67" s="1">
        <v>291</v>
      </c>
      <c r="X67">
        <v>3332</v>
      </c>
      <c r="Y67">
        <v>1198</v>
      </c>
      <c r="Z67">
        <v>322</v>
      </c>
      <c r="AA67" s="1">
        <v>3213</v>
      </c>
      <c r="AB67" s="1">
        <v>1219</v>
      </c>
      <c r="AC67" s="1">
        <v>446</v>
      </c>
      <c r="AD67" s="1">
        <v>3034</v>
      </c>
      <c r="AE67" s="1">
        <v>1266</v>
      </c>
      <c r="AF67" s="1">
        <v>526</v>
      </c>
      <c r="AG67" s="1">
        <v>2897</v>
      </c>
      <c r="AH67" s="1">
        <v>1214</v>
      </c>
      <c r="AI67" s="1">
        <v>549</v>
      </c>
    </row>
    <row r="68" spans="1:35" x14ac:dyDescent="0.2">
      <c r="A68" s="2">
        <v>573</v>
      </c>
      <c r="B68" t="s">
        <v>69</v>
      </c>
      <c r="C68" s="1">
        <v>50378</v>
      </c>
      <c r="D68" s="1">
        <v>7690</v>
      </c>
      <c r="E68" s="1">
        <v>2299</v>
      </c>
      <c r="F68" s="1">
        <v>50122</v>
      </c>
      <c r="G68" s="1">
        <v>8902</v>
      </c>
      <c r="H68" s="1">
        <v>2568</v>
      </c>
      <c r="I68" s="1">
        <v>50301</v>
      </c>
      <c r="J68" s="1">
        <v>9578</v>
      </c>
      <c r="K68" s="1">
        <v>2795</v>
      </c>
      <c r="L68" s="1">
        <v>49628</v>
      </c>
      <c r="M68" s="1">
        <v>10220</v>
      </c>
      <c r="N68" s="1">
        <v>3009</v>
      </c>
      <c r="O68" s="1">
        <v>49995</v>
      </c>
      <c r="P68" s="1">
        <v>10603</v>
      </c>
      <c r="Q68" s="1">
        <v>3159</v>
      </c>
      <c r="R68" s="1">
        <v>49798</v>
      </c>
      <c r="S68" s="1">
        <v>10794</v>
      </c>
      <c r="T68" s="1">
        <v>3236</v>
      </c>
      <c r="U68" s="1">
        <v>49410</v>
      </c>
      <c r="V68" s="1">
        <v>10983</v>
      </c>
      <c r="W68" s="1">
        <v>3337</v>
      </c>
      <c r="X68">
        <v>49468</v>
      </c>
      <c r="Y68">
        <v>11163</v>
      </c>
      <c r="Z68">
        <v>3503</v>
      </c>
      <c r="AA68" s="1">
        <v>48675</v>
      </c>
      <c r="AB68" s="1">
        <v>11706</v>
      </c>
      <c r="AC68" s="1">
        <v>4019</v>
      </c>
      <c r="AD68" s="1">
        <v>47477</v>
      </c>
      <c r="AE68" s="1">
        <v>12999</v>
      </c>
      <c r="AF68" s="1">
        <v>4780</v>
      </c>
      <c r="AG68" s="1">
        <v>46263</v>
      </c>
      <c r="AH68" s="1">
        <v>12726</v>
      </c>
      <c r="AI68" s="1">
        <v>5659</v>
      </c>
    </row>
    <row r="69" spans="1:35" x14ac:dyDescent="0.2">
      <c r="A69" s="2">
        <v>575</v>
      </c>
      <c r="B69" t="s">
        <v>70</v>
      </c>
      <c r="C69" s="1">
        <v>42768</v>
      </c>
      <c r="D69" s="1">
        <v>6341</v>
      </c>
      <c r="E69" s="1">
        <v>1837</v>
      </c>
      <c r="F69" s="1">
        <v>42601</v>
      </c>
      <c r="G69" s="1">
        <v>7363</v>
      </c>
      <c r="H69" s="1">
        <v>2066</v>
      </c>
      <c r="I69" s="1">
        <v>42844</v>
      </c>
      <c r="J69" s="1">
        <v>7764</v>
      </c>
      <c r="K69" s="1">
        <v>2277</v>
      </c>
      <c r="L69" s="1">
        <v>42790</v>
      </c>
      <c r="M69" s="1">
        <v>8202</v>
      </c>
      <c r="N69" s="1">
        <v>2471</v>
      </c>
      <c r="O69" s="1">
        <v>42924</v>
      </c>
      <c r="P69" s="1">
        <v>8409</v>
      </c>
      <c r="Q69" s="1">
        <v>2587</v>
      </c>
      <c r="R69" s="1">
        <v>42800</v>
      </c>
      <c r="S69" s="1">
        <v>8445</v>
      </c>
      <c r="T69" s="1">
        <v>2638</v>
      </c>
      <c r="U69" s="1">
        <v>42702</v>
      </c>
      <c r="V69" s="1">
        <v>8556</v>
      </c>
      <c r="W69" s="1">
        <v>2726</v>
      </c>
      <c r="X69">
        <v>42641</v>
      </c>
      <c r="Y69">
        <v>8655</v>
      </c>
      <c r="Z69">
        <v>2838</v>
      </c>
      <c r="AA69" s="1">
        <v>42181</v>
      </c>
      <c r="AB69" s="1">
        <v>9078</v>
      </c>
      <c r="AC69" s="1">
        <v>3204</v>
      </c>
      <c r="AD69" s="1">
        <v>41803</v>
      </c>
      <c r="AE69" s="1">
        <v>10155</v>
      </c>
      <c r="AF69" s="1">
        <v>3712</v>
      </c>
      <c r="AG69" s="1">
        <v>41385</v>
      </c>
      <c r="AH69" s="1">
        <v>10407</v>
      </c>
      <c r="AI69" s="1">
        <v>4424</v>
      </c>
    </row>
    <row r="70" spans="1:35" x14ac:dyDescent="0.2">
      <c r="A70" s="2">
        <v>580</v>
      </c>
      <c r="B70" t="s">
        <v>72</v>
      </c>
      <c r="C70" s="1">
        <v>59978</v>
      </c>
      <c r="D70" s="1">
        <v>9123</v>
      </c>
      <c r="E70" s="1">
        <v>2558</v>
      </c>
      <c r="F70" s="1">
        <v>58904</v>
      </c>
      <c r="G70" s="1">
        <v>10860</v>
      </c>
      <c r="H70" s="1">
        <v>2783</v>
      </c>
      <c r="I70" s="1">
        <v>59089</v>
      </c>
      <c r="J70" s="1">
        <v>11699</v>
      </c>
      <c r="K70" s="1">
        <v>2997</v>
      </c>
      <c r="L70" s="1">
        <v>58526</v>
      </c>
      <c r="M70" s="1">
        <v>12541</v>
      </c>
      <c r="N70" s="1">
        <v>3365</v>
      </c>
      <c r="O70" s="1">
        <v>59002</v>
      </c>
      <c r="P70" s="1">
        <v>13027</v>
      </c>
      <c r="Q70" s="1">
        <v>3692</v>
      </c>
      <c r="R70" s="1">
        <v>58657</v>
      </c>
      <c r="S70" s="1">
        <v>13258</v>
      </c>
      <c r="T70" s="1">
        <v>3828</v>
      </c>
      <c r="U70" s="1">
        <v>58621</v>
      </c>
      <c r="V70" s="1">
        <v>13456</v>
      </c>
      <c r="W70" s="1">
        <v>4043</v>
      </c>
      <c r="X70">
        <v>58405</v>
      </c>
      <c r="Y70">
        <v>13653</v>
      </c>
      <c r="Z70">
        <v>4286</v>
      </c>
      <c r="AA70" s="1">
        <v>57191</v>
      </c>
      <c r="AB70" s="1">
        <v>14264</v>
      </c>
      <c r="AC70" s="1">
        <v>5027</v>
      </c>
      <c r="AD70" s="1">
        <v>55281</v>
      </c>
      <c r="AE70" s="1">
        <v>15669</v>
      </c>
      <c r="AF70" s="1">
        <v>5850</v>
      </c>
      <c r="AG70" s="1">
        <v>53797</v>
      </c>
      <c r="AH70" s="1">
        <v>15467</v>
      </c>
      <c r="AI70" s="1">
        <v>6795</v>
      </c>
    </row>
    <row r="71" spans="1:35" x14ac:dyDescent="0.2">
      <c r="A71" s="2">
        <v>607</v>
      </c>
      <c r="B71" t="s">
        <v>64</v>
      </c>
      <c r="C71" s="1">
        <v>49849</v>
      </c>
      <c r="D71" s="1">
        <v>7219</v>
      </c>
      <c r="E71" s="1">
        <v>2070</v>
      </c>
      <c r="F71" s="1">
        <v>50429</v>
      </c>
      <c r="G71" s="1">
        <v>8677</v>
      </c>
      <c r="H71" s="1">
        <v>2218</v>
      </c>
      <c r="I71" s="1">
        <v>51326</v>
      </c>
      <c r="J71" s="1">
        <v>9353</v>
      </c>
      <c r="K71" s="1">
        <v>2398</v>
      </c>
      <c r="L71" s="1">
        <v>51275</v>
      </c>
      <c r="M71" s="1">
        <v>9796</v>
      </c>
      <c r="N71" s="1">
        <v>2676</v>
      </c>
      <c r="O71" s="1">
        <v>52173</v>
      </c>
      <c r="P71" s="1">
        <v>10106</v>
      </c>
      <c r="Q71" s="1">
        <v>2908</v>
      </c>
      <c r="R71" s="1">
        <v>52485</v>
      </c>
      <c r="S71" s="1">
        <v>10292</v>
      </c>
      <c r="T71" s="1">
        <v>3101</v>
      </c>
      <c r="U71" s="1">
        <v>52616</v>
      </c>
      <c r="V71" s="1">
        <v>10491</v>
      </c>
      <c r="W71" s="1">
        <v>3315</v>
      </c>
      <c r="X71">
        <v>52939</v>
      </c>
      <c r="Y71">
        <v>10696</v>
      </c>
      <c r="Z71">
        <v>3543</v>
      </c>
      <c r="AA71" s="1">
        <v>53421</v>
      </c>
      <c r="AB71" s="1">
        <v>11503</v>
      </c>
      <c r="AC71" s="1">
        <v>4120</v>
      </c>
      <c r="AD71" s="1">
        <v>54724</v>
      </c>
      <c r="AE71" s="1">
        <v>14011</v>
      </c>
      <c r="AF71" s="1">
        <v>4736</v>
      </c>
      <c r="AG71" s="1">
        <v>55276</v>
      </c>
      <c r="AH71" s="1">
        <v>15035</v>
      </c>
      <c r="AI71" s="1">
        <v>6266</v>
      </c>
    </row>
    <row r="72" spans="1:35" x14ac:dyDescent="0.2">
      <c r="A72" s="2">
        <v>615</v>
      </c>
      <c r="B72" t="s">
        <v>75</v>
      </c>
      <c r="C72" s="1">
        <v>81957</v>
      </c>
      <c r="D72" s="1">
        <v>10494</v>
      </c>
      <c r="E72" s="1">
        <v>3127</v>
      </c>
      <c r="F72" s="1">
        <v>86361</v>
      </c>
      <c r="G72" s="1">
        <v>12859</v>
      </c>
      <c r="H72" s="1">
        <v>3322</v>
      </c>
      <c r="I72" s="1">
        <v>89598</v>
      </c>
      <c r="J72" s="1">
        <v>14063</v>
      </c>
      <c r="K72" s="1">
        <v>3615</v>
      </c>
      <c r="L72" s="1">
        <v>92229</v>
      </c>
      <c r="M72" s="1">
        <v>15339</v>
      </c>
      <c r="N72" s="1">
        <v>4034</v>
      </c>
      <c r="O72" s="1">
        <v>96480</v>
      </c>
      <c r="P72" s="1">
        <v>16121</v>
      </c>
      <c r="Q72" s="1">
        <v>4318</v>
      </c>
      <c r="R72" s="1">
        <v>97392</v>
      </c>
      <c r="S72" s="1">
        <v>16417</v>
      </c>
      <c r="T72" s="1">
        <v>4575</v>
      </c>
      <c r="U72" s="1">
        <v>97921</v>
      </c>
      <c r="V72" s="1">
        <v>16703</v>
      </c>
      <c r="W72" s="1">
        <v>4865</v>
      </c>
      <c r="X72">
        <v>98806</v>
      </c>
      <c r="Y72">
        <v>17052</v>
      </c>
      <c r="Z72">
        <v>5190</v>
      </c>
      <c r="AA72" s="1">
        <v>102440</v>
      </c>
      <c r="AB72" s="1">
        <v>18402</v>
      </c>
      <c r="AC72" s="1">
        <v>6422</v>
      </c>
      <c r="AD72" s="1">
        <v>111120</v>
      </c>
      <c r="AE72" s="1">
        <v>22707</v>
      </c>
      <c r="AF72" s="1">
        <v>8002</v>
      </c>
      <c r="AG72" s="1">
        <v>116932</v>
      </c>
      <c r="AH72" s="1">
        <v>25362</v>
      </c>
      <c r="AI72" s="1">
        <v>10250</v>
      </c>
    </row>
    <row r="73" spans="1:35" x14ac:dyDescent="0.2">
      <c r="A73" s="2">
        <v>621</v>
      </c>
      <c r="B73" t="s">
        <v>66</v>
      </c>
      <c r="C73" s="1">
        <v>89071</v>
      </c>
      <c r="D73" s="1">
        <v>11856</v>
      </c>
      <c r="E73" s="1">
        <v>3393</v>
      </c>
      <c r="F73" s="1">
        <v>90794</v>
      </c>
      <c r="G73" s="1">
        <v>14066</v>
      </c>
      <c r="H73" s="1">
        <v>3648</v>
      </c>
      <c r="I73" s="1">
        <v>92515</v>
      </c>
      <c r="J73" s="1">
        <v>15141</v>
      </c>
      <c r="K73" s="1">
        <v>3934</v>
      </c>
      <c r="L73" s="1">
        <v>93161</v>
      </c>
      <c r="M73" s="1">
        <v>16079</v>
      </c>
      <c r="N73" s="1">
        <v>4367</v>
      </c>
      <c r="O73" s="1">
        <v>94528</v>
      </c>
      <c r="P73" s="1">
        <v>16686</v>
      </c>
      <c r="Q73" s="1">
        <v>4771</v>
      </c>
      <c r="R73" s="1">
        <v>94932</v>
      </c>
      <c r="S73" s="1">
        <v>16916</v>
      </c>
      <c r="T73" s="1">
        <v>4901</v>
      </c>
      <c r="U73" s="1">
        <v>95897</v>
      </c>
      <c r="V73" s="1">
        <v>17305</v>
      </c>
      <c r="W73" s="1">
        <v>5229</v>
      </c>
      <c r="X73">
        <v>96214</v>
      </c>
      <c r="Y73">
        <v>17534</v>
      </c>
      <c r="Z73">
        <v>5527</v>
      </c>
      <c r="AA73" s="1">
        <v>97279</v>
      </c>
      <c r="AB73" s="1">
        <v>18718</v>
      </c>
      <c r="AC73" s="1">
        <v>6559</v>
      </c>
      <c r="AD73" s="1">
        <v>100081</v>
      </c>
      <c r="AE73" s="1">
        <v>22489</v>
      </c>
      <c r="AF73" s="1">
        <v>7783</v>
      </c>
      <c r="AG73" s="1">
        <v>101432</v>
      </c>
      <c r="AH73" s="1">
        <v>24336</v>
      </c>
      <c r="AI73" s="1">
        <v>9945</v>
      </c>
    </row>
    <row r="74" spans="1:35" x14ac:dyDescent="0.2">
      <c r="A74" s="2">
        <v>630</v>
      </c>
      <c r="B74" t="s">
        <v>71</v>
      </c>
      <c r="C74" s="1">
        <v>106383</v>
      </c>
      <c r="D74" s="1">
        <v>14402</v>
      </c>
      <c r="E74" s="1">
        <v>4162</v>
      </c>
      <c r="F74" s="1">
        <v>110471</v>
      </c>
      <c r="G74" s="1">
        <v>17454</v>
      </c>
      <c r="H74" s="1">
        <v>4567</v>
      </c>
      <c r="I74" s="1">
        <v>114140</v>
      </c>
      <c r="J74" s="1">
        <v>18904</v>
      </c>
      <c r="K74" s="1">
        <v>4951</v>
      </c>
      <c r="L74" s="1">
        <v>116992</v>
      </c>
      <c r="M74" s="1">
        <v>20160</v>
      </c>
      <c r="N74" s="1">
        <v>5458</v>
      </c>
      <c r="O74" s="1">
        <v>120949</v>
      </c>
      <c r="P74" s="1">
        <v>20856</v>
      </c>
      <c r="Q74" s="1">
        <v>5920</v>
      </c>
      <c r="R74" s="1">
        <v>121696</v>
      </c>
      <c r="S74" s="1">
        <v>21272</v>
      </c>
      <c r="T74" s="1">
        <v>6191</v>
      </c>
      <c r="U74" s="1">
        <v>122433</v>
      </c>
      <c r="V74" s="1">
        <v>21669</v>
      </c>
      <c r="W74" s="1">
        <v>6560</v>
      </c>
      <c r="X74">
        <v>123250</v>
      </c>
      <c r="Y74">
        <v>22110</v>
      </c>
      <c r="Z74">
        <v>7034</v>
      </c>
      <c r="AA74" s="1">
        <v>125338</v>
      </c>
      <c r="AB74" s="1">
        <v>23716</v>
      </c>
      <c r="AC74" s="1">
        <v>8391</v>
      </c>
      <c r="AD74" s="1">
        <v>130487</v>
      </c>
      <c r="AE74" s="1">
        <v>28366</v>
      </c>
      <c r="AF74" s="1">
        <v>9863</v>
      </c>
      <c r="AG74" s="1">
        <v>132624</v>
      </c>
      <c r="AH74" s="1">
        <v>30456</v>
      </c>
      <c r="AI74" s="1">
        <v>12715</v>
      </c>
    </row>
    <row r="75" spans="1:35" x14ac:dyDescent="0.2">
      <c r="A75" s="2">
        <v>657</v>
      </c>
      <c r="B75" t="s">
        <v>84</v>
      </c>
      <c r="C75" s="1">
        <v>85548</v>
      </c>
      <c r="D75" s="1">
        <v>11145</v>
      </c>
      <c r="E75" s="1">
        <v>3180</v>
      </c>
      <c r="F75" s="1">
        <v>86864</v>
      </c>
      <c r="G75" s="1">
        <v>13482</v>
      </c>
      <c r="H75" s="1">
        <v>3517</v>
      </c>
      <c r="I75" s="1">
        <v>88733</v>
      </c>
      <c r="J75" s="1">
        <v>14784</v>
      </c>
      <c r="K75" s="1">
        <v>3875</v>
      </c>
      <c r="L75" s="1">
        <v>89238</v>
      </c>
      <c r="M75" s="1">
        <v>15877</v>
      </c>
      <c r="N75" s="1">
        <v>4386</v>
      </c>
      <c r="O75" s="1">
        <v>89952</v>
      </c>
      <c r="P75" s="1">
        <v>16485</v>
      </c>
      <c r="Q75" s="1">
        <v>4769</v>
      </c>
      <c r="R75" s="1">
        <v>89848</v>
      </c>
      <c r="S75" s="1">
        <v>16741</v>
      </c>
      <c r="T75" s="1">
        <v>4998</v>
      </c>
      <c r="U75" s="1">
        <v>90006</v>
      </c>
      <c r="V75" s="1">
        <v>17101</v>
      </c>
      <c r="W75" s="1">
        <v>5284</v>
      </c>
      <c r="X75">
        <v>90546</v>
      </c>
      <c r="Y75">
        <v>17468</v>
      </c>
      <c r="Z75">
        <v>5594</v>
      </c>
      <c r="AA75" s="1">
        <v>90646</v>
      </c>
      <c r="AB75" s="1">
        <v>18790</v>
      </c>
      <c r="AC75" s="1">
        <v>6739</v>
      </c>
      <c r="AD75" s="1">
        <v>91124</v>
      </c>
      <c r="AE75" s="1">
        <v>22256</v>
      </c>
      <c r="AF75" s="1">
        <v>8223</v>
      </c>
      <c r="AG75" s="1">
        <v>90656</v>
      </c>
      <c r="AH75" s="1">
        <v>23450</v>
      </c>
      <c r="AI75" s="1">
        <v>10231</v>
      </c>
    </row>
    <row r="76" spans="1:35" x14ac:dyDescent="0.2">
      <c r="A76" s="2">
        <v>661</v>
      </c>
      <c r="B76" t="s">
        <v>85</v>
      </c>
      <c r="C76" s="1">
        <v>57056</v>
      </c>
      <c r="D76" s="1">
        <v>7868</v>
      </c>
      <c r="E76" s="1">
        <v>2264</v>
      </c>
      <c r="F76" s="1">
        <v>57494</v>
      </c>
      <c r="G76" s="1">
        <v>9423</v>
      </c>
      <c r="H76" s="1">
        <v>2518</v>
      </c>
      <c r="I76" s="1">
        <v>58418</v>
      </c>
      <c r="J76" s="1">
        <v>10197</v>
      </c>
      <c r="K76" s="1">
        <v>2742</v>
      </c>
      <c r="L76" s="1">
        <v>58662</v>
      </c>
      <c r="M76" s="1">
        <v>10944</v>
      </c>
      <c r="N76" s="1">
        <v>3039</v>
      </c>
      <c r="O76" s="1">
        <v>58978</v>
      </c>
      <c r="P76" s="1">
        <v>11339</v>
      </c>
      <c r="Q76" s="1">
        <v>3197</v>
      </c>
      <c r="R76" s="1">
        <v>59016</v>
      </c>
      <c r="S76" s="1">
        <v>11604</v>
      </c>
      <c r="T76" s="1">
        <v>3373</v>
      </c>
      <c r="U76" s="1">
        <v>59201</v>
      </c>
      <c r="V76" s="1">
        <v>11775</v>
      </c>
      <c r="W76" s="1">
        <v>3535</v>
      </c>
      <c r="X76">
        <v>59324</v>
      </c>
      <c r="Y76">
        <v>11943</v>
      </c>
      <c r="Z76">
        <v>3740</v>
      </c>
      <c r="AA76" s="1">
        <v>59225</v>
      </c>
      <c r="AB76" s="1">
        <v>12739</v>
      </c>
      <c r="AC76" s="1">
        <v>4429</v>
      </c>
      <c r="AD76" s="1">
        <v>59113</v>
      </c>
      <c r="AE76" s="1">
        <v>14374</v>
      </c>
      <c r="AF76" s="1">
        <v>5412</v>
      </c>
      <c r="AG76" s="1">
        <v>58402</v>
      </c>
      <c r="AH76" s="1">
        <v>14757</v>
      </c>
      <c r="AI76" s="1">
        <v>6392</v>
      </c>
    </row>
    <row r="77" spans="1:35" x14ac:dyDescent="0.2">
      <c r="A77" s="2">
        <v>665</v>
      </c>
      <c r="B77" t="s">
        <v>87</v>
      </c>
      <c r="C77" s="1">
        <v>21790</v>
      </c>
      <c r="D77" s="1">
        <v>3628</v>
      </c>
      <c r="E77" s="1">
        <v>1050</v>
      </c>
      <c r="F77" s="1">
        <v>20657</v>
      </c>
      <c r="G77" s="1">
        <v>4177</v>
      </c>
      <c r="H77" s="1">
        <v>1103</v>
      </c>
      <c r="I77" s="1">
        <v>20133</v>
      </c>
      <c r="J77" s="1">
        <v>4443</v>
      </c>
      <c r="K77" s="1">
        <v>1185</v>
      </c>
      <c r="L77" s="1">
        <v>19607</v>
      </c>
      <c r="M77" s="1">
        <v>4699</v>
      </c>
      <c r="N77" s="1">
        <v>1312</v>
      </c>
      <c r="O77" s="1">
        <v>19371</v>
      </c>
      <c r="P77" s="1">
        <v>4813</v>
      </c>
      <c r="Q77" s="1">
        <v>1423</v>
      </c>
      <c r="R77" s="1">
        <v>19110</v>
      </c>
      <c r="S77" s="1">
        <v>4872</v>
      </c>
      <c r="T77" s="1">
        <v>1454</v>
      </c>
      <c r="U77" s="1">
        <v>18800</v>
      </c>
      <c r="V77" s="1">
        <v>4900</v>
      </c>
      <c r="W77" s="1">
        <v>1480</v>
      </c>
      <c r="X77">
        <v>18596</v>
      </c>
      <c r="Y77">
        <v>4961</v>
      </c>
      <c r="Z77">
        <v>1548</v>
      </c>
      <c r="AA77" s="1">
        <v>17836</v>
      </c>
      <c r="AB77" s="1">
        <v>5149</v>
      </c>
      <c r="AC77" s="1">
        <v>1816</v>
      </c>
      <c r="AD77" s="1">
        <v>16549</v>
      </c>
      <c r="AE77" s="1">
        <v>5470</v>
      </c>
      <c r="AF77" s="1">
        <v>2066</v>
      </c>
      <c r="AG77" s="1">
        <v>15557</v>
      </c>
      <c r="AH77" s="1">
        <v>5114</v>
      </c>
      <c r="AI77" s="1">
        <v>2350</v>
      </c>
    </row>
    <row r="78" spans="1:35" x14ac:dyDescent="0.2">
      <c r="A78" s="2">
        <v>671</v>
      </c>
      <c r="B78" t="s">
        <v>90</v>
      </c>
      <c r="C78" s="1">
        <v>22483</v>
      </c>
      <c r="D78" s="1">
        <v>3379</v>
      </c>
      <c r="E78" s="1">
        <v>952</v>
      </c>
      <c r="F78" s="1">
        <v>21439</v>
      </c>
      <c r="G78" s="1">
        <v>4168</v>
      </c>
      <c r="H78" s="1">
        <v>1048</v>
      </c>
      <c r="I78" s="1">
        <v>21270</v>
      </c>
      <c r="J78" s="1">
        <v>4610</v>
      </c>
      <c r="K78" s="1">
        <v>1147</v>
      </c>
      <c r="L78" s="1">
        <v>20808</v>
      </c>
      <c r="M78" s="1">
        <v>4992</v>
      </c>
      <c r="N78" s="1">
        <v>1291</v>
      </c>
      <c r="O78" s="1">
        <v>20794</v>
      </c>
      <c r="P78" s="1">
        <v>5190</v>
      </c>
      <c r="Q78" s="1">
        <v>1416</v>
      </c>
      <c r="R78" s="1">
        <v>20594</v>
      </c>
      <c r="S78" s="1">
        <v>5271</v>
      </c>
      <c r="T78" s="1">
        <v>1500</v>
      </c>
      <c r="U78" s="1">
        <v>20229</v>
      </c>
      <c r="V78" s="1">
        <v>5327</v>
      </c>
      <c r="W78" s="1">
        <v>1592</v>
      </c>
      <c r="X78">
        <v>20122</v>
      </c>
      <c r="Y78">
        <v>5341</v>
      </c>
      <c r="Z78">
        <v>1683</v>
      </c>
      <c r="AA78" s="1">
        <v>19257</v>
      </c>
      <c r="AB78" s="1">
        <v>5553</v>
      </c>
      <c r="AC78" s="1">
        <v>1998</v>
      </c>
      <c r="AD78" s="1">
        <v>17950</v>
      </c>
      <c r="AE78" s="1">
        <v>5964</v>
      </c>
      <c r="AF78" s="1">
        <v>2378</v>
      </c>
      <c r="AG78" s="1">
        <v>16978</v>
      </c>
      <c r="AH78" s="1">
        <v>5693</v>
      </c>
      <c r="AI78" s="1">
        <v>2608</v>
      </c>
    </row>
    <row r="79" spans="1:35" x14ac:dyDescent="0.2">
      <c r="A79" s="2">
        <v>706</v>
      </c>
      <c r="B79" t="s">
        <v>82</v>
      </c>
      <c r="C79" s="1">
        <v>41392</v>
      </c>
      <c r="D79" s="1">
        <v>6501</v>
      </c>
      <c r="E79" s="1">
        <v>1792</v>
      </c>
      <c r="F79" s="1">
        <v>41652</v>
      </c>
      <c r="G79" s="1">
        <v>8233</v>
      </c>
      <c r="H79" s="1">
        <v>1910</v>
      </c>
      <c r="I79" s="1">
        <v>42468</v>
      </c>
      <c r="J79" s="1">
        <v>9105</v>
      </c>
      <c r="K79" s="1">
        <v>2138</v>
      </c>
      <c r="L79" s="1">
        <v>43168</v>
      </c>
      <c r="M79" s="1">
        <v>9897</v>
      </c>
      <c r="N79" s="1">
        <v>2453</v>
      </c>
      <c r="O79" s="1">
        <v>44207</v>
      </c>
      <c r="P79" s="1">
        <v>10364</v>
      </c>
      <c r="Q79" s="1">
        <v>2762</v>
      </c>
      <c r="R79" s="1">
        <v>44076</v>
      </c>
      <c r="S79" s="1">
        <v>10592</v>
      </c>
      <c r="T79" s="1">
        <v>2930</v>
      </c>
      <c r="U79" s="1">
        <v>44101</v>
      </c>
      <c r="V79" s="1">
        <v>10688</v>
      </c>
      <c r="W79" s="1">
        <v>3112</v>
      </c>
      <c r="X79">
        <v>44394</v>
      </c>
      <c r="Y79">
        <v>10867</v>
      </c>
      <c r="Z79">
        <v>3331</v>
      </c>
      <c r="AA79" s="1">
        <v>44722</v>
      </c>
      <c r="AB79" s="1">
        <v>11456</v>
      </c>
      <c r="AC79" s="1">
        <v>3974</v>
      </c>
      <c r="AD79" s="1">
        <v>46293</v>
      </c>
      <c r="AE79" s="1">
        <v>12902</v>
      </c>
      <c r="AF79" s="1">
        <v>4619</v>
      </c>
      <c r="AG79" s="1">
        <v>47028</v>
      </c>
      <c r="AH79" s="1">
        <v>13104</v>
      </c>
      <c r="AI79" s="1">
        <v>5542</v>
      </c>
    </row>
    <row r="80" spans="1:35" x14ac:dyDescent="0.2">
      <c r="A80" s="2">
        <v>707</v>
      </c>
      <c r="B80" t="s">
        <v>76</v>
      </c>
      <c r="C80" s="1">
        <v>38148</v>
      </c>
      <c r="D80" s="1">
        <v>6296</v>
      </c>
      <c r="E80" s="1">
        <v>1922</v>
      </c>
      <c r="F80" s="1">
        <v>37898</v>
      </c>
      <c r="G80" s="1">
        <v>7323</v>
      </c>
      <c r="H80" s="1">
        <v>2086</v>
      </c>
      <c r="I80" s="1">
        <v>38197</v>
      </c>
      <c r="J80" s="1">
        <v>7906</v>
      </c>
      <c r="K80" s="1">
        <v>2161</v>
      </c>
      <c r="L80" s="1">
        <v>36943</v>
      </c>
      <c r="M80" s="1">
        <v>8311</v>
      </c>
      <c r="N80" s="1">
        <v>2259</v>
      </c>
      <c r="O80" s="1">
        <v>36978</v>
      </c>
      <c r="P80" s="1">
        <v>8726</v>
      </c>
      <c r="Q80" s="1">
        <v>2381</v>
      </c>
      <c r="R80" s="1">
        <v>36773</v>
      </c>
      <c r="S80" s="1">
        <v>8870</v>
      </c>
      <c r="T80" s="1">
        <v>2502</v>
      </c>
      <c r="U80" s="1">
        <v>36658</v>
      </c>
      <c r="V80" s="1">
        <v>9051</v>
      </c>
      <c r="W80" s="1">
        <v>2653</v>
      </c>
      <c r="X80">
        <v>36477</v>
      </c>
      <c r="Y80">
        <v>9181</v>
      </c>
      <c r="Z80">
        <v>2747</v>
      </c>
      <c r="AA80" s="1">
        <v>35933</v>
      </c>
      <c r="AB80" s="1">
        <v>9754</v>
      </c>
      <c r="AC80" s="1">
        <v>3317</v>
      </c>
      <c r="AD80" s="1">
        <v>35594</v>
      </c>
      <c r="AE80" s="1">
        <v>11025</v>
      </c>
      <c r="AF80" s="1">
        <v>4148</v>
      </c>
      <c r="AG80" s="1">
        <v>35270</v>
      </c>
      <c r="AH80" s="1">
        <v>10795</v>
      </c>
      <c r="AI80" s="1">
        <v>4926</v>
      </c>
    </row>
    <row r="81" spans="1:35" x14ac:dyDescent="0.2">
      <c r="A81" s="2">
        <v>710</v>
      </c>
      <c r="B81" t="s">
        <v>73</v>
      </c>
      <c r="C81" s="1">
        <v>46529</v>
      </c>
      <c r="D81" s="1">
        <v>5508</v>
      </c>
      <c r="E81" s="1">
        <v>1498</v>
      </c>
      <c r="F81" s="1">
        <v>47523</v>
      </c>
      <c r="G81" s="1">
        <v>7037</v>
      </c>
      <c r="H81" s="1">
        <v>1661</v>
      </c>
      <c r="I81" s="1">
        <v>48271</v>
      </c>
      <c r="J81" s="1">
        <v>7782</v>
      </c>
      <c r="K81" s="1">
        <v>1874</v>
      </c>
      <c r="L81" s="1">
        <v>48381</v>
      </c>
      <c r="M81" s="1">
        <v>8339</v>
      </c>
      <c r="N81" s="1">
        <v>2083</v>
      </c>
      <c r="O81" s="1">
        <v>49408</v>
      </c>
      <c r="P81" s="1">
        <v>8643</v>
      </c>
      <c r="Q81" s="1">
        <v>2370</v>
      </c>
      <c r="R81" s="1">
        <v>49377</v>
      </c>
      <c r="S81" s="1">
        <v>8740</v>
      </c>
      <c r="T81" s="1">
        <v>2501</v>
      </c>
      <c r="U81" s="1">
        <v>49359</v>
      </c>
      <c r="V81" s="1">
        <v>8841</v>
      </c>
      <c r="W81" s="1">
        <v>2661</v>
      </c>
      <c r="X81">
        <v>49773</v>
      </c>
      <c r="Y81">
        <v>8904</v>
      </c>
      <c r="Z81">
        <v>2834</v>
      </c>
      <c r="AA81" s="1">
        <v>50137</v>
      </c>
      <c r="AB81" s="1">
        <v>9362</v>
      </c>
      <c r="AC81" s="1">
        <v>3402</v>
      </c>
      <c r="AD81" s="1">
        <v>52284</v>
      </c>
      <c r="AE81" s="1">
        <v>10869</v>
      </c>
      <c r="AF81" s="1">
        <v>3742</v>
      </c>
      <c r="AG81" s="1">
        <v>53465</v>
      </c>
      <c r="AH81" s="1">
        <v>11592</v>
      </c>
      <c r="AI81" s="1">
        <v>4631</v>
      </c>
    </row>
    <row r="82" spans="1:35" x14ac:dyDescent="0.2">
      <c r="A82" s="2">
        <v>727</v>
      </c>
      <c r="B82" t="s">
        <v>77</v>
      </c>
      <c r="C82" s="1">
        <v>21721</v>
      </c>
      <c r="D82" s="1">
        <v>3195</v>
      </c>
      <c r="E82" s="1">
        <v>877</v>
      </c>
      <c r="F82" s="1">
        <v>21928</v>
      </c>
      <c r="G82" s="1">
        <v>3980</v>
      </c>
      <c r="H82" s="1">
        <v>1006</v>
      </c>
      <c r="I82" s="1">
        <v>22626</v>
      </c>
      <c r="J82" s="1">
        <v>4444</v>
      </c>
      <c r="K82" s="1">
        <v>1155</v>
      </c>
      <c r="L82" s="1">
        <v>22979</v>
      </c>
      <c r="M82" s="1">
        <v>4906</v>
      </c>
      <c r="N82" s="1">
        <v>1322</v>
      </c>
      <c r="O82" s="1">
        <v>23626</v>
      </c>
      <c r="P82" s="1">
        <v>5168</v>
      </c>
      <c r="Q82" s="1">
        <v>1426</v>
      </c>
      <c r="R82" s="1">
        <v>23896</v>
      </c>
      <c r="S82" s="1">
        <v>5310</v>
      </c>
      <c r="T82" s="1">
        <v>1498</v>
      </c>
      <c r="U82" s="1">
        <v>24083</v>
      </c>
      <c r="V82" s="1">
        <v>5463</v>
      </c>
      <c r="W82" s="1">
        <v>1592</v>
      </c>
      <c r="X82">
        <v>24310</v>
      </c>
      <c r="Y82">
        <v>5622</v>
      </c>
      <c r="Z82">
        <v>1708</v>
      </c>
      <c r="AA82" s="1">
        <v>24931</v>
      </c>
      <c r="AB82" s="1">
        <v>6151</v>
      </c>
      <c r="AC82" s="1">
        <v>2144</v>
      </c>
      <c r="AD82" s="1">
        <v>26792</v>
      </c>
      <c r="AE82" s="1">
        <v>7439</v>
      </c>
      <c r="AF82" s="1">
        <v>2776</v>
      </c>
      <c r="AG82" s="1">
        <v>27821</v>
      </c>
      <c r="AH82" s="1">
        <v>7793</v>
      </c>
      <c r="AI82" s="1">
        <v>3526</v>
      </c>
    </row>
    <row r="83" spans="1:35" x14ac:dyDescent="0.2">
      <c r="A83" s="2">
        <v>730</v>
      </c>
      <c r="B83" t="s">
        <v>78</v>
      </c>
      <c r="C83" s="1">
        <v>94750</v>
      </c>
      <c r="D83" s="1">
        <v>13616</v>
      </c>
      <c r="E83" s="1">
        <v>4090</v>
      </c>
      <c r="F83" s="1">
        <v>96800</v>
      </c>
      <c r="G83" s="1">
        <v>16209</v>
      </c>
      <c r="H83" s="1">
        <v>4214</v>
      </c>
      <c r="I83" s="1">
        <v>98265</v>
      </c>
      <c r="J83" s="1">
        <v>17381</v>
      </c>
      <c r="K83" s="1">
        <v>4507</v>
      </c>
      <c r="L83" s="1">
        <v>98190</v>
      </c>
      <c r="M83" s="1">
        <v>18338</v>
      </c>
      <c r="N83" s="1">
        <v>4971</v>
      </c>
      <c r="O83" s="1">
        <v>99931</v>
      </c>
      <c r="P83" s="1">
        <v>18840</v>
      </c>
      <c r="Q83" s="1">
        <v>5354</v>
      </c>
      <c r="R83" s="1">
        <v>99974</v>
      </c>
      <c r="S83" s="1">
        <v>19098</v>
      </c>
      <c r="T83" s="1">
        <v>5629</v>
      </c>
      <c r="U83" s="1">
        <v>100356</v>
      </c>
      <c r="V83" s="1">
        <v>19313</v>
      </c>
      <c r="W83" s="1">
        <v>5977</v>
      </c>
      <c r="X83">
        <v>100564</v>
      </c>
      <c r="Y83">
        <v>19520</v>
      </c>
      <c r="Z83">
        <v>6287</v>
      </c>
      <c r="AA83" s="1">
        <v>102034</v>
      </c>
      <c r="AB83" s="1">
        <v>20888</v>
      </c>
      <c r="AC83" s="1">
        <v>7562</v>
      </c>
      <c r="AD83" s="1">
        <v>106545</v>
      </c>
      <c r="AE83" s="1">
        <v>24976</v>
      </c>
      <c r="AF83" s="1">
        <v>8837</v>
      </c>
      <c r="AG83" s="1">
        <v>109608</v>
      </c>
      <c r="AH83" s="1">
        <v>26771</v>
      </c>
      <c r="AI83" s="1">
        <v>11225</v>
      </c>
    </row>
    <row r="84" spans="1:35" x14ac:dyDescent="0.2">
      <c r="A84" s="2">
        <v>740</v>
      </c>
      <c r="B84" t="s">
        <v>80</v>
      </c>
      <c r="C84" s="1">
        <v>88481</v>
      </c>
      <c r="D84" s="1">
        <v>11424</v>
      </c>
      <c r="E84" s="1">
        <v>3313</v>
      </c>
      <c r="F84" s="1">
        <v>90016</v>
      </c>
      <c r="G84" s="1">
        <v>14048</v>
      </c>
      <c r="H84" s="1">
        <v>3616</v>
      </c>
      <c r="I84" s="1">
        <v>92024</v>
      </c>
      <c r="J84" s="1">
        <v>15483</v>
      </c>
      <c r="K84" s="1">
        <v>3833</v>
      </c>
      <c r="L84" s="1">
        <v>95488</v>
      </c>
      <c r="M84" s="1">
        <v>16925</v>
      </c>
      <c r="N84" s="1">
        <v>4336</v>
      </c>
      <c r="O84" s="1">
        <v>99400</v>
      </c>
      <c r="P84" s="1">
        <v>17681</v>
      </c>
      <c r="Q84" s="1">
        <v>4622</v>
      </c>
      <c r="R84" s="1">
        <v>100747</v>
      </c>
      <c r="S84" s="1">
        <v>18195</v>
      </c>
      <c r="T84" s="1">
        <v>4880</v>
      </c>
      <c r="U84" s="1">
        <v>101574</v>
      </c>
      <c r="V84" s="1">
        <v>18691</v>
      </c>
      <c r="W84" s="1">
        <v>5223</v>
      </c>
      <c r="X84">
        <v>102753</v>
      </c>
      <c r="Y84">
        <v>19151</v>
      </c>
      <c r="Z84">
        <v>5630</v>
      </c>
      <c r="AA84" s="1">
        <v>106912</v>
      </c>
      <c r="AB84" s="1">
        <v>20685</v>
      </c>
      <c r="AC84" s="1">
        <v>7100</v>
      </c>
      <c r="AD84" s="1">
        <v>117475</v>
      </c>
      <c r="AE84" s="1">
        <v>25210</v>
      </c>
      <c r="AF84" s="1">
        <v>8943</v>
      </c>
      <c r="AG84" s="1">
        <v>123664</v>
      </c>
      <c r="AH84" s="1">
        <v>27259</v>
      </c>
      <c r="AI84" s="1">
        <v>11325</v>
      </c>
    </row>
    <row r="85" spans="1:35" x14ac:dyDescent="0.2">
      <c r="A85" s="2">
        <v>741</v>
      </c>
      <c r="B85" t="s">
        <v>79</v>
      </c>
      <c r="C85" s="1">
        <v>4010</v>
      </c>
      <c r="D85" s="1">
        <v>895</v>
      </c>
      <c r="E85" s="1">
        <v>313</v>
      </c>
      <c r="F85" s="1">
        <v>3733</v>
      </c>
      <c r="G85" s="1">
        <v>1029</v>
      </c>
      <c r="H85" s="1">
        <v>310</v>
      </c>
      <c r="I85" s="1">
        <v>3720</v>
      </c>
      <c r="J85" s="1">
        <v>1120</v>
      </c>
      <c r="K85" s="1">
        <v>329</v>
      </c>
      <c r="L85" s="1">
        <v>3682</v>
      </c>
      <c r="M85" s="1">
        <v>1141</v>
      </c>
      <c r="N85" s="1">
        <v>320</v>
      </c>
      <c r="O85" s="1">
        <v>3775</v>
      </c>
      <c r="P85" s="1">
        <v>1183</v>
      </c>
      <c r="Q85" s="1">
        <v>332</v>
      </c>
      <c r="R85" s="1">
        <v>3694</v>
      </c>
      <c r="S85" s="1">
        <v>1201</v>
      </c>
      <c r="T85" s="1">
        <v>335</v>
      </c>
      <c r="U85" s="1">
        <v>3656</v>
      </c>
      <c r="V85" s="1">
        <v>1233</v>
      </c>
      <c r="W85" s="1">
        <v>360</v>
      </c>
      <c r="X85">
        <v>3617</v>
      </c>
      <c r="Y85">
        <v>1232</v>
      </c>
      <c r="Z85">
        <v>386</v>
      </c>
      <c r="AA85" s="1">
        <v>3536</v>
      </c>
      <c r="AB85" s="1">
        <v>1300</v>
      </c>
      <c r="AC85" s="1">
        <v>458</v>
      </c>
      <c r="AD85" s="1">
        <v>3460</v>
      </c>
      <c r="AE85" s="1">
        <v>1348</v>
      </c>
      <c r="AF85" s="1">
        <v>546</v>
      </c>
      <c r="AG85" s="1">
        <v>3404</v>
      </c>
      <c r="AH85" s="1">
        <v>1283</v>
      </c>
      <c r="AI85" s="1">
        <v>595</v>
      </c>
    </row>
    <row r="86" spans="1:35" x14ac:dyDescent="0.2">
      <c r="A86" s="2">
        <v>746</v>
      </c>
      <c r="B86" t="s">
        <v>81</v>
      </c>
      <c r="C86" s="1">
        <v>57303</v>
      </c>
      <c r="D86" s="1">
        <v>6270</v>
      </c>
      <c r="E86" s="1">
        <v>1586</v>
      </c>
      <c r="F86" s="1">
        <v>58782</v>
      </c>
      <c r="G86" s="1">
        <v>8389</v>
      </c>
      <c r="H86" s="1">
        <v>1829</v>
      </c>
      <c r="I86" s="1">
        <v>61158</v>
      </c>
      <c r="J86" s="1">
        <v>9415</v>
      </c>
      <c r="K86" s="1">
        <v>2129</v>
      </c>
      <c r="L86" s="1">
        <v>63390</v>
      </c>
      <c r="M86" s="1">
        <v>10347</v>
      </c>
      <c r="N86" s="1">
        <v>2462</v>
      </c>
      <c r="O86" s="1">
        <v>65138</v>
      </c>
      <c r="P86" s="1">
        <v>10891</v>
      </c>
      <c r="Q86" s="1">
        <v>2746</v>
      </c>
      <c r="R86" s="1">
        <v>65205</v>
      </c>
      <c r="S86" s="1">
        <v>11128</v>
      </c>
      <c r="T86" s="1">
        <v>2915</v>
      </c>
      <c r="U86" s="1">
        <v>65760</v>
      </c>
      <c r="V86" s="1">
        <v>11416</v>
      </c>
      <c r="W86" s="1">
        <v>3188</v>
      </c>
      <c r="X86">
        <v>66352</v>
      </c>
      <c r="Y86">
        <v>11655</v>
      </c>
      <c r="Z86">
        <v>3484</v>
      </c>
      <c r="AA86" s="1">
        <v>67462</v>
      </c>
      <c r="AB86" s="1">
        <v>12515</v>
      </c>
      <c r="AC86" s="1">
        <v>4473</v>
      </c>
      <c r="AD86" s="1">
        <v>70740</v>
      </c>
      <c r="AE86" s="1">
        <v>14877</v>
      </c>
      <c r="AF86" s="1">
        <v>5436</v>
      </c>
      <c r="AG86" s="1">
        <v>72183</v>
      </c>
      <c r="AH86" s="1">
        <v>15897</v>
      </c>
      <c r="AI86" s="1">
        <v>6663</v>
      </c>
    </row>
    <row r="87" spans="1:35" x14ac:dyDescent="0.2">
      <c r="A87" s="2">
        <v>751</v>
      </c>
      <c r="B87" t="s">
        <v>83</v>
      </c>
      <c r="C87" s="1">
        <v>306650</v>
      </c>
      <c r="D87" s="1">
        <v>33197</v>
      </c>
      <c r="E87" s="1">
        <v>10341</v>
      </c>
      <c r="F87" s="1">
        <v>326246</v>
      </c>
      <c r="G87" s="1">
        <v>39457</v>
      </c>
      <c r="H87" s="1">
        <v>10652</v>
      </c>
      <c r="I87" s="1">
        <v>340421</v>
      </c>
      <c r="J87" s="1">
        <v>42903</v>
      </c>
      <c r="K87" s="1">
        <v>11246</v>
      </c>
      <c r="L87" s="1">
        <v>352751</v>
      </c>
      <c r="M87" s="1">
        <v>46247</v>
      </c>
      <c r="N87" s="1">
        <v>12186</v>
      </c>
      <c r="O87" s="1">
        <v>361544</v>
      </c>
      <c r="P87" s="1">
        <v>48314</v>
      </c>
      <c r="Q87" s="1">
        <v>13051</v>
      </c>
      <c r="R87" s="1">
        <v>367095</v>
      </c>
      <c r="S87" s="1">
        <v>49379</v>
      </c>
      <c r="T87" s="1">
        <v>13677</v>
      </c>
      <c r="U87" s="1">
        <v>373388</v>
      </c>
      <c r="V87" s="1">
        <v>50628</v>
      </c>
      <c r="W87" s="1">
        <v>14596</v>
      </c>
      <c r="X87">
        <v>378361</v>
      </c>
      <c r="Y87">
        <v>51866</v>
      </c>
      <c r="Z87">
        <v>15528</v>
      </c>
      <c r="AA87" s="1">
        <v>395416</v>
      </c>
      <c r="AB87" s="1">
        <v>55975</v>
      </c>
      <c r="AC87" s="1">
        <v>18636</v>
      </c>
      <c r="AD87" s="1">
        <v>431031</v>
      </c>
      <c r="AE87" s="1">
        <v>66301</v>
      </c>
      <c r="AF87" s="1">
        <v>23671</v>
      </c>
      <c r="AG87" s="1">
        <v>458358</v>
      </c>
      <c r="AH87" s="1">
        <v>71537</v>
      </c>
      <c r="AI87" s="1">
        <v>29271</v>
      </c>
    </row>
    <row r="88" spans="1:35" x14ac:dyDescent="0.2">
      <c r="A88" s="2">
        <v>756</v>
      </c>
      <c r="B88" t="s">
        <v>86</v>
      </c>
      <c r="C88" s="1">
        <v>40312</v>
      </c>
      <c r="D88" s="1">
        <v>5452</v>
      </c>
      <c r="E88" s="1">
        <v>1599</v>
      </c>
      <c r="F88" s="1">
        <v>40598</v>
      </c>
      <c r="G88" s="1">
        <v>6553</v>
      </c>
      <c r="H88" s="1">
        <v>1681</v>
      </c>
      <c r="I88" s="1">
        <v>41191</v>
      </c>
      <c r="J88" s="1">
        <v>7166</v>
      </c>
      <c r="K88" s="1">
        <v>1831</v>
      </c>
      <c r="L88" s="1">
        <v>41473</v>
      </c>
      <c r="M88" s="1">
        <v>7656</v>
      </c>
      <c r="N88" s="1">
        <v>1994</v>
      </c>
      <c r="O88" s="1">
        <v>42540</v>
      </c>
      <c r="P88" s="1">
        <v>7904</v>
      </c>
      <c r="Q88" s="1">
        <v>2179</v>
      </c>
      <c r="R88" s="1">
        <v>42737</v>
      </c>
      <c r="S88" s="1">
        <v>8063</v>
      </c>
      <c r="T88" s="1">
        <v>2298</v>
      </c>
      <c r="U88" s="1">
        <v>43009</v>
      </c>
      <c r="V88" s="1">
        <v>8213</v>
      </c>
      <c r="W88" s="1">
        <v>2413</v>
      </c>
      <c r="X88">
        <v>43305</v>
      </c>
      <c r="Y88">
        <v>8355</v>
      </c>
      <c r="Z88">
        <v>2606</v>
      </c>
      <c r="AA88" s="1">
        <v>43650</v>
      </c>
      <c r="AB88" s="1">
        <v>8952</v>
      </c>
      <c r="AC88" s="1">
        <v>3174</v>
      </c>
      <c r="AD88" s="1">
        <v>44730</v>
      </c>
      <c r="AE88" s="1">
        <v>10391</v>
      </c>
      <c r="AF88" s="1">
        <v>3814</v>
      </c>
      <c r="AG88" s="1">
        <v>44984</v>
      </c>
      <c r="AH88" s="1">
        <v>10842</v>
      </c>
      <c r="AI88" s="1">
        <v>4672</v>
      </c>
    </row>
    <row r="89" spans="1:35" x14ac:dyDescent="0.2">
      <c r="A89" s="2">
        <v>760</v>
      </c>
      <c r="B89" t="s">
        <v>88</v>
      </c>
      <c r="C89" s="1">
        <v>58439</v>
      </c>
      <c r="D89" s="1">
        <v>8624</v>
      </c>
      <c r="E89" s="1">
        <v>2576</v>
      </c>
      <c r="F89" s="1">
        <v>57042</v>
      </c>
      <c r="G89" s="1">
        <v>10148</v>
      </c>
      <c r="H89" s="1">
        <v>2825</v>
      </c>
      <c r="I89" s="1">
        <v>57005</v>
      </c>
      <c r="J89" s="1">
        <v>10941</v>
      </c>
      <c r="K89" s="1">
        <v>3065</v>
      </c>
      <c r="L89" s="1">
        <v>56182</v>
      </c>
      <c r="M89" s="1">
        <v>11596</v>
      </c>
      <c r="N89" s="1">
        <v>3335</v>
      </c>
      <c r="O89" s="1">
        <v>56348</v>
      </c>
      <c r="P89" s="1">
        <v>11924</v>
      </c>
      <c r="Q89" s="1">
        <v>3491</v>
      </c>
      <c r="R89" s="1">
        <v>56218</v>
      </c>
      <c r="S89" s="1">
        <v>12137</v>
      </c>
      <c r="T89" s="1">
        <v>3606</v>
      </c>
      <c r="U89" s="1">
        <v>55582</v>
      </c>
      <c r="V89" s="1">
        <v>12275</v>
      </c>
      <c r="W89" s="1">
        <v>3775</v>
      </c>
      <c r="X89">
        <v>55405</v>
      </c>
      <c r="Y89">
        <v>12480</v>
      </c>
      <c r="Z89">
        <v>4017</v>
      </c>
      <c r="AA89" s="1">
        <v>53890</v>
      </c>
      <c r="AB89" s="1">
        <v>13114</v>
      </c>
      <c r="AC89" s="1">
        <v>4602</v>
      </c>
      <c r="AD89" s="1">
        <v>51663</v>
      </c>
      <c r="AE89" s="1">
        <v>14367</v>
      </c>
      <c r="AF89" s="1">
        <v>5382</v>
      </c>
      <c r="AG89" s="1">
        <v>49812</v>
      </c>
      <c r="AH89" s="1">
        <v>14105</v>
      </c>
      <c r="AI89" s="1">
        <v>6272</v>
      </c>
    </row>
    <row r="90" spans="1:35" x14ac:dyDescent="0.2">
      <c r="A90" s="2">
        <v>766</v>
      </c>
      <c r="B90" t="s">
        <v>74</v>
      </c>
      <c r="C90" s="1">
        <v>45982</v>
      </c>
      <c r="D90" s="1">
        <v>6259</v>
      </c>
      <c r="E90" s="1">
        <v>1877</v>
      </c>
      <c r="F90" s="1">
        <v>46091</v>
      </c>
      <c r="G90" s="1">
        <v>7509</v>
      </c>
      <c r="H90" s="1">
        <v>2034</v>
      </c>
      <c r="I90" s="1">
        <v>46616</v>
      </c>
      <c r="J90" s="1">
        <v>8173</v>
      </c>
      <c r="K90" s="1">
        <v>2236</v>
      </c>
      <c r="L90" s="1">
        <v>46773</v>
      </c>
      <c r="M90" s="1">
        <v>8602</v>
      </c>
      <c r="N90" s="1">
        <v>2371</v>
      </c>
      <c r="O90" s="1">
        <v>47609</v>
      </c>
      <c r="P90" s="1">
        <v>8854</v>
      </c>
      <c r="Q90" s="1">
        <v>2510</v>
      </c>
      <c r="R90" s="1">
        <v>47725</v>
      </c>
      <c r="S90" s="1">
        <v>9093</v>
      </c>
      <c r="T90" s="1">
        <v>2633</v>
      </c>
      <c r="U90" s="1">
        <v>48167</v>
      </c>
      <c r="V90" s="1">
        <v>9262</v>
      </c>
      <c r="W90" s="1">
        <v>2771</v>
      </c>
      <c r="X90">
        <v>48578</v>
      </c>
      <c r="Y90">
        <v>9514</v>
      </c>
      <c r="Z90">
        <v>2962</v>
      </c>
      <c r="AA90" s="1">
        <v>49527</v>
      </c>
      <c r="AB90" s="1">
        <v>10270</v>
      </c>
      <c r="AC90" s="1">
        <v>3546</v>
      </c>
      <c r="AD90" s="1">
        <v>52773</v>
      </c>
      <c r="AE90" s="1">
        <v>12463</v>
      </c>
      <c r="AF90" s="1">
        <v>4336</v>
      </c>
      <c r="AG90" s="1">
        <v>54753</v>
      </c>
      <c r="AH90" s="1">
        <v>13323</v>
      </c>
      <c r="AI90" s="1">
        <v>5591</v>
      </c>
    </row>
    <row r="91" spans="1:35" x14ac:dyDescent="0.2">
      <c r="A91" s="2">
        <v>773</v>
      </c>
      <c r="B91" t="s">
        <v>98</v>
      </c>
      <c r="C91" s="1">
        <v>21833</v>
      </c>
      <c r="D91" s="1">
        <v>3808</v>
      </c>
      <c r="E91" s="1">
        <v>1182</v>
      </c>
      <c r="F91" s="1">
        <v>20816</v>
      </c>
      <c r="G91" s="1">
        <v>4262</v>
      </c>
      <c r="H91" s="1">
        <v>1230</v>
      </c>
      <c r="I91" s="1">
        <v>20514</v>
      </c>
      <c r="J91" s="1">
        <v>4623</v>
      </c>
      <c r="K91" s="1">
        <v>1310</v>
      </c>
      <c r="L91" s="1">
        <v>20066</v>
      </c>
      <c r="M91" s="1">
        <v>4763</v>
      </c>
      <c r="N91" s="1">
        <v>1387</v>
      </c>
      <c r="O91" s="1">
        <v>19927</v>
      </c>
      <c r="P91" s="1">
        <v>4838</v>
      </c>
      <c r="Q91" s="1">
        <v>1412</v>
      </c>
      <c r="R91" s="1">
        <v>19734</v>
      </c>
      <c r="S91" s="1">
        <v>4904</v>
      </c>
      <c r="T91" s="1">
        <v>1448</v>
      </c>
      <c r="U91" s="1">
        <v>19520</v>
      </c>
      <c r="V91" s="1">
        <v>4982</v>
      </c>
      <c r="W91" s="1">
        <v>1517</v>
      </c>
      <c r="X91">
        <v>19344</v>
      </c>
      <c r="Y91">
        <v>5024</v>
      </c>
      <c r="Z91">
        <v>1595</v>
      </c>
      <c r="AA91" s="1">
        <v>18618</v>
      </c>
      <c r="AB91" s="1">
        <v>5186</v>
      </c>
      <c r="AC91" s="1">
        <v>1837</v>
      </c>
      <c r="AD91" s="1">
        <v>17314</v>
      </c>
      <c r="AE91" s="1">
        <v>5368</v>
      </c>
      <c r="AF91" s="1">
        <v>2048</v>
      </c>
      <c r="AG91" s="1">
        <v>16303</v>
      </c>
      <c r="AH91" s="1">
        <v>4971</v>
      </c>
      <c r="AI91" s="1">
        <v>2265</v>
      </c>
    </row>
    <row r="92" spans="1:35" x14ac:dyDescent="0.2">
      <c r="A92" s="2">
        <v>779</v>
      </c>
      <c r="B92" t="s">
        <v>89</v>
      </c>
      <c r="C92" s="1">
        <v>48137</v>
      </c>
      <c r="D92" s="1">
        <v>7508</v>
      </c>
      <c r="E92" s="1">
        <v>2234</v>
      </c>
      <c r="F92" s="1">
        <v>46641</v>
      </c>
      <c r="G92" s="1">
        <v>8675</v>
      </c>
      <c r="H92" s="1">
        <v>2360</v>
      </c>
      <c r="I92" s="1">
        <v>46599</v>
      </c>
      <c r="J92" s="1">
        <v>9302</v>
      </c>
      <c r="K92" s="1">
        <v>2602</v>
      </c>
      <c r="L92" s="1">
        <v>45425</v>
      </c>
      <c r="M92" s="1">
        <v>9914</v>
      </c>
      <c r="N92" s="1">
        <v>2786</v>
      </c>
      <c r="O92" s="1">
        <v>45069</v>
      </c>
      <c r="P92" s="1">
        <v>10295</v>
      </c>
      <c r="Q92" s="1">
        <v>2977</v>
      </c>
      <c r="R92" s="1">
        <v>44739</v>
      </c>
      <c r="S92" s="1">
        <v>10412</v>
      </c>
      <c r="T92" s="1">
        <v>3075</v>
      </c>
      <c r="U92" s="1">
        <v>44328</v>
      </c>
      <c r="V92" s="1">
        <v>10530</v>
      </c>
      <c r="W92" s="1">
        <v>3218</v>
      </c>
      <c r="X92">
        <v>44104</v>
      </c>
      <c r="Y92">
        <v>10746</v>
      </c>
      <c r="Z92">
        <v>3377</v>
      </c>
      <c r="AA92" s="1">
        <v>42875</v>
      </c>
      <c r="AB92" s="1">
        <v>11407</v>
      </c>
      <c r="AC92" s="1">
        <v>3937</v>
      </c>
      <c r="AD92" s="1">
        <v>40737</v>
      </c>
      <c r="AE92" s="1">
        <v>12462</v>
      </c>
      <c r="AF92" s="1">
        <v>4753</v>
      </c>
      <c r="AG92" s="1">
        <v>38881</v>
      </c>
      <c r="AH92" s="1">
        <v>12068</v>
      </c>
      <c r="AI92" s="1">
        <v>5454</v>
      </c>
    </row>
    <row r="93" spans="1:35" x14ac:dyDescent="0.2">
      <c r="A93" s="2">
        <v>787</v>
      </c>
      <c r="B93" t="s">
        <v>100</v>
      </c>
      <c r="C93" s="1">
        <v>45297</v>
      </c>
      <c r="D93" s="1">
        <v>7102</v>
      </c>
      <c r="E93" s="1">
        <v>2211</v>
      </c>
      <c r="F93" s="1">
        <v>44078</v>
      </c>
      <c r="G93" s="1">
        <v>8136</v>
      </c>
      <c r="H93" s="1">
        <v>2224</v>
      </c>
      <c r="I93" s="1">
        <v>43716</v>
      </c>
      <c r="J93" s="1">
        <v>8784</v>
      </c>
      <c r="K93" s="1">
        <v>2316</v>
      </c>
      <c r="L93" s="1">
        <v>43160</v>
      </c>
      <c r="M93" s="1">
        <v>9396</v>
      </c>
      <c r="N93" s="1">
        <v>2491</v>
      </c>
      <c r="O93" s="1">
        <v>43383</v>
      </c>
      <c r="P93" s="1">
        <v>9662</v>
      </c>
      <c r="Q93" s="1">
        <v>2625</v>
      </c>
      <c r="R93" s="1">
        <v>42989</v>
      </c>
      <c r="S93" s="1">
        <v>9841</v>
      </c>
      <c r="T93" s="1">
        <v>2744</v>
      </c>
      <c r="U93" s="1">
        <v>42698</v>
      </c>
      <c r="V93" s="1">
        <v>10011</v>
      </c>
      <c r="W93" s="1">
        <v>2878</v>
      </c>
      <c r="X93">
        <v>42572</v>
      </c>
      <c r="Y93">
        <v>10181</v>
      </c>
      <c r="Z93">
        <v>3028</v>
      </c>
      <c r="AA93" s="1">
        <v>41828</v>
      </c>
      <c r="AB93" s="1">
        <v>10709</v>
      </c>
      <c r="AC93" s="1">
        <v>3575</v>
      </c>
      <c r="AD93" s="1">
        <v>40281</v>
      </c>
      <c r="AE93" s="1">
        <v>11314</v>
      </c>
      <c r="AF93" s="1">
        <v>4395</v>
      </c>
      <c r="AG93" s="1">
        <v>38684</v>
      </c>
      <c r="AH93" s="1">
        <v>10686</v>
      </c>
      <c r="AI93" s="1">
        <v>4850</v>
      </c>
    </row>
    <row r="94" spans="1:35" x14ac:dyDescent="0.2">
      <c r="A94" s="2">
        <v>791</v>
      </c>
      <c r="B94" t="s">
        <v>91</v>
      </c>
      <c r="C94" s="1">
        <v>93310</v>
      </c>
      <c r="D94" s="1">
        <v>12757</v>
      </c>
      <c r="E94" s="1">
        <v>3776</v>
      </c>
      <c r="F94" s="1">
        <v>94985</v>
      </c>
      <c r="G94" s="1">
        <v>15168</v>
      </c>
      <c r="H94" s="1">
        <v>4126</v>
      </c>
      <c r="I94" s="1">
        <v>96883</v>
      </c>
      <c r="J94" s="1">
        <v>16570</v>
      </c>
      <c r="K94" s="1">
        <v>4463</v>
      </c>
      <c r="L94" s="1">
        <v>96679</v>
      </c>
      <c r="M94" s="1">
        <v>17876</v>
      </c>
      <c r="N94" s="1">
        <v>4904</v>
      </c>
      <c r="O94" s="1">
        <v>97731</v>
      </c>
      <c r="P94" s="1">
        <v>18694</v>
      </c>
      <c r="Q94" s="1">
        <v>5295</v>
      </c>
      <c r="R94" s="1">
        <v>97472</v>
      </c>
      <c r="S94" s="1">
        <v>19083</v>
      </c>
      <c r="T94" s="1">
        <v>5488</v>
      </c>
      <c r="U94" s="1">
        <v>97621</v>
      </c>
      <c r="V94" s="1">
        <v>19462</v>
      </c>
      <c r="W94" s="1">
        <v>5785</v>
      </c>
      <c r="X94">
        <v>97874</v>
      </c>
      <c r="Y94">
        <v>19901</v>
      </c>
      <c r="Z94">
        <v>6181</v>
      </c>
      <c r="AA94" s="1">
        <v>97233</v>
      </c>
      <c r="AB94" s="1">
        <v>21337</v>
      </c>
      <c r="AC94" s="1">
        <v>7472</v>
      </c>
      <c r="AD94" s="1">
        <v>96842</v>
      </c>
      <c r="AE94" s="1">
        <v>24754</v>
      </c>
      <c r="AF94" s="1">
        <v>9255</v>
      </c>
      <c r="AG94" s="1">
        <v>96019</v>
      </c>
      <c r="AH94" s="1">
        <v>25734</v>
      </c>
      <c r="AI94" s="1">
        <v>11203</v>
      </c>
    </row>
    <row r="95" spans="1:35" x14ac:dyDescent="0.2">
      <c r="A95" s="2">
        <v>810</v>
      </c>
      <c r="B95" t="s">
        <v>92</v>
      </c>
      <c r="C95" s="1">
        <v>35804</v>
      </c>
      <c r="D95" s="1">
        <v>5639</v>
      </c>
      <c r="E95" s="1">
        <v>1746</v>
      </c>
      <c r="F95" s="1">
        <v>35781</v>
      </c>
      <c r="G95" s="1">
        <v>6486</v>
      </c>
      <c r="H95" s="1">
        <v>1862</v>
      </c>
      <c r="I95" s="1">
        <v>36289</v>
      </c>
      <c r="J95" s="1">
        <v>7000</v>
      </c>
      <c r="K95" s="1">
        <v>2035</v>
      </c>
      <c r="L95" s="1">
        <v>36177</v>
      </c>
      <c r="M95" s="1">
        <v>7241</v>
      </c>
      <c r="N95" s="1">
        <v>2103</v>
      </c>
      <c r="O95" s="1">
        <v>36540</v>
      </c>
      <c r="P95" s="1">
        <v>7461</v>
      </c>
      <c r="Q95" s="1">
        <v>2229</v>
      </c>
      <c r="R95" s="1">
        <v>36614</v>
      </c>
      <c r="S95" s="1">
        <v>7558</v>
      </c>
      <c r="T95" s="1">
        <v>2325</v>
      </c>
      <c r="U95" s="1">
        <v>36706</v>
      </c>
      <c r="V95" s="1">
        <v>7689</v>
      </c>
      <c r="W95" s="1">
        <v>2405</v>
      </c>
      <c r="X95">
        <v>36529</v>
      </c>
      <c r="Y95">
        <v>7703</v>
      </c>
      <c r="Z95">
        <v>2502</v>
      </c>
      <c r="AA95" s="1">
        <v>36437</v>
      </c>
      <c r="AB95" s="1">
        <v>8120</v>
      </c>
      <c r="AC95" s="1">
        <v>2955</v>
      </c>
      <c r="AD95" s="1">
        <v>36532</v>
      </c>
      <c r="AE95" s="1">
        <v>8941</v>
      </c>
      <c r="AF95" s="1">
        <v>3394</v>
      </c>
      <c r="AG95" s="1">
        <v>36180</v>
      </c>
      <c r="AH95" s="1">
        <v>9022</v>
      </c>
      <c r="AI95" s="1">
        <v>4010</v>
      </c>
    </row>
    <row r="96" spans="1:35" x14ac:dyDescent="0.2">
      <c r="A96" s="2">
        <v>813</v>
      </c>
      <c r="B96" t="s">
        <v>93</v>
      </c>
      <c r="C96" s="1">
        <v>62007</v>
      </c>
      <c r="D96" s="1">
        <v>10654</v>
      </c>
      <c r="E96" s="1">
        <v>3071</v>
      </c>
      <c r="F96" s="1">
        <v>60377</v>
      </c>
      <c r="G96" s="1">
        <v>12730</v>
      </c>
      <c r="H96" s="1">
        <v>3322</v>
      </c>
      <c r="I96" s="1">
        <v>60140</v>
      </c>
      <c r="J96" s="1">
        <v>13757</v>
      </c>
      <c r="K96" s="1">
        <v>3583</v>
      </c>
      <c r="L96" s="1">
        <v>59039</v>
      </c>
      <c r="M96" s="1">
        <v>14406</v>
      </c>
      <c r="N96" s="1">
        <v>3981</v>
      </c>
      <c r="O96" s="1">
        <v>58864</v>
      </c>
      <c r="P96" s="1">
        <v>14794</v>
      </c>
      <c r="Q96" s="1">
        <v>4260</v>
      </c>
      <c r="R96" s="1">
        <v>58376</v>
      </c>
      <c r="S96" s="1">
        <v>14980</v>
      </c>
      <c r="T96" s="1">
        <v>4509</v>
      </c>
      <c r="U96" s="1">
        <v>57882</v>
      </c>
      <c r="V96" s="1">
        <v>15146</v>
      </c>
      <c r="W96" s="1">
        <v>4775</v>
      </c>
      <c r="X96">
        <v>57523</v>
      </c>
      <c r="Y96">
        <v>15248</v>
      </c>
      <c r="Z96">
        <v>4988</v>
      </c>
      <c r="AA96" s="1">
        <v>55933</v>
      </c>
      <c r="AB96" s="1">
        <v>16005</v>
      </c>
      <c r="AC96" s="1">
        <v>5772</v>
      </c>
      <c r="AD96" s="1">
        <v>52906</v>
      </c>
      <c r="AE96" s="1">
        <v>17246</v>
      </c>
      <c r="AF96" s="1">
        <v>6480</v>
      </c>
      <c r="AG96" s="1">
        <v>50430</v>
      </c>
      <c r="AH96" s="1">
        <v>16472</v>
      </c>
      <c r="AI96" s="1">
        <v>7573</v>
      </c>
    </row>
    <row r="97" spans="1:35" x14ac:dyDescent="0.2">
      <c r="A97" s="2">
        <v>820</v>
      </c>
      <c r="B97" t="s">
        <v>101</v>
      </c>
      <c r="C97" s="1">
        <v>38106</v>
      </c>
      <c r="D97" s="1">
        <v>6077</v>
      </c>
      <c r="E97" s="1">
        <v>1911</v>
      </c>
      <c r="F97" s="1">
        <v>37399</v>
      </c>
      <c r="G97" s="1">
        <v>6917</v>
      </c>
      <c r="H97" s="1">
        <v>1915</v>
      </c>
      <c r="I97" s="1">
        <v>37277</v>
      </c>
      <c r="J97" s="1">
        <v>7514</v>
      </c>
      <c r="K97" s="1">
        <v>2034</v>
      </c>
      <c r="L97" s="1">
        <v>36362</v>
      </c>
      <c r="M97" s="1">
        <v>7949</v>
      </c>
      <c r="N97" s="1">
        <v>2275</v>
      </c>
      <c r="O97" s="1">
        <v>36431</v>
      </c>
      <c r="P97" s="1">
        <v>8137</v>
      </c>
      <c r="Q97" s="1">
        <v>2382</v>
      </c>
      <c r="R97" s="1">
        <v>36012</v>
      </c>
      <c r="S97" s="1">
        <v>8215</v>
      </c>
      <c r="T97" s="1">
        <v>2478</v>
      </c>
      <c r="U97" s="1">
        <v>35818</v>
      </c>
      <c r="V97" s="1">
        <v>8343</v>
      </c>
      <c r="W97" s="1">
        <v>2611</v>
      </c>
      <c r="X97">
        <v>35632</v>
      </c>
      <c r="Y97">
        <v>8505</v>
      </c>
      <c r="Z97">
        <v>2744</v>
      </c>
      <c r="AA97" s="1">
        <v>34700</v>
      </c>
      <c r="AB97" s="1">
        <v>8933</v>
      </c>
      <c r="AC97" s="1">
        <v>3197</v>
      </c>
      <c r="AD97" s="1">
        <v>33042</v>
      </c>
      <c r="AE97" s="1">
        <v>9657</v>
      </c>
      <c r="AF97" s="1">
        <v>3710</v>
      </c>
      <c r="AG97" s="1">
        <v>31870</v>
      </c>
      <c r="AH97" s="1">
        <v>9378</v>
      </c>
      <c r="AI97" s="1">
        <v>4280</v>
      </c>
    </row>
    <row r="98" spans="1:35" x14ac:dyDescent="0.2">
      <c r="A98" s="2">
        <v>825</v>
      </c>
      <c r="B98" t="s">
        <v>96</v>
      </c>
      <c r="C98" s="1">
        <v>1969</v>
      </c>
      <c r="D98" s="1">
        <v>468</v>
      </c>
      <c r="E98" s="1">
        <v>138</v>
      </c>
      <c r="F98" s="1">
        <v>1795</v>
      </c>
      <c r="G98" s="1">
        <v>541</v>
      </c>
      <c r="H98" s="1">
        <v>132</v>
      </c>
      <c r="I98" s="1">
        <v>1807</v>
      </c>
      <c r="J98" s="1">
        <v>616</v>
      </c>
      <c r="K98" s="1">
        <v>166</v>
      </c>
      <c r="L98" s="1">
        <v>1764</v>
      </c>
      <c r="M98" s="1">
        <v>646</v>
      </c>
      <c r="N98" s="1">
        <v>177</v>
      </c>
      <c r="O98" s="1">
        <v>1789</v>
      </c>
      <c r="P98" s="1">
        <v>659</v>
      </c>
      <c r="Q98" s="1">
        <v>187</v>
      </c>
      <c r="R98" s="1">
        <v>1759</v>
      </c>
      <c r="S98" s="1">
        <v>676</v>
      </c>
      <c r="T98" s="1">
        <v>194</v>
      </c>
      <c r="U98" s="1">
        <v>1719</v>
      </c>
      <c r="V98" s="1">
        <v>667</v>
      </c>
      <c r="W98" s="1">
        <v>196</v>
      </c>
      <c r="X98">
        <v>1683</v>
      </c>
      <c r="Y98">
        <v>668</v>
      </c>
      <c r="Z98">
        <v>203</v>
      </c>
      <c r="AA98" s="1">
        <v>1621</v>
      </c>
      <c r="AB98" s="1">
        <v>667</v>
      </c>
      <c r="AC98" s="1">
        <v>257</v>
      </c>
      <c r="AD98" s="1">
        <v>1514</v>
      </c>
      <c r="AE98" s="1">
        <v>683</v>
      </c>
      <c r="AF98" s="1">
        <v>273</v>
      </c>
      <c r="AG98" s="1">
        <v>1428</v>
      </c>
      <c r="AH98" s="1">
        <v>623</v>
      </c>
      <c r="AI98" s="1">
        <v>286</v>
      </c>
    </row>
    <row r="99" spans="1:35" x14ac:dyDescent="0.2">
      <c r="A99" s="2">
        <v>840</v>
      </c>
      <c r="B99" t="s">
        <v>99</v>
      </c>
      <c r="C99" s="1">
        <v>28852</v>
      </c>
      <c r="D99" s="1">
        <v>3835</v>
      </c>
      <c r="E99" s="1">
        <v>1163</v>
      </c>
      <c r="F99" s="1">
        <v>28859</v>
      </c>
      <c r="G99" s="1">
        <v>4619</v>
      </c>
      <c r="H99" s="1">
        <v>1225</v>
      </c>
      <c r="I99" s="1">
        <v>29827</v>
      </c>
      <c r="J99" s="1">
        <v>5001</v>
      </c>
      <c r="K99" s="1">
        <v>1341</v>
      </c>
      <c r="L99" s="1">
        <v>30518</v>
      </c>
      <c r="M99" s="1">
        <v>5364</v>
      </c>
      <c r="N99" s="1">
        <v>1437</v>
      </c>
      <c r="O99" s="1">
        <v>30908</v>
      </c>
      <c r="P99" s="1">
        <v>5588</v>
      </c>
      <c r="Q99" s="1">
        <v>1504</v>
      </c>
      <c r="R99" s="1">
        <v>30937</v>
      </c>
      <c r="S99" s="1">
        <v>5733</v>
      </c>
      <c r="T99" s="1">
        <v>1571</v>
      </c>
      <c r="U99" s="1">
        <v>30942</v>
      </c>
      <c r="V99" s="1">
        <v>5803</v>
      </c>
      <c r="W99" s="1">
        <v>1669</v>
      </c>
      <c r="X99">
        <v>31280</v>
      </c>
      <c r="Y99">
        <v>5862</v>
      </c>
      <c r="Z99">
        <v>1807</v>
      </c>
      <c r="AA99" s="1">
        <v>31360</v>
      </c>
      <c r="AB99" s="1">
        <v>6218</v>
      </c>
      <c r="AC99" s="1">
        <v>2188</v>
      </c>
      <c r="AD99" s="1">
        <v>31521</v>
      </c>
      <c r="AE99" s="1">
        <v>6926</v>
      </c>
      <c r="AF99" s="1">
        <v>2568</v>
      </c>
      <c r="AG99" s="1">
        <v>31098</v>
      </c>
      <c r="AH99" s="1">
        <v>7017</v>
      </c>
      <c r="AI99" s="1">
        <v>3019</v>
      </c>
    </row>
    <row r="100" spans="1:35" x14ac:dyDescent="0.2">
      <c r="A100" s="2">
        <v>846</v>
      </c>
      <c r="B100" t="s">
        <v>97</v>
      </c>
      <c r="C100" s="1">
        <v>42604</v>
      </c>
      <c r="D100" s="1">
        <v>6342</v>
      </c>
      <c r="E100" s="1">
        <v>1901</v>
      </c>
      <c r="F100" s="1">
        <v>42134</v>
      </c>
      <c r="G100" s="1">
        <v>7484</v>
      </c>
      <c r="H100" s="1">
        <v>1993</v>
      </c>
      <c r="I100" s="1">
        <v>42125</v>
      </c>
      <c r="J100" s="1">
        <v>8106</v>
      </c>
      <c r="K100" s="1">
        <v>2162</v>
      </c>
      <c r="L100" s="1">
        <v>41536</v>
      </c>
      <c r="M100" s="1">
        <v>8743</v>
      </c>
      <c r="N100" s="1">
        <v>2344</v>
      </c>
      <c r="O100" s="1">
        <v>41859</v>
      </c>
      <c r="P100" s="1">
        <v>9121</v>
      </c>
      <c r="Q100" s="1">
        <v>2471</v>
      </c>
      <c r="R100" s="1">
        <v>41762</v>
      </c>
      <c r="S100" s="1">
        <v>9309</v>
      </c>
      <c r="T100" s="1">
        <v>2623</v>
      </c>
      <c r="U100" s="1">
        <v>41606</v>
      </c>
      <c r="V100" s="1">
        <v>9454</v>
      </c>
      <c r="W100" s="1">
        <v>2741</v>
      </c>
      <c r="X100">
        <v>41541</v>
      </c>
      <c r="Y100">
        <v>9676</v>
      </c>
      <c r="Z100">
        <v>2908</v>
      </c>
      <c r="AA100" s="1">
        <v>41088</v>
      </c>
      <c r="AB100" s="1">
        <v>10218</v>
      </c>
      <c r="AC100" s="1">
        <v>3385</v>
      </c>
      <c r="AD100" s="1">
        <v>40471</v>
      </c>
      <c r="AE100" s="1">
        <v>11281</v>
      </c>
      <c r="AF100" s="1">
        <v>4110</v>
      </c>
      <c r="AG100" s="1">
        <v>39490</v>
      </c>
      <c r="AH100" s="1">
        <v>10959</v>
      </c>
      <c r="AI100" s="1">
        <v>4847</v>
      </c>
    </row>
    <row r="101" spans="1:35" x14ac:dyDescent="0.2">
      <c r="A101" s="2">
        <v>849</v>
      </c>
      <c r="B101" t="s">
        <v>95</v>
      </c>
      <c r="C101" s="1">
        <v>38927</v>
      </c>
      <c r="D101" s="1">
        <v>5937</v>
      </c>
      <c r="E101" s="1">
        <v>1778</v>
      </c>
      <c r="F101" s="1">
        <v>38293</v>
      </c>
      <c r="G101" s="1">
        <v>7250</v>
      </c>
      <c r="H101" s="1">
        <v>1757</v>
      </c>
      <c r="I101" s="1">
        <v>38638</v>
      </c>
      <c r="J101" s="1">
        <v>7941</v>
      </c>
      <c r="K101" s="1">
        <v>1911</v>
      </c>
      <c r="L101" s="1">
        <v>38175</v>
      </c>
      <c r="M101" s="1">
        <v>8461</v>
      </c>
      <c r="N101" s="1">
        <v>2078</v>
      </c>
      <c r="O101" s="1">
        <v>38364</v>
      </c>
      <c r="P101" s="1">
        <v>8757</v>
      </c>
      <c r="Q101" s="1">
        <v>2296</v>
      </c>
      <c r="R101" s="1">
        <v>38234</v>
      </c>
      <c r="S101" s="1">
        <v>8903</v>
      </c>
      <c r="T101" s="1">
        <v>2455</v>
      </c>
      <c r="U101" s="1">
        <v>37954</v>
      </c>
      <c r="V101" s="1">
        <v>9034</v>
      </c>
      <c r="W101" s="1">
        <v>2653</v>
      </c>
      <c r="X101">
        <v>37998</v>
      </c>
      <c r="Y101">
        <v>9204</v>
      </c>
      <c r="Z101">
        <v>2853</v>
      </c>
      <c r="AA101" s="1">
        <v>37403</v>
      </c>
      <c r="AB101" s="1">
        <v>9733</v>
      </c>
      <c r="AC101" s="1">
        <v>3388</v>
      </c>
      <c r="AD101" s="1">
        <v>36336</v>
      </c>
      <c r="AE101" s="1">
        <v>10764</v>
      </c>
      <c r="AF101" s="1">
        <v>3928</v>
      </c>
      <c r="AG101" s="1">
        <v>35274</v>
      </c>
      <c r="AH101" s="1">
        <v>10746</v>
      </c>
      <c r="AI101" s="1">
        <v>4661</v>
      </c>
    </row>
    <row r="102" spans="1:35" x14ac:dyDescent="0.2">
      <c r="A102" s="2">
        <v>851</v>
      </c>
      <c r="B102" t="s">
        <v>102</v>
      </c>
      <c r="C102" s="1">
        <v>197426</v>
      </c>
      <c r="D102" s="1">
        <v>26651</v>
      </c>
      <c r="E102" s="1">
        <v>7989</v>
      </c>
      <c r="F102" s="1">
        <v>207805</v>
      </c>
      <c r="G102" s="1">
        <v>31328</v>
      </c>
      <c r="H102" s="1">
        <v>8401</v>
      </c>
      <c r="I102" s="1">
        <v>213558</v>
      </c>
      <c r="J102" s="1">
        <v>33435</v>
      </c>
      <c r="K102" s="1">
        <v>8839</v>
      </c>
      <c r="L102" s="1">
        <v>219487</v>
      </c>
      <c r="M102" s="1">
        <v>35293</v>
      </c>
      <c r="N102" s="1">
        <v>9618</v>
      </c>
      <c r="O102" s="1">
        <v>222571</v>
      </c>
      <c r="P102" s="1">
        <v>36220</v>
      </c>
      <c r="Q102" s="1">
        <v>10315</v>
      </c>
      <c r="R102" s="1">
        <v>223174</v>
      </c>
      <c r="S102" s="1">
        <v>36810</v>
      </c>
      <c r="T102" s="1">
        <v>10799</v>
      </c>
      <c r="U102" s="1">
        <v>224612</v>
      </c>
      <c r="V102" s="1">
        <v>37321</v>
      </c>
      <c r="W102" s="1">
        <v>11403</v>
      </c>
      <c r="X102">
        <v>226033</v>
      </c>
      <c r="Y102">
        <v>37909</v>
      </c>
      <c r="Z102">
        <v>12036</v>
      </c>
      <c r="AA102" s="1">
        <v>229888</v>
      </c>
      <c r="AB102" s="1">
        <v>40327</v>
      </c>
      <c r="AC102" s="1">
        <v>14285</v>
      </c>
      <c r="AD102" s="1">
        <v>237720</v>
      </c>
      <c r="AE102" s="1">
        <v>46678</v>
      </c>
      <c r="AF102" s="1">
        <v>16614</v>
      </c>
      <c r="AG102" s="1">
        <v>241871</v>
      </c>
      <c r="AH102" s="1">
        <v>49649</v>
      </c>
      <c r="AI102" s="1">
        <v>20549</v>
      </c>
    </row>
    <row r="103" spans="1:35" x14ac:dyDescent="0.2">
      <c r="A103" s="2">
        <v>860</v>
      </c>
      <c r="B103" t="s">
        <v>94</v>
      </c>
      <c r="C103" s="1">
        <v>66803</v>
      </c>
      <c r="D103" s="1">
        <v>10489</v>
      </c>
      <c r="E103" s="1">
        <v>3253</v>
      </c>
      <c r="F103" s="1">
        <v>65295</v>
      </c>
      <c r="G103" s="1">
        <v>12056</v>
      </c>
      <c r="H103" s="1">
        <v>3377</v>
      </c>
      <c r="I103" s="1">
        <v>65257</v>
      </c>
      <c r="J103" s="1">
        <v>13042</v>
      </c>
      <c r="K103" s="1">
        <v>3619</v>
      </c>
      <c r="L103" s="1">
        <v>64155</v>
      </c>
      <c r="M103" s="1">
        <v>13789</v>
      </c>
      <c r="N103" s="1">
        <v>3883</v>
      </c>
      <c r="O103" s="1">
        <v>63998</v>
      </c>
      <c r="P103" s="1">
        <v>14291</v>
      </c>
      <c r="Q103" s="1">
        <v>4126</v>
      </c>
      <c r="R103" s="1">
        <v>63544</v>
      </c>
      <c r="S103" s="1">
        <v>14568</v>
      </c>
      <c r="T103" s="1">
        <v>4295</v>
      </c>
      <c r="U103" s="1">
        <v>63311</v>
      </c>
      <c r="V103" s="1">
        <v>14827</v>
      </c>
      <c r="W103" s="1">
        <v>4543</v>
      </c>
      <c r="X103">
        <v>62979</v>
      </c>
      <c r="Y103">
        <v>15003</v>
      </c>
      <c r="Z103">
        <v>4770</v>
      </c>
      <c r="AA103" s="1">
        <v>61682</v>
      </c>
      <c r="AB103" s="1">
        <v>15757</v>
      </c>
      <c r="AC103" s="1">
        <v>5501</v>
      </c>
      <c r="AD103" s="1">
        <v>59165</v>
      </c>
      <c r="AE103" s="1">
        <v>17119</v>
      </c>
      <c r="AF103" s="1">
        <v>6449</v>
      </c>
      <c r="AG103" s="1">
        <v>56879</v>
      </c>
      <c r="AH103" s="1">
        <v>16627</v>
      </c>
      <c r="AI103" s="1">
        <v>7446</v>
      </c>
    </row>
    <row r="104" spans="1:35" x14ac:dyDescent="0.2">
      <c r="A104" s="2"/>
      <c r="B104" t="s">
        <v>1</v>
      </c>
      <c r="C104" s="1">
        <f>SUM(C5:C103)</f>
        <v>5534738</v>
      </c>
      <c r="D104" s="1">
        <f t="shared" ref="D104:AI104" si="16">SUM(D5:D103)</f>
        <v>767510</v>
      </c>
      <c r="E104" s="1">
        <f t="shared" si="16"/>
        <v>227510</v>
      </c>
      <c r="F104" s="1">
        <f t="shared" si="16"/>
        <v>5659715</v>
      </c>
      <c r="G104" s="1">
        <f t="shared" si="16"/>
        <v>915944</v>
      </c>
      <c r="H104" s="1">
        <f t="shared" si="16"/>
        <v>239409</v>
      </c>
      <c r="I104" s="1">
        <f t="shared" si="16"/>
        <v>5781190</v>
      </c>
      <c r="J104" s="1">
        <f t="shared" si="16"/>
        <v>987304</v>
      </c>
      <c r="K104" s="1">
        <f t="shared" si="16"/>
        <v>256694</v>
      </c>
      <c r="L104" s="1">
        <f t="shared" si="16"/>
        <v>5840045</v>
      </c>
      <c r="M104" s="1">
        <f t="shared" si="16"/>
        <v>1045340</v>
      </c>
      <c r="N104" s="1">
        <f t="shared" si="16"/>
        <v>282106</v>
      </c>
      <c r="O104" s="1">
        <f t="shared" si="16"/>
        <v>5932654</v>
      </c>
      <c r="P104" s="1">
        <f t="shared" si="16"/>
        <v>1079214</v>
      </c>
      <c r="Q104" s="1">
        <f t="shared" si="16"/>
        <v>304332</v>
      </c>
      <c r="R104" s="1">
        <f t="shared" si="16"/>
        <v>5961249</v>
      </c>
      <c r="S104" s="1">
        <f t="shared" si="16"/>
        <v>1096976</v>
      </c>
      <c r="T104" s="1">
        <f t="shared" si="16"/>
        <v>319874</v>
      </c>
      <c r="U104" s="1">
        <f t="shared" si="16"/>
        <v>5992734</v>
      </c>
      <c r="V104" s="1">
        <f t="shared" si="16"/>
        <v>1115204</v>
      </c>
      <c r="W104" s="1">
        <f t="shared" si="16"/>
        <v>339337</v>
      </c>
      <c r="X104" s="1">
        <f t="shared" si="16"/>
        <v>6025603</v>
      </c>
      <c r="Y104" s="1">
        <f t="shared" si="16"/>
        <v>1133153</v>
      </c>
      <c r="Z104" s="1">
        <f t="shared" si="16"/>
        <v>360636</v>
      </c>
      <c r="AA104" s="1">
        <f t="shared" si="16"/>
        <v>6075395</v>
      </c>
      <c r="AB104" s="1">
        <f t="shared" si="16"/>
        <v>1203496</v>
      </c>
      <c r="AC104" s="1">
        <f t="shared" si="16"/>
        <v>427695</v>
      </c>
      <c r="AD104" s="1">
        <f t="shared" si="16"/>
        <v>6231911</v>
      </c>
      <c r="AE104" s="1">
        <f t="shared" si="16"/>
        <v>1391744</v>
      </c>
      <c r="AF104" s="1">
        <f t="shared" si="16"/>
        <v>498958</v>
      </c>
      <c r="AG104" s="1">
        <f t="shared" si="16"/>
        <v>6302295</v>
      </c>
      <c r="AH104" s="1">
        <f t="shared" si="16"/>
        <v>1445921</v>
      </c>
      <c r="AI104" s="1">
        <f t="shared" si="16"/>
        <v>615301</v>
      </c>
    </row>
    <row r="106" spans="1:35" x14ac:dyDescent="0.2">
      <c r="A106" t="s">
        <v>319</v>
      </c>
    </row>
  </sheetData>
  <sortState xmlns:xlrd2="http://schemas.microsoft.com/office/spreadsheetml/2017/richdata2" ref="A5:AC103">
    <sortCondition ref="A5:A103"/>
  </sortState>
  <mergeCells count="11">
    <mergeCell ref="AD3:AF3"/>
    <mergeCell ref="AG3:AI3"/>
    <mergeCell ref="C3:E3"/>
    <mergeCell ref="R3:T3"/>
    <mergeCell ref="AA3:AC3"/>
    <mergeCell ref="F3:H3"/>
    <mergeCell ref="I3:K3"/>
    <mergeCell ref="L3:N3"/>
    <mergeCell ref="O3:Q3"/>
    <mergeCell ref="U3:W3"/>
    <mergeCell ref="X3:Z3"/>
  </mergeCells>
  <pageMargins left="0.70866141732283472" right="0.70866141732283472" top="0.74803149606299213" bottom="0.74803149606299213" header="0.31496062992125984" footer="0.31496062992125984"/>
  <pageSetup paperSize="9" scale="45" fitToHeight="2" orientation="landscape" r:id="rId1"/>
  <headerFooter>
    <oddHeader>&amp;CDataark2</oddHead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5AE99A-56A6-4C61-8432-594E2012FF99}">
  <sheetPr>
    <pageSetUpPr fitToPage="1"/>
  </sheetPr>
  <dimension ref="A1:I512"/>
  <sheetViews>
    <sheetView zoomScaleNormal="100" workbookViewId="0">
      <selection activeCell="A8" sqref="A8"/>
    </sheetView>
  </sheetViews>
  <sheetFormatPr defaultColWidth="8.88671875" defaultRowHeight="14.25" x14ac:dyDescent="0.2"/>
  <cols>
    <col min="1" max="1" width="31.88671875" style="9" customWidth="1"/>
    <col min="2" max="2" width="8.88671875" style="28"/>
    <col min="3" max="16384" width="8.88671875" style="9"/>
  </cols>
  <sheetData>
    <row r="1" spans="1:9" s="17" customFormat="1" ht="30.75" customHeight="1" x14ac:dyDescent="0.25">
      <c r="A1" s="16" t="s">
        <v>311</v>
      </c>
      <c r="B1" s="43"/>
    </row>
    <row r="2" spans="1:9" x14ac:dyDescent="0.2">
      <c r="A2" s="10" t="s">
        <v>0</v>
      </c>
    </row>
    <row r="3" spans="1:9" x14ac:dyDescent="0.2">
      <c r="A3" s="10"/>
    </row>
    <row r="4" spans="1:9" x14ac:dyDescent="0.2">
      <c r="A4" s="10"/>
      <c r="E4" s="14" t="s">
        <v>133</v>
      </c>
      <c r="F4" s="14" t="s">
        <v>124</v>
      </c>
      <c r="G4" s="14" t="s">
        <v>125</v>
      </c>
      <c r="H4" s="14" t="s">
        <v>126</v>
      </c>
      <c r="I4" s="14" t="s">
        <v>3</v>
      </c>
    </row>
    <row r="5" spans="1:9" x14ac:dyDescent="0.2">
      <c r="A5" s="25" t="s">
        <v>134</v>
      </c>
      <c r="B5" s="28" t="s">
        <v>298</v>
      </c>
      <c r="C5" s="9">
        <v>101</v>
      </c>
      <c r="D5" s="9" t="s">
        <v>4</v>
      </c>
      <c r="E5" s="9">
        <v>8641.2999999999993</v>
      </c>
      <c r="F5" s="9">
        <v>2132.5</v>
      </c>
      <c r="G5" s="9">
        <v>1568.8</v>
      </c>
      <c r="H5" s="9">
        <v>1057.5</v>
      </c>
      <c r="I5" s="9">
        <f>SUM(F5:H5)</f>
        <v>4758.8</v>
      </c>
    </row>
    <row r="6" spans="1:9" x14ac:dyDescent="0.2">
      <c r="A6" s="10"/>
      <c r="B6" s="28" t="s">
        <v>298</v>
      </c>
      <c r="C6" s="9">
        <v>147</v>
      </c>
      <c r="D6" s="9" t="s">
        <v>5</v>
      </c>
      <c r="E6" s="9">
        <v>2082.1999999999998</v>
      </c>
      <c r="F6" s="9">
        <v>531.20000000000005</v>
      </c>
      <c r="G6" s="9">
        <v>462.7</v>
      </c>
      <c r="H6" s="9">
        <v>362.5</v>
      </c>
      <c r="I6" s="9">
        <f t="shared" ref="I6:I69" si="0">SUM(F6:H6)</f>
        <v>1356.4</v>
      </c>
    </row>
    <row r="7" spans="1:9" x14ac:dyDescent="0.2">
      <c r="A7" s="10"/>
      <c r="B7" s="28" t="s">
        <v>298</v>
      </c>
      <c r="C7" s="9">
        <v>151</v>
      </c>
      <c r="D7" s="9" t="s">
        <v>9</v>
      </c>
      <c r="E7" s="9">
        <v>1369.6</v>
      </c>
      <c r="F7" s="9">
        <v>329.7</v>
      </c>
      <c r="G7" s="9">
        <v>371</v>
      </c>
      <c r="H7" s="9">
        <v>261.2</v>
      </c>
      <c r="I7" s="9">
        <f t="shared" si="0"/>
        <v>961.90000000000009</v>
      </c>
    </row>
    <row r="8" spans="1:9" x14ac:dyDescent="0.2">
      <c r="A8" s="10"/>
      <c r="B8" s="28" t="s">
        <v>298</v>
      </c>
      <c r="C8" s="9">
        <v>153</v>
      </c>
      <c r="D8" s="9" t="s">
        <v>10</v>
      </c>
      <c r="E8" s="9">
        <v>723.2</v>
      </c>
      <c r="F8" s="9">
        <v>157.30000000000001</v>
      </c>
      <c r="G8" s="9">
        <v>157.5</v>
      </c>
      <c r="H8" s="9">
        <v>168.2</v>
      </c>
      <c r="I8" s="9">
        <f t="shared" si="0"/>
        <v>483</v>
      </c>
    </row>
    <row r="9" spans="1:9" x14ac:dyDescent="0.2">
      <c r="A9" s="10"/>
      <c r="B9" s="28" t="s">
        <v>298</v>
      </c>
      <c r="C9" s="9">
        <v>155</v>
      </c>
      <c r="D9" s="9" t="s">
        <v>6</v>
      </c>
      <c r="E9" s="9">
        <v>393</v>
      </c>
      <c r="F9" s="9">
        <v>90</v>
      </c>
      <c r="G9" s="9">
        <v>116.8</v>
      </c>
      <c r="H9" s="9">
        <v>91.3</v>
      </c>
      <c r="I9" s="9">
        <f t="shared" si="0"/>
        <v>298.10000000000002</v>
      </c>
    </row>
    <row r="10" spans="1:9" x14ac:dyDescent="0.2">
      <c r="A10" s="10"/>
      <c r="B10" s="28" t="s">
        <v>298</v>
      </c>
      <c r="C10" s="9">
        <v>157</v>
      </c>
      <c r="D10" s="9" t="s">
        <v>11</v>
      </c>
      <c r="E10" s="9">
        <v>1547.4</v>
      </c>
      <c r="F10" s="9">
        <v>333.5</v>
      </c>
      <c r="G10" s="9">
        <v>390.5</v>
      </c>
      <c r="H10" s="9">
        <v>378.2</v>
      </c>
      <c r="I10" s="9">
        <f t="shared" si="0"/>
        <v>1102.2</v>
      </c>
    </row>
    <row r="11" spans="1:9" x14ac:dyDescent="0.2">
      <c r="A11" s="10"/>
      <c r="B11" s="28" t="s">
        <v>298</v>
      </c>
      <c r="C11" s="9">
        <v>159</v>
      </c>
      <c r="D11" s="9" t="s">
        <v>12</v>
      </c>
      <c r="E11" s="9">
        <v>1294.5</v>
      </c>
      <c r="F11" s="9">
        <v>273.3</v>
      </c>
      <c r="G11" s="9">
        <v>287.5</v>
      </c>
      <c r="H11" s="9">
        <v>277.7</v>
      </c>
      <c r="I11" s="9">
        <f t="shared" si="0"/>
        <v>838.5</v>
      </c>
    </row>
    <row r="12" spans="1:9" x14ac:dyDescent="0.2">
      <c r="A12" s="10"/>
      <c r="B12" s="28" t="s">
        <v>298</v>
      </c>
      <c r="C12" s="9">
        <v>161</v>
      </c>
      <c r="D12" s="9" t="s">
        <v>13</v>
      </c>
      <c r="E12" s="9">
        <v>691.9</v>
      </c>
      <c r="F12" s="9">
        <v>153.19999999999999</v>
      </c>
      <c r="G12" s="9">
        <v>172.3</v>
      </c>
      <c r="H12" s="9">
        <v>144.80000000000001</v>
      </c>
      <c r="I12" s="9">
        <f t="shared" si="0"/>
        <v>470.3</v>
      </c>
    </row>
    <row r="13" spans="1:9" x14ac:dyDescent="0.2">
      <c r="A13" s="10"/>
      <c r="B13" s="28" t="s">
        <v>298</v>
      </c>
      <c r="C13" s="9">
        <v>163</v>
      </c>
      <c r="D13" s="9" t="s">
        <v>14</v>
      </c>
      <c r="E13" s="9">
        <v>568.29999999999995</v>
      </c>
      <c r="F13" s="9">
        <v>127.8</v>
      </c>
      <c r="G13" s="9">
        <v>113</v>
      </c>
      <c r="H13" s="9">
        <v>123.5</v>
      </c>
      <c r="I13" s="9">
        <f t="shared" si="0"/>
        <v>364.3</v>
      </c>
    </row>
    <row r="14" spans="1:9" x14ac:dyDescent="0.2">
      <c r="A14" s="10"/>
      <c r="B14" s="28" t="s">
        <v>298</v>
      </c>
      <c r="C14" s="9">
        <v>165</v>
      </c>
      <c r="D14" s="9" t="s">
        <v>8</v>
      </c>
      <c r="E14" s="9">
        <v>710.5</v>
      </c>
      <c r="F14" s="9">
        <v>204.2</v>
      </c>
      <c r="G14" s="9">
        <v>147</v>
      </c>
      <c r="H14" s="9">
        <v>89.3</v>
      </c>
      <c r="I14" s="9">
        <f t="shared" si="0"/>
        <v>440.5</v>
      </c>
    </row>
    <row r="15" spans="1:9" x14ac:dyDescent="0.2">
      <c r="A15" s="10"/>
      <c r="B15" s="28" t="s">
        <v>298</v>
      </c>
      <c r="C15" s="9">
        <v>167</v>
      </c>
      <c r="D15" s="9" t="s">
        <v>15</v>
      </c>
      <c r="E15" s="9">
        <v>1062.3</v>
      </c>
      <c r="F15" s="9">
        <v>274.8</v>
      </c>
      <c r="G15" s="9">
        <v>248</v>
      </c>
      <c r="H15" s="9">
        <v>194</v>
      </c>
      <c r="I15" s="9">
        <f t="shared" si="0"/>
        <v>716.8</v>
      </c>
    </row>
    <row r="16" spans="1:9" x14ac:dyDescent="0.2">
      <c r="A16" s="10"/>
      <c r="B16" s="28" t="s">
        <v>298</v>
      </c>
      <c r="C16" s="9">
        <v>169</v>
      </c>
      <c r="D16" s="9" t="s">
        <v>16</v>
      </c>
      <c r="E16" s="9">
        <v>1210.9000000000001</v>
      </c>
      <c r="F16" s="9">
        <v>327.7</v>
      </c>
      <c r="G16" s="9">
        <v>257.3</v>
      </c>
      <c r="H16" s="9">
        <v>182.2</v>
      </c>
      <c r="I16" s="9">
        <f t="shared" si="0"/>
        <v>767.2</v>
      </c>
    </row>
    <row r="17" spans="1:9" x14ac:dyDescent="0.2">
      <c r="A17" s="10"/>
      <c r="B17" s="28" t="s">
        <v>298</v>
      </c>
      <c r="C17" s="9">
        <v>173</v>
      </c>
      <c r="D17" s="9" t="s">
        <v>18</v>
      </c>
      <c r="E17" s="9">
        <v>1058.8</v>
      </c>
      <c r="F17" s="9">
        <v>232</v>
      </c>
      <c r="G17" s="9">
        <v>235</v>
      </c>
      <c r="H17" s="9">
        <v>259</v>
      </c>
      <c r="I17" s="9">
        <f t="shared" si="0"/>
        <v>726</v>
      </c>
    </row>
    <row r="18" spans="1:9" x14ac:dyDescent="0.2">
      <c r="A18" s="10"/>
      <c r="B18" s="28" t="s">
        <v>298</v>
      </c>
      <c r="C18" s="9">
        <v>175</v>
      </c>
      <c r="D18" s="9" t="s">
        <v>19</v>
      </c>
      <c r="E18" s="9">
        <v>985.1</v>
      </c>
      <c r="F18" s="9">
        <v>211.3</v>
      </c>
      <c r="G18" s="9">
        <v>235.3</v>
      </c>
      <c r="H18" s="9">
        <v>211.8</v>
      </c>
      <c r="I18" s="9">
        <f t="shared" si="0"/>
        <v>658.40000000000009</v>
      </c>
    </row>
    <row r="19" spans="1:9" x14ac:dyDescent="0.2">
      <c r="A19" s="10"/>
      <c r="B19" s="28" t="s">
        <v>298</v>
      </c>
      <c r="C19" s="9">
        <v>183</v>
      </c>
      <c r="D19" s="9" t="s">
        <v>17</v>
      </c>
      <c r="E19" s="9">
        <v>450.7</v>
      </c>
      <c r="F19" s="9">
        <v>126</v>
      </c>
      <c r="G19" s="9">
        <v>86.3</v>
      </c>
      <c r="H19" s="9">
        <v>42.7</v>
      </c>
      <c r="I19" s="9">
        <f t="shared" si="0"/>
        <v>255</v>
      </c>
    </row>
    <row r="20" spans="1:9" x14ac:dyDescent="0.2">
      <c r="A20" s="10"/>
      <c r="B20" s="28" t="s">
        <v>298</v>
      </c>
      <c r="C20" s="9">
        <v>185</v>
      </c>
      <c r="D20" s="9" t="s">
        <v>7</v>
      </c>
      <c r="E20" s="9">
        <v>1183.4000000000001</v>
      </c>
      <c r="F20" s="9">
        <v>305.7</v>
      </c>
      <c r="G20" s="9">
        <v>246.3</v>
      </c>
      <c r="H20" s="9">
        <v>190.3</v>
      </c>
      <c r="I20" s="9">
        <f t="shared" si="0"/>
        <v>742.3</v>
      </c>
    </row>
    <row r="21" spans="1:9" x14ac:dyDescent="0.2">
      <c r="A21" s="10"/>
      <c r="B21" s="28" t="s">
        <v>298</v>
      </c>
      <c r="C21" s="9">
        <v>187</v>
      </c>
      <c r="D21" s="9" t="s">
        <v>20</v>
      </c>
      <c r="E21" s="9">
        <v>388.5</v>
      </c>
      <c r="F21" s="9">
        <v>113.5</v>
      </c>
      <c r="G21" s="9">
        <v>89</v>
      </c>
      <c r="H21" s="9">
        <v>64.5</v>
      </c>
      <c r="I21" s="9">
        <f t="shared" si="0"/>
        <v>267</v>
      </c>
    </row>
    <row r="22" spans="1:9" x14ac:dyDescent="0.2">
      <c r="A22" s="10"/>
      <c r="B22" s="28" t="s">
        <v>298</v>
      </c>
      <c r="C22" s="9">
        <v>190</v>
      </c>
      <c r="D22" s="9" t="s">
        <v>25</v>
      </c>
      <c r="E22" s="9">
        <v>942</v>
      </c>
      <c r="F22" s="9">
        <v>213.8</v>
      </c>
      <c r="G22" s="9">
        <v>230.2</v>
      </c>
      <c r="H22" s="9">
        <v>245.2</v>
      </c>
      <c r="I22" s="9">
        <f t="shared" si="0"/>
        <v>689.2</v>
      </c>
    </row>
    <row r="23" spans="1:9" x14ac:dyDescent="0.2">
      <c r="A23" s="10"/>
      <c r="B23" s="28" t="s">
        <v>298</v>
      </c>
      <c r="C23" s="9">
        <v>201</v>
      </c>
      <c r="D23" s="9" t="s">
        <v>21</v>
      </c>
      <c r="E23" s="9">
        <v>505.5</v>
      </c>
      <c r="F23" s="9">
        <v>118.7</v>
      </c>
      <c r="G23" s="9">
        <v>146</v>
      </c>
      <c r="H23" s="9">
        <v>109.2</v>
      </c>
      <c r="I23" s="9">
        <f t="shared" si="0"/>
        <v>373.9</v>
      </c>
    </row>
    <row r="24" spans="1:9" x14ac:dyDescent="0.2">
      <c r="A24" s="10"/>
      <c r="B24" s="28" t="s">
        <v>298</v>
      </c>
      <c r="C24" s="9">
        <v>210</v>
      </c>
      <c r="D24" s="9" t="s">
        <v>23</v>
      </c>
      <c r="E24" s="9">
        <v>845.7</v>
      </c>
      <c r="F24" s="9">
        <v>208.2</v>
      </c>
      <c r="G24" s="9">
        <v>215.3</v>
      </c>
      <c r="H24" s="9">
        <v>148.69999999999999</v>
      </c>
      <c r="I24" s="9">
        <f t="shared" si="0"/>
        <v>572.20000000000005</v>
      </c>
    </row>
    <row r="25" spans="1:9" x14ac:dyDescent="0.2">
      <c r="A25" s="10"/>
      <c r="B25" s="28" t="s">
        <v>298</v>
      </c>
      <c r="C25" s="9">
        <v>217</v>
      </c>
      <c r="D25" s="9" t="s">
        <v>28</v>
      </c>
      <c r="E25" s="9">
        <v>1361.6</v>
      </c>
      <c r="F25" s="9">
        <v>340.2</v>
      </c>
      <c r="G25" s="9">
        <v>299.5</v>
      </c>
      <c r="H25" s="9">
        <v>279</v>
      </c>
      <c r="I25" s="9">
        <f t="shared" si="0"/>
        <v>918.7</v>
      </c>
    </row>
    <row r="26" spans="1:9" x14ac:dyDescent="0.2">
      <c r="A26" s="10"/>
      <c r="B26" s="28" t="s">
        <v>298</v>
      </c>
      <c r="C26" s="9">
        <v>219</v>
      </c>
      <c r="D26" s="9" t="s">
        <v>29</v>
      </c>
      <c r="E26" s="9">
        <v>813.9</v>
      </c>
      <c r="F26" s="9">
        <v>209.5</v>
      </c>
      <c r="G26" s="9">
        <v>219.7</v>
      </c>
      <c r="H26" s="9">
        <v>143.5</v>
      </c>
      <c r="I26" s="9">
        <f t="shared" si="0"/>
        <v>572.70000000000005</v>
      </c>
    </row>
    <row r="27" spans="1:9" x14ac:dyDescent="0.2">
      <c r="A27" s="10"/>
      <c r="B27" s="28" t="s">
        <v>298</v>
      </c>
      <c r="C27" s="9">
        <v>223</v>
      </c>
      <c r="D27" s="9" t="s">
        <v>30</v>
      </c>
      <c r="E27" s="9">
        <v>740.3</v>
      </c>
      <c r="F27" s="9">
        <v>177.8</v>
      </c>
      <c r="G27" s="9">
        <v>211.5</v>
      </c>
      <c r="H27" s="9">
        <v>171</v>
      </c>
      <c r="I27" s="9">
        <f t="shared" si="0"/>
        <v>560.29999999999995</v>
      </c>
    </row>
    <row r="28" spans="1:9" x14ac:dyDescent="0.2">
      <c r="A28" s="10"/>
      <c r="B28" s="28" t="s">
        <v>298</v>
      </c>
      <c r="C28" s="9">
        <v>230</v>
      </c>
      <c r="D28" s="9" t="s">
        <v>31</v>
      </c>
      <c r="E28" s="9">
        <v>1291.4000000000001</v>
      </c>
      <c r="F28" s="9">
        <v>304.2</v>
      </c>
      <c r="G28" s="9">
        <v>338</v>
      </c>
      <c r="H28" s="9">
        <v>352.5</v>
      </c>
      <c r="I28" s="9">
        <f t="shared" si="0"/>
        <v>994.7</v>
      </c>
    </row>
    <row r="29" spans="1:9" x14ac:dyDescent="0.2">
      <c r="A29" s="10"/>
      <c r="B29" s="28" t="s">
        <v>298</v>
      </c>
      <c r="C29" s="9">
        <v>240</v>
      </c>
      <c r="D29" s="9" t="s">
        <v>22</v>
      </c>
      <c r="E29" s="9">
        <v>681.9</v>
      </c>
      <c r="F29" s="9">
        <v>189.7</v>
      </c>
      <c r="G29" s="9">
        <v>168.5</v>
      </c>
      <c r="H29" s="9">
        <v>114.2</v>
      </c>
      <c r="I29" s="9">
        <f t="shared" si="0"/>
        <v>472.4</v>
      </c>
    </row>
    <row r="30" spans="1:9" x14ac:dyDescent="0.2">
      <c r="A30" s="10"/>
      <c r="B30" s="28" t="s">
        <v>298</v>
      </c>
      <c r="C30" s="9">
        <v>250</v>
      </c>
      <c r="D30" s="9" t="s">
        <v>24</v>
      </c>
      <c r="E30" s="9">
        <v>883.7</v>
      </c>
      <c r="F30" s="9">
        <v>234.5</v>
      </c>
      <c r="G30" s="9">
        <v>220.8</v>
      </c>
      <c r="H30" s="9">
        <v>150.80000000000001</v>
      </c>
      <c r="I30" s="9">
        <f t="shared" si="0"/>
        <v>606.1</v>
      </c>
    </row>
    <row r="31" spans="1:9" x14ac:dyDescent="0.2">
      <c r="A31" s="10"/>
      <c r="B31" s="28" t="s">
        <v>298</v>
      </c>
      <c r="C31" s="9">
        <v>253</v>
      </c>
      <c r="D31" s="9" t="s">
        <v>34</v>
      </c>
      <c r="E31" s="9">
        <v>1145.5</v>
      </c>
      <c r="F31" s="9">
        <v>307.8</v>
      </c>
      <c r="G31" s="9">
        <v>281.2</v>
      </c>
      <c r="H31" s="9">
        <v>154.19999999999999</v>
      </c>
      <c r="I31" s="9">
        <f t="shared" si="0"/>
        <v>743.2</v>
      </c>
    </row>
    <row r="32" spans="1:9" x14ac:dyDescent="0.2">
      <c r="A32" s="10"/>
      <c r="B32" s="28" t="s">
        <v>298</v>
      </c>
      <c r="C32" s="9">
        <v>259</v>
      </c>
      <c r="D32" s="9" t="s">
        <v>35</v>
      </c>
      <c r="E32" s="9">
        <v>1288</v>
      </c>
      <c r="F32" s="9">
        <v>340.8</v>
      </c>
      <c r="G32" s="9">
        <v>315.2</v>
      </c>
      <c r="H32" s="9">
        <v>230</v>
      </c>
      <c r="I32" s="9">
        <f t="shared" si="0"/>
        <v>886</v>
      </c>
    </row>
    <row r="33" spans="1:9" x14ac:dyDescent="0.2">
      <c r="A33" s="10"/>
      <c r="B33" s="28" t="s">
        <v>298</v>
      </c>
      <c r="C33" s="9">
        <v>260</v>
      </c>
      <c r="D33" s="9" t="s">
        <v>27</v>
      </c>
      <c r="E33" s="9">
        <v>938.7</v>
      </c>
      <c r="F33" s="9">
        <v>252.7</v>
      </c>
      <c r="G33" s="9">
        <v>217.2</v>
      </c>
      <c r="H33" s="9">
        <v>147</v>
      </c>
      <c r="I33" s="9">
        <f t="shared" si="0"/>
        <v>616.9</v>
      </c>
    </row>
    <row r="34" spans="1:9" x14ac:dyDescent="0.2">
      <c r="A34" s="10"/>
      <c r="B34" s="28" t="s">
        <v>298</v>
      </c>
      <c r="C34" s="9">
        <v>265</v>
      </c>
      <c r="D34" s="9" t="s">
        <v>37</v>
      </c>
      <c r="E34" s="9">
        <v>1824.3</v>
      </c>
      <c r="F34" s="9">
        <v>472</v>
      </c>
      <c r="G34" s="9">
        <v>431</v>
      </c>
      <c r="H34" s="9">
        <v>339.8</v>
      </c>
      <c r="I34" s="9">
        <f t="shared" si="0"/>
        <v>1242.8</v>
      </c>
    </row>
    <row r="35" spans="1:9" x14ac:dyDescent="0.2">
      <c r="A35" s="10"/>
      <c r="B35" s="28" t="s">
        <v>298</v>
      </c>
      <c r="C35" s="9">
        <v>269</v>
      </c>
      <c r="D35" s="9" t="s">
        <v>38</v>
      </c>
      <c r="E35" s="9">
        <v>535.79999999999995</v>
      </c>
      <c r="F35" s="9">
        <v>136.19999999999999</v>
      </c>
      <c r="G35" s="9">
        <v>128</v>
      </c>
      <c r="H35" s="9">
        <v>87</v>
      </c>
      <c r="I35" s="9">
        <f t="shared" si="0"/>
        <v>351.2</v>
      </c>
    </row>
    <row r="36" spans="1:9" x14ac:dyDescent="0.2">
      <c r="A36" s="10"/>
      <c r="B36" s="28" t="s">
        <v>298</v>
      </c>
      <c r="C36" s="9">
        <v>270</v>
      </c>
      <c r="D36" s="9" t="s">
        <v>26</v>
      </c>
      <c r="E36" s="9">
        <v>815.3</v>
      </c>
      <c r="F36" s="9">
        <v>223.5</v>
      </c>
      <c r="G36" s="9">
        <v>187.3</v>
      </c>
      <c r="H36" s="9">
        <v>128.5</v>
      </c>
      <c r="I36" s="9">
        <f t="shared" si="0"/>
        <v>539.29999999999995</v>
      </c>
    </row>
    <row r="37" spans="1:9" x14ac:dyDescent="0.2">
      <c r="A37" s="10"/>
      <c r="B37" s="28" t="s">
        <v>298</v>
      </c>
      <c r="C37" s="9">
        <v>306</v>
      </c>
      <c r="D37" s="9" t="s">
        <v>45</v>
      </c>
      <c r="E37" s="9">
        <v>993.4</v>
      </c>
      <c r="F37" s="9">
        <v>242</v>
      </c>
      <c r="G37" s="9">
        <v>218.5</v>
      </c>
      <c r="H37" s="9">
        <v>147.80000000000001</v>
      </c>
      <c r="I37" s="9">
        <f t="shared" si="0"/>
        <v>608.29999999999995</v>
      </c>
    </row>
    <row r="38" spans="1:9" x14ac:dyDescent="0.2">
      <c r="A38" s="10"/>
      <c r="B38" s="28" t="s">
        <v>298</v>
      </c>
      <c r="C38" s="9">
        <v>316</v>
      </c>
      <c r="D38" s="9" t="s">
        <v>41</v>
      </c>
      <c r="E38" s="9">
        <v>1648.8</v>
      </c>
      <c r="F38" s="9">
        <v>357.7</v>
      </c>
      <c r="G38" s="9">
        <v>384.3</v>
      </c>
      <c r="H38" s="9">
        <v>310.7</v>
      </c>
      <c r="I38" s="9">
        <f t="shared" si="0"/>
        <v>1052.7</v>
      </c>
    </row>
    <row r="39" spans="1:9" x14ac:dyDescent="0.2">
      <c r="A39" s="10"/>
      <c r="B39" s="28" t="s">
        <v>298</v>
      </c>
      <c r="C39" s="9">
        <v>320</v>
      </c>
      <c r="D39" s="9" t="s">
        <v>39</v>
      </c>
      <c r="E39" s="9">
        <v>804.9</v>
      </c>
      <c r="F39" s="9">
        <v>160.5</v>
      </c>
      <c r="G39" s="9">
        <v>215.7</v>
      </c>
      <c r="H39" s="9">
        <v>152.30000000000001</v>
      </c>
      <c r="I39" s="9">
        <f t="shared" si="0"/>
        <v>528.5</v>
      </c>
    </row>
    <row r="40" spans="1:9" x14ac:dyDescent="0.2">
      <c r="A40" s="10"/>
      <c r="B40" s="28" t="s">
        <v>298</v>
      </c>
      <c r="C40" s="9">
        <v>326</v>
      </c>
      <c r="D40" s="9" t="s">
        <v>42</v>
      </c>
      <c r="E40" s="9">
        <v>1642.2</v>
      </c>
      <c r="F40" s="9">
        <v>408.2</v>
      </c>
      <c r="G40" s="9">
        <v>358.7</v>
      </c>
      <c r="H40" s="9">
        <v>244.8</v>
      </c>
      <c r="I40" s="9">
        <f t="shared" si="0"/>
        <v>1011.7</v>
      </c>
    </row>
    <row r="41" spans="1:9" x14ac:dyDescent="0.2">
      <c r="A41" s="10"/>
      <c r="B41" s="28" t="s">
        <v>298</v>
      </c>
      <c r="C41" s="9">
        <v>329</v>
      </c>
      <c r="D41" s="9" t="s">
        <v>46</v>
      </c>
      <c r="E41" s="9">
        <v>789.7</v>
      </c>
      <c r="F41" s="9">
        <v>192.8</v>
      </c>
      <c r="G41" s="9">
        <v>186.5</v>
      </c>
      <c r="H41" s="9">
        <v>134.30000000000001</v>
      </c>
      <c r="I41" s="9">
        <f t="shared" si="0"/>
        <v>513.6</v>
      </c>
    </row>
    <row r="42" spans="1:9" x14ac:dyDescent="0.2">
      <c r="A42" s="10"/>
      <c r="B42" s="28" t="s">
        <v>298</v>
      </c>
      <c r="C42" s="9">
        <v>330</v>
      </c>
      <c r="D42" s="9" t="s">
        <v>47</v>
      </c>
      <c r="E42" s="9">
        <v>2031.7</v>
      </c>
      <c r="F42" s="9">
        <v>485.3</v>
      </c>
      <c r="G42" s="9">
        <v>484</v>
      </c>
      <c r="H42" s="9">
        <v>371.3</v>
      </c>
      <c r="I42" s="9">
        <f t="shared" si="0"/>
        <v>1340.6</v>
      </c>
    </row>
    <row r="43" spans="1:9" x14ac:dyDescent="0.2">
      <c r="A43" s="10"/>
      <c r="B43" s="28" t="s">
        <v>298</v>
      </c>
      <c r="C43" s="9">
        <v>336</v>
      </c>
      <c r="D43" s="9" t="s">
        <v>49</v>
      </c>
      <c r="E43" s="9">
        <v>610.1</v>
      </c>
      <c r="F43" s="9">
        <v>152.5</v>
      </c>
      <c r="G43" s="9">
        <v>142.69999999999999</v>
      </c>
      <c r="H43" s="9">
        <v>107.8</v>
      </c>
      <c r="I43" s="9">
        <f t="shared" si="0"/>
        <v>403</v>
      </c>
    </row>
    <row r="44" spans="1:9" x14ac:dyDescent="0.2">
      <c r="A44" s="10"/>
      <c r="B44" s="28" t="s">
        <v>298</v>
      </c>
      <c r="C44" s="9">
        <v>340</v>
      </c>
      <c r="D44" s="9" t="s">
        <v>48</v>
      </c>
      <c r="E44" s="9">
        <v>790.7</v>
      </c>
      <c r="F44" s="9">
        <v>194.8</v>
      </c>
      <c r="G44" s="9">
        <v>178.5</v>
      </c>
      <c r="H44" s="9">
        <v>139.19999999999999</v>
      </c>
      <c r="I44" s="9">
        <f t="shared" si="0"/>
        <v>512.5</v>
      </c>
    </row>
    <row r="45" spans="1:9" x14ac:dyDescent="0.2">
      <c r="A45" s="10"/>
      <c r="B45" s="28" t="s">
        <v>298</v>
      </c>
      <c r="C45" s="9">
        <v>350</v>
      </c>
      <c r="D45" s="9" t="s">
        <v>36</v>
      </c>
      <c r="E45" s="9">
        <v>561.4</v>
      </c>
      <c r="F45" s="9">
        <v>145.80000000000001</v>
      </c>
      <c r="G45" s="9">
        <v>130.80000000000001</v>
      </c>
      <c r="H45" s="9">
        <v>111.2</v>
      </c>
      <c r="I45" s="9">
        <f t="shared" si="0"/>
        <v>387.8</v>
      </c>
    </row>
    <row r="46" spans="1:9" x14ac:dyDescent="0.2">
      <c r="A46" s="10"/>
      <c r="B46" s="28" t="s">
        <v>298</v>
      </c>
      <c r="C46" s="9">
        <v>360</v>
      </c>
      <c r="D46" s="9" t="s">
        <v>43</v>
      </c>
      <c r="E46" s="9">
        <v>1308.5999999999999</v>
      </c>
      <c r="F46" s="9">
        <v>307.7</v>
      </c>
      <c r="G46" s="9">
        <v>295.8</v>
      </c>
      <c r="H46" s="9">
        <v>238.7</v>
      </c>
      <c r="I46" s="9">
        <f t="shared" si="0"/>
        <v>842.2</v>
      </c>
    </row>
    <row r="47" spans="1:9" x14ac:dyDescent="0.2">
      <c r="A47" s="10"/>
      <c r="B47" s="28" t="s">
        <v>298</v>
      </c>
      <c r="C47" s="9">
        <v>370</v>
      </c>
      <c r="D47" s="9" t="s">
        <v>44</v>
      </c>
      <c r="E47" s="9">
        <v>1875.2</v>
      </c>
      <c r="F47" s="9">
        <v>456</v>
      </c>
      <c r="G47" s="9">
        <v>443.3</v>
      </c>
      <c r="H47" s="9">
        <v>310.3</v>
      </c>
      <c r="I47" s="9">
        <f t="shared" si="0"/>
        <v>1209.5999999999999</v>
      </c>
    </row>
    <row r="48" spans="1:9" x14ac:dyDescent="0.2">
      <c r="A48" s="10"/>
      <c r="B48" s="28" t="s">
        <v>298</v>
      </c>
      <c r="C48" s="9">
        <v>376</v>
      </c>
      <c r="D48" s="9" t="s">
        <v>40</v>
      </c>
      <c r="E48" s="9">
        <v>1550.9</v>
      </c>
      <c r="F48" s="9">
        <v>382</v>
      </c>
      <c r="G48" s="9">
        <v>358.7</v>
      </c>
      <c r="H48" s="9">
        <v>309.3</v>
      </c>
      <c r="I48" s="9">
        <f t="shared" si="0"/>
        <v>1050</v>
      </c>
    </row>
    <row r="49" spans="1:9" x14ac:dyDescent="0.2">
      <c r="A49" s="10"/>
      <c r="B49" s="28" t="s">
        <v>298</v>
      </c>
      <c r="C49" s="9">
        <v>390</v>
      </c>
      <c r="D49" s="9" t="s">
        <v>50</v>
      </c>
      <c r="E49" s="9">
        <v>1365</v>
      </c>
      <c r="F49" s="9">
        <v>325.2</v>
      </c>
      <c r="G49" s="9">
        <v>289.5</v>
      </c>
      <c r="H49" s="9">
        <v>247</v>
      </c>
      <c r="I49" s="9">
        <f t="shared" si="0"/>
        <v>861.7</v>
      </c>
    </row>
    <row r="50" spans="1:9" x14ac:dyDescent="0.2">
      <c r="A50" s="10"/>
      <c r="B50" s="28" t="s">
        <v>298</v>
      </c>
      <c r="C50" s="9">
        <v>400</v>
      </c>
      <c r="D50" s="9" t="s">
        <v>32</v>
      </c>
      <c r="E50" s="9">
        <v>1011</v>
      </c>
      <c r="F50" s="9">
        <v>212.5</v>
      </c>
      <c r="G50" s="9">
        <v>222.5</v>
      </c>
      <c r="H50" s="9">
        <v>222.8</v>
      </c>
      <c r="I50" s="9">
        <f t="shared" si="0"/>
        <v>657.8</v>
      </c>
    </row>
    <row r="51" spans="1:9" x14ac:dyDescent="0.2">
      <c r="A51" s="10"/>
      <c r="B51" s="28" t="s">
        <v>298</v>
      </c>
      <c r="C51" s="9">
        <v>410</v>
      </c>
      <c r="D51" s="9" t="s">
        <v>55</v>
      </c>
      <c r="E51" s="9">
        <v>758.4</v>
      </c>
      <c r="F51" s="9">
        <v>171.8</v>
      </c>
      <c r="G51" s="9">
        <v>205</v>
      </c>
      <c r="H51" s="9">
        <v>153.5</v>
      </c>
      <c r="I51" s="9">
        <f t="shared" si="0"/>
        <v>530.29999999999995</v>
      </c>
    </row>
    <row r="52" spans="1:9" x14ac:dyDescent="0.2">
      <c r="A52" s="10"/>
      <c r="B52" s="28" t="s">
        <v>298</v>
      </c>
      <c r="C52" s="9">
        <v>420</v>
      </c>
      <c r="D52" s="9" t="s">
        <v>51</v>
      </c>
      <c r="E52" s="9">
        <v>778.1</v>
      </c>
      <c r="F52" s="9">
        <v>172.5</v>
      </c>
      <c r="G52" s="9">
        <v>178.5</v>
      </c>
      <c r="H52" s="9">
        <v>155</v>
      </c>
      <c r="I52" s="9">
        <f t="shared" si="0"/>
        <v>506</v>
      </c>
    </row>
    <row r="53" spans="1:9" x14ac:dyDescent="0.2">
      <c r="A53" s="10"/>
      <c r="B53" s="28" t="s">
        <v>298</v>
      </c>
      <c r="C53" s="9">
        <v>430</v>
      </c>
      <c r="D53" s="9" t="s">
        <v>52</v>
      </c>
      <c r="E53" s="9">
        <v>1121.7</v>
      </c>
      <c r="F53" s="9">
        <v>236.3</v>
      </c>
      <c r="G53" s="9">
        <v>275.7</v>
      </c>
      <c r="H53" s="9">
        <v>293.7</v>
      </c>
      <c r="I53" s="9">
        <f t="shared" si="0"/>
        <v>805.7</v>
      </c>
    </row>
    <row r="54" spans="1:9" x14ac:dyDescent="0.2">
      <c r="A54" s="10"/>
      <c r="B54" s="28" t="s">
        <v>298</v>
      </c>
      <c r="C54" s="9">
        <v>440</v>
      </c>
      <c r="D54" s="9" t="s">
        <v>53</v>
      </c>
      <c r="E54" s="9">
        <v>689.2</v>
      </c>
      <c r="F54" s="9">
        <v>163.19999999999999</v>
      </c>
      <c r="G54" s="9">
        <v>172</v>
      </c>
      <c r="H54" s="9">
        <v>136</v>
      </c>
      <c r="I54" s="9">
        <f t="shared" si="0"/>
        <v>471.2</v>
      </c>
    </row>
    <row r="55" spans="1:9" x14ac:dyDescent="0.2">
      <c r="A55" s="10"/>
      <c r="B55" s="28" t="s">
        <v>298</v>
      </c>
      <c r="C55" s="9">
        <v>450</v>
      </c>
      <c r="D55" s="9" t="s">
        <v>57</v>
      </c>
      <c r="E55" s="9">
        <v>1100.5999999999999</v>
      </c>
      <c r="F55" s="9">
        <v>280.2</v>
      </c>
      <c r="G55" s="9">
        <v>247.8</v>
      </c>
      <c r="H55" s="9">
        <v>185.7</v>
      </c>
      <c r="I55" s="9">
        <f t="shared" si="0"/>
        <v>713.7</v>
      </c>
    </row>
    <row r="56" spans="1:9" x14ac:dyDescent="0.2">
      <c r="A56" s="10"/>
      <c r="B56" s="28" t="s">
        <v>298</v>
      </c>
      <c r="C56" s="9">
        <v>461</v>
      </c>
      <c r="D56" s="9" t="s">
        <v>58</v>
      </c>
      <c r="E56" s="9">
        <v>4129.1000000000004</v>
      </c>
      <c r="F56" s="9">
        <v>960.5</v>
      </c>
      <c r="G56" s="9">
        <v>981.7</v>
      </c>
      <c r="H56" s="9">
        <v>747.7</v>
      </c>
      <c r="I56" s="9">
        <f t="shared" si="0"/>
        <v>2689.9</v>
      </c>
    </row>
    <row r="57" spans="1:9" x14ac:dyDescent="0.2">
      <c r="A57" s="10"/>
      <c r="B57" s="28" t="s">
        <v>298</v>
      </c>
      <c r="C57" s="9">
        <v>479</v>
      </c>
      <c r="D57" s="9" t="s">
        <v>59</v>
      </c>
      <c r="E57" s="9">
        <v>1882.2</v>
      </c>
      <c r="F57" s="9">
        <v>421.3</v>
      </c>
      <c r="G57" s="9">
        <v>444</v>
      </c>
      <c r="H57" s="9">
        <v>408.2</v>
      </c>
      <c r="I57" s="9">
        <f t="shared" si="0"/>
        <v>1273.5</v>
      </c>
    </row>
    <row r="58" spans="1:9" x14ac:dyDescent="0.2">
      <c r="A58" s="10"/>
      <c r="B58" s="28" t="s">
        <v>298</v>
      </c>
      <c r="C58" s="9">
        <v>480</v>
      </c>
      <c r="D58" s="9" t="s">
        <v>56</v>
      </c>
      <c r="E58" s="9">
        <v>690</v>
      </c>
      <c r="F58" s="9">
        <v>168.2</v>
      </c>
      <c r="G58" s="9">
        <v>172.3</v>
      </c>
      <c r="H58" s="9">
        <v>128.69999999999999</v>
      </c>
      <c r="I58" s="9">
        <f t="shared" si="0"/>
        <v>469.2</v>
      </c>
    </row>
    <row r="59" spans="1:9" x14ac:dyDescent="0.2">
      <c r="A59" s="10"/>
      <c r="B59" s="28" t="s">
        <v>298</v>
      </c>
      <c r="C59" s="9">
        <v>482</v>
      </c>
      <c r="D59" s="9" t="s">
        <v>54</v>
      </c>
      <c r="E59" s="9">
        <v>472.2</v>
      </c>
      <c r="F59" s="9">
        <v>95.8</v>
      </c>
      <c r="G59" s="9">
        <v>94.2</v>
      </c>
      <c r="H59" s="9">
        <v>90</v>
      </c>
      <c r="I59" s="9">
        <f t="shared" si="0"/>
        <v>280</v>
      </c>
    </row>
    <row r="60" spans="1:9" x14ac:dyDescent="0.2">
      <c r="A60" s="10"/>
      <c r="B60" s="28" t="s">
        <v>298</v>
      </c>
      <c r="C60" s="9">
        <v>492</v>
      </c>
      <c r="D60" s="9" t="s">
        <v>60</v>
      </c>
      <c r="E60" s="9">
        <v>352.6</v>
      </c>
      <c r="F60" s="9">
        <v>79.3</v>
      </c>
      <c r="G60" s="9">
        <v>104.8</v>
      </c>
      <c r="H60" s="9">
        <v>66.3</v>
      </c>
      <c r="I60" s="9">
        <f t="shared" si="0"/>
        <v>250.39999999999998</v>
      </c>
    </row>
    <row r="61" spans="1:9" x14ac:dyDescent="0.2">
      <c r="A61" s="10"/>
      <c r="B61" s="28" t="s">
        <v>298</v>
      </c>
      <c r="C61" s="9">
        <v>510</v>
      </c>
      <c r="D61" s="9" t="s">
        <v>65</v>
      </c>
      <c r="E61" s="9">
        <v>1420.6</v>
      </c>
      <c r="F61" s="9">
        <v>352.8</v>
      </c>
      <c r="G61" s="9">
        <v>343.7</v>
      </c>
      <c r="H61" s="9">
        <v>284.8</v>
      </c>
      <c r="I61" s="9">
        <f t="shared" si="0"/>
        <v>981.3</v>
      </c>
    </row>
    <row r="62" spans="1:9" x14ac:dyDescent="0.2">
      <c r="A62" s="10"/>
      <c r="B62" s="28" t="s">
        <v>298</v>
      </c>
      <c r="C62" s="9">
        <v>530</v>
      </c>
      <c r="D62" s="9" t="s">
        <v>61</v>
      </c>
      <c r="E62" s="9">
        <v>619.5</v>
      </c>
      <c r="F62" s="9">
        <v>152.69999999999999</v>
      </c>
      <c r="G62" s="9">
        <v>136.30000000000001</v>
      </c>
      <c r="H62" s="9">
        <v>121.2</v>
      </c>
      <c r="I62" s="9">
        <f t="shared" si="0"/>
        <v>410.2</v>
      </c>
    </row>
    <row r="63" spans="1:9" x14ac:dyDescent="0.2">
      <c r="A63" s="10"/>
      <c r="B63" s="28" t="s">
        <v>298</v>
      </c>
      <c r="C63" s="9">
        <v>540</v>
      </c>
      <c r="D63" s="9" t="s">
        <v>67</v>
      </c>
      <c r="E63" s="9">
        <v>1932.1</v>
      </c>
      <c r="F63" s="9">
        <v>467.8</v>
      </c>
      <c r="G63" s="9">
        <v>487.7</v>
      </c>
      <c r="H63" s="9">
        <v>442.3</v>
      </c>
      <c r="I63" s="9">
        <f t="shared" si="0"/>
        <v>1397.8</v>
      </c>
    </row>
    <row r="64" spans="1:9" x14ac:dyDescent="0.2">
      <c r="A64" s="10"/>
      <c r="B64" s="28" t="s">
        <v>298</v>
      </c>
      <c r="C64" s="9">
        <v>550</v>
      </c>
      <c r="D64" s="9" t="s">
        <v>68</v>
      </c>
      <c r="E64" s="9">
        <v>1275.2</v>
      </c>
      <c r="F64" s="9">
        <v>301.8</v>
      </c>
      <c r="G64" s="9">
        <v>311.5</v>
      </c>
      <c r="H64" s="9">
        <v>239.5</v>
      </c>
      <c r="I64" s="9">
        <f t="shared" si="0"/>
        <v>852.8</v>
      </c>
    </row>
    <row r="65" spans="1:9" x14ac:dyDescent="0.2">
      <c r="A65" s="10"/>
      <c r="B65" s="28" t="s">
        <v>298</v>
      </c>
      <c r="C65" s="9">
        <v>561</v>
      </c>
      <c r="D65" s="9" t="s">
        <v>62</v>
      </c>
      <c r="E65" s="9">
        <v>3089.6</v>
      </c>
      <c r="F65" s="9">
        <v>771.7</v>
      </c>
      <c r="G65" s="9">
        <v>716.7</v>
      </c>
      <c r="H65" s="9">
        <v>481.2</v>
      </c>
      <c r="I65" s="9">
        <f t="shared" si="0"/>
        <v>1969.6000000000001</v>
      </c>
    </row>
    <row r="66" spans="1:9" x14ac:dyDescent="0.2">
      <c r="A66" s="10"/>
      <c r="B66" s="28" t="s">
        <v>298</v>
      </c>
      <c r="C66" s="9">
        <v>563</v>
      </c>
      <c r="D66" s="9" t="s">
        <v>63</v>
      </c>
      <c r="E66" s="9">
        <v>98.5</v>
      </c>
      <c r="F66" s="9">
        <v>23</v>
      </c>
      <c r="G66" s="9">
        <v>22.5</v>
      </c>
      <c r="H66" s="9">
        <v>16.8</v>
      </c>
      <c r="I66" s="9">
        <f t="shared" si="0"/>
        <v>62.3</v>
      </c>
    </row>
    <row r="67" spans="1:9" x14ac:dyDescent="0.2">
      <c r="A67" s="10"/>
      <c r="B67" s="28" t="s">
        <v>298</v>
      </c>
      <c r="C67" s="9">
        <v>573</v>
      </c>
      <c r="D67" s="9" t="s">
        <v>69</v>
      </c>
      <c r="E67" s="9">
        <v>1172.2</v>
      </c>
      <c r="F67" s="9">
        <v>267</v>
      </c>
      <c r="G67" s="9">
        <v>311</v>
      </c>
      <c r="H67" s="9">
        <v>265.8</v>
      </c>
      <c r="I67" s="9">
        <f t="shared" si="0"/>
        <v>843.8</v>
      </c>
    </row>
    <row r="68" spans="1:9" x14ac:dyDescent="0.2">
      <c r="A68" s="10"/>
      <c r="B68" s="28" t="s">
        <v>298</v>
      </c>
      <c r="C68" s="9">
        <v>575</v>
      </c>
      <c r="D68" s="9" t="s">
        <v>70</v>
      </c>
      <c r="E68" s="9">
        <v>1023.9</v>
      </c>
      <c r="F68" s="9">
        <v>224</v>
      </c>
      <c r="G68" s="9">
        <v>254.8</v>
      </c>
      <c r="H68" s="9">
        <v>232.8</v>
      </c>
      <c r="I68" s="9">
        <f t="shared" si="0"/>
        <v>711.6</v>
      </c>
    </row>
    <row r="69" spans="1:9" x14ac:dyDescent="0.2">
      <c r="A69" s="10"/>
      <c r="B69" s="28" t="s">
        <v>298</v>
      </c>
      <c r="C69" s="9">
        <v>580</v>
      </c>
      <c r="D69" s="9" t="s">
        <v>72</v>
      </c>
      <c r="E69" s="9">
        <v>1878.1</v>
      </c>
      <c r="F69" s="9">
        <v>421.7</v>
      </c>
      <c r="G69" s="9">
        <v>449.5</v>
      </c>
      <c r="H69" s="9">
        <v>332</v>
      </c>
      <c r="I69" s="9">
        <f t="shared" si="0"/>
        <v>1203.2</v>
      </c>
    </row>
    <row r="70" spans="1:9" x14ac:dyDescent="0.2">
      <c r="A70" s="10"/>
      <c r="B70" s="28" t="s">
        <v>298</v>
      </c>
      <c r="C70" s="9">
        <v>607</v>
      </c>
      <c r="D70" s="9" t="s">
        <v>64</v>
      </c>
      <c r="E70" s="9">
        <v>1392.1</v>
      </c>
      <c r="F70" s="9">
        <v>320.5</v>
      </c>
      <c r="G70" s="9">
        <v>311.7</v>
      </c>
      <c r="H70" s="9">
        <v>248.8</v>
      </c>
      <c r="I70" s="9">
        <f t="shared" ref="I70:I102" si="1">SUM(F70:H70)</f>
        <v>881</v>
      </c>
    </row>
    <row r="71" spans="1:9" x14ac:dyDescent="0.2">
      <c r="A71" s="10"/>
      <c r="B71" s="28" t="s">
        <v>298</v>
      </c>
      <c r="C71" s="9">
        <v>615</v>
      </c>
      <c r="D71" s="9" t="s">
        <v>75</v>
      </c>
      <c r="E71" s="9">
        <v>2045.7</v>
      </c>
      <c r="F71" s="9">
        <v>490.7</v>
      </c>
      <c r="G71" s="9">
        <v>444.2</v>
      </c>
      <c r="H71" s="9">
        <v>366.5</v>
      </c>
      <c r="I71" s="9">
        <f t="shared" si="1"/>
        <v>1301.4000000000001</v>
      </c>
    </row>
    <row r="72" spans="1:9" x14ac:dyDescent="0.2">
      <c r="A72" s="10"/>
      <c r="B72" s="28" t="s">
        <v>298</v>
      </c>
      <c r="C72" s="9">
        <v>621</v>
      </c>
      <c r="D72" s="9" t="s">
        <v>66</v>
      </c>
      <c r="E72" s="9">
        <v>1931.6</v>
      </c>
      <c r="F72" s="9">
        <v>430.7</v>
      </c>
      <c r="G72" s="9">
        <v>479</v>
      </c>
      <c r="H72" s="9">
        <v>346.2</v>
      </c>
      <c r="I72" s="9">
        <f t="shared" si="1"/>
        <v>1255.9000000000001</v>
      </c>
    </row>
    <row r="73" spans="1:9" x14ac:dyDescent="0.2">
      <c r="A73" s="10"/>
      <c r="B73" s="28" t="s">
        <v>298</v>
      </c>
      <c r="C73" s="9">
        <v>630</v>
      </c>
      <c r="D73" s="9" t="s">
        <v>71</v>
      </c>
      <c r="E73" s="9">
        <v>2185</v>
      </c>
      <c r="F73" s="9">
        <v>525.20000000000005</v>
      </c>
      <c r="G73" s="9">
        <v>503.7</v>
      </c>
      <c r="H73" s="9">
        <v>409.7</v>
      </c>
      <c r="I73" s="9">
        <f t="shared" si="1"/>
        <v>1438.6000000000001</v>
      </c>
    </row>
    <row r="74" spans="1:9" x14ac:dyDescent="0.2">
      <c r="A74" s="10"/>
      <c r="B74" s="28" t="s">
        <v>298</v>
      </c>
      <c r="C74" s="9">
        <v>657</v>
      </c>
      <c r="D74" s="9" t="s">
        <v>84</v>
      </c>
      <c r="E74" s="9">
        <v>2069.5</v>
      </c>
      <c r="F74" s="9">
        <v>477.2</v>
      </c>
      <c r="G74" s="9">
        <v>481.5</v>
      </c>
      <c r="H74" s="9">
        <v>405.8</v>
      </c>
      <c r="I74" s="9">
        <f t="shared" si="1"/>
        <v>1364.5</v>
      </c>
    </row>
    <row r="75" spans="1:9" x14ac:dyDescent="0.2">
      <c r="A75" s="10"/>
      <c r="B75" s="28" t="s">
        <v>298</v>
      </c>
      <c r="C75" s="9">
        <v>661</v>
      </c>
      <c r="D75" s="9" t="s">
        <v>85</v>
      </c>
      <c r="E75" s="9">
        <v>1394.7</v>
      </c>
      <c r="F75" s="9">
        <v>333.2</v>
      </c>
      <c r="G75" s="9">
        <v>336.3</v>
      </c>
      <c r="H75" s="9">
        <v>257.7</v>
      </c>
      <c r="I75" s="9">
        <f t="shared" si="1"/>
        <v>927.2</v>
      </c>
    </row>
    <row r="76" spans="1:9" x14ac:dyDescent="0.2">
      <c r="A76" s="10"/>
      <c r="B76" s="28" t="s">
        <v>298</v>
      </c>
      <c r="C76" s="9">
        <v>665</v>
      </c>
      <c r="D76" s="9" t="s">
        <v>87</v>
      </c>
      <c r="E76" s="9">
        <v>528.6</v>
      </c>
      <c r="F76" s="9">
        <v>115.2</v>
      </c>
      <c r="G76" s="9">
        <v>136.19999999999999</v>
      </c>
      <c r="H76" s="9">
        <v>100.3</v>
      </c>
      <c r="I76" s="9">
        <f t="shared" si="1"/>
        <v>351.7</v>
      </c>
    </row>
    <row r="77" spans="1:9" x14ac:dyDescent="0.2">
      <c r="A77" s="10"/>
      <c r="B77" s="28" t="s">
        <v>298</v>
      </c>
      <c r="C77" s="9">
        <v>671</v>
      </c>
      <c r="D77" s="9" t="s">
        <v>90</v>
      </c>
      <c r="E77" s="9">
        <v>598.70000000000005</v>
      </c>
      <c r="F77" s="9">
        <v>133.30000000000001</v>
      </c>
      <c r="G77" s="9">
        <v>142.5</v>
      </c>
      <c r="H77" s="9">
        <v>119.2</v>
      </c>
      <c r="I77" s="9">
        <f t="shared" si="1"/>
        <v>395</v>
      </c>
    </row>
    <row r="78" spans="1:9" x14ac:dyDescent="0.2">
      <c r="A78" s="10"/>
      <c r="B78" s="28" t="s">
        <v>298</v>
      </c>
      <c r="C78" s="9">
        <v>706</v>
      </c>
      <c r="D78" s="9" t="s">
        <v>82</v>
      </c>
      <c r="E78" s="9">
        <v>1104.5999999999999</v>
      </c>
      <c r="F78" s="9">
        <v>272.5</v>
      </c>
      <c r="G78" s="9">
        <v>287</v>
      </c>
      <c r="H78" s="9">
        <v>200.3</v>
      </c>
      <c r="I78" s="9">
        <f t="shared" si="1"/>
        <v>759.8</v>
      </c>
    </row>
    <row r="79" spans="1:9" x14ac:dyDescent="0.2">
      <c r="A79" s="10"/>
      <c r="B79" s="28" t="s">
        <v>298</v>
      </c>
      <c r="C79" s="9">
        <v>707</v>
      </c>
      <c r="D79" s="9" t="s">
        <v>76</v>
      </c>
      <c r="E79" s="9">
        <v>1043.9000000000001</v>
      </c>
      <c r="F79" s="9">
        <v>249.5</v>
      </c>
      <c r="G79" s="9">
        <v>232.5</v>
      </c>
      <c r="H79" s="9">
        <v>200.2</v>
      </c>
      <c r="I79" s="9">
        <f t="shared" si="1"/>
        <v>682.2</v>
      </c>
    </row>
    <row r="80" spans="1:9" x14ac:dyDescent="0.2">
      <c r="A80" s="10"/>
      <c r="B80" s="28" t="s">
        <v>298</v>
      </c>
      <c r="C80" s="9">
        <v>710</v>
      </c>
      <c r="D80" s="9" t="s">
        <v>73</v>
      </c>
      <c r="E80" s="9">
        <v>917.5</v>
      </c>
      <c r="F80" s="9">
        <v>247.7</v>
      </c>
      <c r="G80" s="9">
        <v>223</v>
      </c>
      <c r="H80" s="9">
        <v>160.30000000000001</v>
      </c>
      <c r="I80" s="9">
        <f t="shared" si="1"/>
        <v>631</v>
      </c>
    </row>
    <row r="81" spans="1:9" x14ac:dyDescent="0.2">
      <c r="A81" s="10"/>
      <c r="B81" s="28" t="s">
        <v>298</v>
      </c>
      <c r="C81" s="9">
        <v>727</v>
      </c>
      <c r="D81" s="9" t="s">
        <v>77</v>
      </c>
      <c r="E81" s="9">
        <v>464.4</v>
      </c>
      <c r="F81" s="9">
        <v>97</v>
      </c>
      <c r="G81" s="9">
        <v>122.2</v>
      </c>
      <c r="H81" s="9">
        <v>117.3</v>
      </c>
      <c r="I81" s="9">
        <f t="shared" si="1"/>
        <v>336.5</v>
      </c>
    </row>
    <row r="82" spans="1:9" x14ac:dyDescent="0.2">
      <c r="A82" s="10"/>
      <c r="B82" s="28" t="s">
        <v>298</v>
      </c>
      <c r="C82" s="9">
        <v>730</v>
      </c>
      <c r="D82" s="9" t="s">
        <v>78</v>
      </c>
      <c r="E82" s="9">
        <v>2166.4</v>
      </c>
      <c r="F82" s="9">
        <v>559.20000000000005</v>
      </c>
      <c r="G82" s="9">
        <v>494.3</v>
      </c>
      <c r="H82" s="9">
        <v>368.3</v>
      </c>
      <c r="I82" s="9">
        <f t="shared" si="1"/>
        <v>1421.8</v>
      </c>
    </row>
    <row r="83" spans="1:9" x14ac:dyDescent="0.2">
      <c r="A83" s="10"/>
      <c r="B83" s="28" t="s">
        <v>298</v>
      </c>
      <c r="C83" s="9">
        <v>740</v>
      </c>
      <c r="D83" s="9" t="s">
        <v>80</v>
      </c>
      <c r="E83" s="9">
        <v>1859.5</v>
      </c>
      <c r="F83" s="9">
        <v>425.3</v>
      </c>
      <c r="G83" s="9">
        <v>413.3</v>
      </c>
      <c r="H83" s="9">
        <v>369</v>
      </c>
      <c r="I83" s="9">
        <f t="shared" si="1"/>
        <v>1207.5999999999999</v>
      </c>
    </row>
    <row r="84" spans="1:9" x14ac:dyDescent="0.2">
      <c r="A84" s="10"/>
      <c r="B84" s="28" t="s">
        <v>298</v>
      </c>
      <c r="C84" s="9">
        <v>741</v>
      </c>
      <c r="D84" s="9" t="s">
        <v>79</v>
      </c>
      <c r="E84" s="9">
        <v>200.5</v>
      </c>
      <c r="F84" s="9">
        <v>45.8</v>
      </c>
      <c r="G84" s="9">
        <v>50.2</v>
      </c>
      <c r="H84" s="9">
        <v>46.3</v>
      </c>
      <c r="I84" s="9">
        <f t="shared" si="1"/>
        <v>142.30000000000001</v>
      </c>
    </row>
    <row r="85" spans="1:9" x14ac:dyDescent="0.2">
      <c r="A85" s="10"/>
      <c r="B85" s="28" t="s">
        <v>298</v>
      </c>
      <c r="C85" s="9">
        <v>746</v>
      </c>
      <c r="D85" s="9" t="s">
        <v>81</v>
      </c>
      <c r="E85" s="9">
        <v>1208.9000000000001</v>
      </c>
      <c r="F85" s="9">
        <v>307.8</v>
      </c>
      <c r="G85" s="9">
        <v>293.8</v>
      </c>
      <c r="H85" s="9">
        <v>194.3</v>
      </c>
      <c r="I85" s="9">
        <f t="shared" si="1"/>
        <v>795.90000000000009</v>
      </c>
    </row>
    <row r="86" spans="1:9" x14ac:dyDescent="0.2">
      <c r="A86" s="10"/>
      <c r="B86" s="28" t="s">
        <v>298</v>
      </c>
      <c r="C86" s="9">
        <v>751</v>
      </c>
      <c r="D86" s="9" t="s">
        <v>83</v>
      </c>
      <c r="E86" s="9">
        <v>5795.7</v>
      </c>
      <c r="F86" s="9">
        <v>1376.5</v>
      </c>
      <c r="G86" s="9">
        <v>1290.5</v>
      </c>
      <c r="H86" s="9">
        <v>1023.7</v>
      </c>
      <c r="I86" s="9">
        <f t="shared" si="1"/>
        <v>3690.7</v>
      </c>
    </row>
    <row r="87" spans="1:9" x14ac:dyDescent="0.2">
      <c r="A87" s="10"/>
      <c r="B87" s="28" t="s">
        <v>298</v>
      </c>
      <c r="C87" s="9">
        <v>756</v>
      </c>
      <c r="D87" s="9" t="s">
        <v>86</v>
      </c>
      <c r="E87" s="9">
        <v>724.9</v>
      </c>
      <c r="F87" s="9">
        <v>167.3</v>
      </c>
      <c r="G87" s="9">
        <v>174.3</v>
      </c>
      <c r="H87" s="9">
        <v>143.30000000000001</v>
      </c>
      <c r="I87" s="9">
        <f t="shared" si="1"/>
        <v>484.90000000000003</v>
      </c>
    </row>
    <row r="88" spans="1:9" x14ac:dyDescent="0.2">
      <c r="A88" s="10"/>
      <c r="B88" s="28" t="s">
        <v>298</v>
      </c>
      <c r="C88" s="9">
        <v>760</v>
      </c>
      <c r="D88" s="9" t="s">
        <v>88</v>
      </c>
      <c r="E88" s="9">
        <v>1552.4</v>
      </c>
      <c r="F88" s="9">
        <v>349.3</v>
      </c>
      <c r="G88" s="9">
        <v>384.5</v>
      </c>
      <c r="H88" s="9">
        <v>295.2</v>
      </c>
      <c r="I88" s="9">
        <f t="shared" si="1"/>
        <v>1029</v>
      </c>
    </row>
    <row r="89" spans="1:9" x14ac:dyDescent="0.2">
      <c r="A89" s="10"/>
      <c r="B89" s="28" t="s">
        <v>298</v>
      </c>
      <c r="C89" s="9">
        <v>766</v>
      </c>
      <c r="D89" s="9" t="s">
        <v>74</v>
      </c>
      <c r="E89" s="9">
        <v>793.7</v>
      </c>
      <c r="F89" s="9">
        <v>187.5</v>
      </c>
      <c r="G89" s="9">
        <v>193</v>
      </c>
      <c r="H89" s="9">
        <v>194.8</v>
      </c>
      <c r="I89" s="9">
        <f t="shared" si="1"/>
        <v>575.29999999999995</v>
      </c>
    </row>
    <row r="90" spans="1:9" x14ac:dyDescent="0.2">
      <c r="A90" s="10"/>
      <c r="B90" s="28" t="s">
        <v>298</v>
      </c>
      <c r="C90" s="9">
        <v>773</v>
      </c>
      <c r="D90" s="9" t="s">
        <v>98</v>
      </c>
      <c r="E90" s="9">
        <v>664.3</v>
      </c>
      <c r="F90" s="9">
        <v>150.69999999999999</v>
      </c>
      <c r="G90" s="9">
        <v>156.5</v>
      </c>
      <c r="H90" s="9">
        <v>127</v>
      </c>
      <c r="I90" s="9">
        <f t="shared" si="1"/>
        <v>434.2</v>
      </c>
    </row>
    <row r="91" spans="1:9" x14ac:dyDescent="0.2">
      <c r="A91" s="10"/>
      <c r="B91" s="28" t="s">
        <v>298</v>
      </c>
      <c r="C91" s="9">
        <v>779</v>
      </c>
      <c r="D91" s="9" t="s">
        <v>89</v>
      </c>
      <c r="E91" s="9">
        <v>1048.8</v>
      </c>
      <c r="F91" s="9">
        <v>247.5</v>
      </c>
      <c r="G91" s="9">
        <v>249</v>
      </c>
      <c r="H91" s="9">
        <v>205.2</v>
      </c>
      <c r="I91" s="9">
        <f t="shared" si="1"/>
        <v>701.7</v>
      </c>
    </row>
    <row r="92" spans="1:9" x14ac:dyDescent="0.2">
      <c r="A92" s="10"/>
      <c r="B92" s="28" t="s">
        <v>298</v>
      </c>
      <c r="C92" s="9">
        <v>787</v>
      </c>
      <c r="D92" s="9" t="s">
        <v>100</v>
      </c>
      <c r="E92" s="9">
        <v>1045.4000000000001</v>
      </c>
      <c r="F92" s="9">
        <v>282.5</v>
      </c>
      <c r="G92" s="9">
        <v>241.2</v>
      </c>
      <c r="H92" s="9">
        <v>178.3</v>
      </c>
      <c r="I92" s="9">
        <f t="shared" si="1"/>
        <v>702</v>
      </c>
    </row>
    <row r="93" spans="1:9" x14ac:dyDescent="0.2">
      <c r="A93" s="10"/>
      <c r="B93" s="28" t="s">
        <v>298</v>
      </c>
      <c r="C93" s="9">
        <v>791</v>
      </c>
      <c r="D93" s="9" t="s">
        <v>91</v>
      </c>
      <c r="E93" s="9">
        <v>2458.3000000000002</v>
      </c>
      <c r="F93" s="9">
        <v>585.79999999999995</v>
      </c>
      <c r="G93" s="9">
        <v>529.29999999999995</v>
      </c>
      <c r="H93" s="9">
        <v>464.7</v>
      </c>
      <c r="I93" s="9">
        <f t="shared" si="1"/>
        <v>1579.8</v>
      </c>
    </row>
    <row r="94" spans="1:9" x14ac:dyDescent="0.2">
      <c r="A94" s="10"/>
      <c r="B94" s="28" t="s">
        <v>298</v>
      </c>
      <c r="C94" s="9">
        <v>810</v>
      </c>
      <c r="D94" s="9" t="s">
        <v>92</v>
      </c>
      <c r="E94" s="9">
        <v>874.5</v>
      </c>
      <c r="F94" s="9">
        <v>189</v>
      </c>
      <c r="G94" s="9">
        <v>218.8</v>
      </c>
      <c r="H94" s="9">
        <v>184.5</v>
      </c>
      <c r="I94" s="9">
        <f t="shared" si="1"/>
        <v>592.29999999999995</v>
      </c>
    </row>
    <row r="95" spans="1:9" x14ac:dyDescent="0.2">
      <c r="A95" s="10"/>
      <c r="B95" s="28" t="s">
        <v>298</v>
      </c>
      <c r="C95" s="9">
        <v>813</v>
      </c>
      <c r="D95" s="9" t="s">
        <v>93</v>
      </c>
      <c r="E95" s="9">
        <v>1916</v>
      </c>
      <c r="F95" s="9">
        <v>468.5</v>
      </c>
      <c r="G95" s="9">
        <v>459.5</v>
      </c>
      <c r="H95" s="9">
        <v>369.2</v>
      </c>
      <c r="I95" s="9">
        <f t="shared" si="1"/>
        <v>1297.2</v>
      </c>
    </row>
    <row r="96" spans="1:9" x14ac:dyDescent="0.2">
      <c r="A96" s="10"/>
      <c r="B96" s="28" t="s">
        <v>298</v>
      </c>
      <c r="C96" s="9">
        <v>820</v>
      </c>
      <c r="D96" s="9" t="s">
        <v>101</v>
      </c>
      <c r="E96" s="9">
        <v>835.7</v>
      </c>
      <c r="F96" s="9">
        <v>189.3</v>
      </c>
      <c r="G96" s="9">
        <v>194.2</v>
      </c>
      <c r="H96" s="9">
        <v>165.8</v>
      </c>
      <c r="I96" s="9">
        <f t="shared" si="1"/>
        <v>549.29999999999995</v>
      </c>
    </row>
    <row r="97" spans="1:9" x14ac:dyDescent="0.2">
      <c r="A97" s="10"/>
      <c r="B97" s="28" t="s">
        <v>298</v>
      </c>
      <c r="C97" s="9">
        <v>825</v>
      </c>
      <c r="D97" s="9" t="s">
        <v>96</v>
      </c>
      <c r="E97" s="9">
        <v>57.8</v>
      </c>
      <c r="F97" s="9">
        <v>10.5</v>
      </c>
      <c r="G97" s="9">
        <v>18.3</v>
      </c>
      <c r="H97" s="9">
        <v>7</v>
      </c>
      <c r="I97" s="9">
        <f t="shared" si="1"/>
        <v>35.799999999999997</v>
      </c>
    </row>
    <row r="98" spans="1:9" x14ac:dyDescent="0.2">
      <c r="A98" s="10"/>
      <c r="B98" s="28" t="s">
        <v>298</v>
      </c>
      <c r="C98" s="9">
        <v>840</v>
      </c>
      <c r="D98" s="9" t="s">
        <v>99</v>
      </c>
      <c r="E98" s="9">
        <v>619.5</v>
      </c>
      <c r="F98" s="9">
        <v>162.5</v>
      </c>
      <c r="G98" s="9">
        <v>161.69999999999999</v>
      </c>
      <c r="H98" s="9">
        <v>111.5</v>
      </c>
      <c r="I98" s="9">
        <f t="shared" si="1"/>
        <v>435.7</v>
      </c>
    </row>
    <row r="99" spans="1:9" x14ac:dyDescent="0.2">
      <c r="A99" s="10"/>
      <c r="B99" s="28" t="s">
        <v>298</v>
      </c>
      <c r="C99" s="9">
        <v>846</v>
      </c>
      <c r="D99" s="9" t="s">
        <v>97</v>
      </c>
      <c r="E99" s="9">
        <v>1012.3</v>
      </c>
      <c r="F99" s="9">
        <v>262.5</v>
      </c>
      <c r="G99" s="9">
        <v>245.7</v>
      </c>
      <c r="H99" s="9">
        <v>178.8</v>
      </c>
      <c r="I99" s="9">
        <f t="shared" si="1"/>
        <v>687</v>
      </c>
    </row>
    <row r="100" spans="1:9" x14ac:dyDescent="0.2">
      <c r="A100" s="10"/>
      <c r="B100" s="28" t="s">
        <v>298</v>
      </c>
      <c r="C100" s="9">
        <v>849</v>
      </c>
      <c r="D100" s="9" t="s">
        <v>95</v>
      </c>
      <c r="E100" s="9">
        <v>1064.5999999999999</v>
      </c>
      <c r="F100" s="9">
        <v>291.7</v>
      </c>
      <c r="G100" s="9">
        <v>253.7</v>
      </c>
      <c r="H100" s="9">
        <v>180.2</v>
      </c>
      <c r="I100" s="9">
        <f t="shared" si="1"/>
        <v>725.59999999999991</v>
      </c>
    </row>
    <row r="101" spans="1:9" x14ac:dyDescent="0.2">
      <c r="A101" s="10"/>
      <c r="B101" s="28" t="s">
        <v>298</v>
      </c>
      <c r="C101" s="9">
        <v>851</v>
      </c>
      <c r="D101" s="9" t="s">
        <v>102</v>
      </c>
      <c r="E101" s="9">
        <v>4884.3</v>
      </c>
      <c r="F101" s="9">
        <v>1185</v>
      </c>
      <c r="G101" s="9">
        <v>1152.8</v>
      </c>
      <c r="H101" s="9">
        <v>819.2</v>
      </c>
      <c r="I101" s="9">
        <f t="shared" si="1"/>
        <v>3157</v>
      </c>
    </row>
    <row r="102" spans="1:9" x14ac:dyDescent="0.2">
      <c r="A102" s="10"/>
      <c r="B102" s="28" t="s">
        <v>298</v>
      </c>
      <c r="C102" s="9">
        <v>860</v>
      </c>
      <c r="D102" s="9" t="s">
        <v>94</v>
      </c>
      <c r="E102" s="9">
        <v>2037.9</v>
      </c>
      <c r="F102" s="9">
        <v>464</v>
      </c>
      <c r="G102" s="9">
        <v>474.2</v>
      </c>
      <c r="H102" s="9">
        <v>429.2</v>
      </c>
      <c r="I102" s="9">
        <f t="shared" si="1"/>
        <v>1367.4</v>
      </c>
    </row>
    <row r="103" spans="1:9" x14ac:dyDescent="0.2">
      <c r="A103" s="10"/>
    </row>
    <row r="104" spans="1:9" x14ac:dyDescent="0.2">
      <c r="A104" s="10"/>
      <c r="E104" s="14" t="s">
        <v>133</v>
      </c>
      <c r="F104" s="14" t="s">
        <v>124</v>
      </c>
      <c r="G104" s="14" t="s">
        <v>125</v>
      </c>
      <c r="H104" s="14" t="s">
        <v>126</v>
      </c>
      <c r="I104" s="14" t="s">
        <v>3</v>
      </c>
    </row>
    <row r="105" spans="1:9" x14ac:dyDescent="0.2">
      <c r="A105" s="25" t="s">
        <v>134</v>
      </c>
      <c r="B105" s="28">
        <v>2024</v>
      </c>
      <c r="C105" s="9">
        <v>101</v>
      </c>
      <c r="D105" s="9" t="s">
        <v>4</v>
      </c>
      <c r="E105" s="9">
        <v>8705.7000000000007</v>
      </c>
      <c r="F105" s="9">
        <v>2074.6999999999998</v>
      </c>
      <c r="G105" s="9">
        <v>1558.7</v>
      </c>
      <c r="H105" s="9">
        <v>1121.7</v>
      </c>
      <c r="I105" s="9">
        <f>SUM(F105:H105)</f>
        <v>4755.0999999999995</v>
      </c>
    </row>
    <row r="106" spans="1:9" x14ac:dyDescent="0.2">
      <c r="A106" s="10"/>
      <c r="B106" s="28">
        <v>2024</v>
      </c>
      <c r="C106" s="9">
        <v>147</v>
      </c>
      <c r="D106" s="9" t="s">
        <v>5</v>
      </c>
      <c r="E106" s="9">
        <v>2084.8000000000002</v>
      </c>
      <c r="F106" s="9">
        <v>508.3</v>
      </c>
      <c r="G106" s="9">
        <v>465.7</v>
      </c>
      <c r="H106" s="9">
        <v>386.9</v>
      </c>
      <c r="I106" s="9">
        <f t="shared" ref="I106:I169" si="2">SUM(F106:H106)</f>
        <v>1360.9</v>
      </c>
    </row>
    <row r="107" spans="1:9" x14ac:dyDescent="0.2">
      <c r="A107" s="10"/>
      <c r="B107" s="28">
        <v>2024</v>
      </c>
      <c r="C107" s="9">
        <v>151</v>
      </c>
      <c r="D107" s="9" t="s">
        <v>9</v>
      </c>
      <c r="E107" s="9">
        <v>1359.7</v>
      </c>
      <c r="F107" s="9">
        <v>317.8</v>
      </c>
      <c r="G107" s="9">
        <v>378.7</v>
      </c>
      <c r="H107" s="9">
        <v>262</v>
      </c>
      <c r="I107" s="9">
        <f t="shared" si="2"/>
        <v>958.5</v>
      </c>
    </row>
    <row r="108" spans="1:9" x14ac:dyDescent="0.2">
      <c r="A108" s="10"/>
      <c r="B108" s="28">
        <v>2024</v>
      </c>
      <c r="C108" s="9">
        <v>153</v>
      </c>
      <c r="D108" s="9" t="s">
        <v>10</v>
      </c>
      <c r="E108" s="9">
        <v>733.7</v>
      </c>
      <c r="F108" s="9">
        <v>175.1</v>
      </c>
      <c r="G108" s="9">
        <v>153.1</v>
      </c>
      <c r="H108" s="9">
        <v>180.3</v>
      </c>
      <c r="I108" s="9">
        <f t="shared" si="2"/>
        <v>508.5</v>
      </c>
    </row>
    <row r="109" spans="1:9" x14ac:dyDescent="0.2">
      <c r="A109" s="10"/>
      <c r="B109" s="28">
        <v>2024</v>
      </c>
      <c r="C109" s="9">
        <v>155</v>
      </c>
      <c r="D109" s="9" t="s">
        <v>6</v>
      </c>
      <c r="E109" s="9">
        <v>404.8</v>
      </c>
      <c r="F109" s="9">
        <v>88.8</v>
      </c>
      <c r="G109" s="9">
        <v>116.5</v>
      </c>
      <c r="H109" s="9">
        <v>100.5</v>
      </c>
      <c r="I109" s="9">
        <f t="shared" si="2"/>
        <v>305.8</v>
      </c>
    </row>
    <row r="110" spans="1:9" x14ac:dyDescent="0.2">
      <c r="A110" s="10"/>
      <c r="B110" s="28">
        <v>2024</v>
      </c>
      <c r="C110" s="9">
        <v>157</v>
      </c>
      <c r="D110" s="9" t="s">
        <v>11</v>
      </c>
      <c r="E110" s="9">
        <v>1517.3</v>
      </c>
      <c r="F110" s="9">
        <v>329.8</v>
      </c>
      <c r="G110" s="9">
        <v>372.8</v>
      </c>
      <c r="H110" s="9">
        <v>391.1</v>
      </c>
      <c r="I110" s="9">
        <f t="shared" si="2"/>
        <v>1093.7</v>
      </c>
    </row>
    <row r="111" spans="1:9" x14ac:dyDescent="0.2">
      <c r="A111" s="10"/>
      <c r="B111" s="28">
        <v>2024</v>
      </c>
      <c r="C111" s="9">
        <v>159</v>
      </c>
      <c r="D111" s="9" t="s">
        <v>12</v>
      </c>
      <c r="E111" s="9">
        <v>1319.9</v>
      </c>
      <c r="F111" s="9">
        <v>260.7</v>
      </c>
      <c r="G111" s="9">
        <v>304.60000000000002</v>
      </c>
      <c r="H111" s="9">
        <v>309.3</v>
      </c>
      <c r="I111" s="9">
        <f t="shared" si="2"/>
        <v>874.59999999999991</v>
      </c>
    </row>
    <row r="112" spans="1:9" x14ac:dyDescent="0.2">
      <c r="A112" s="10"/>
      <c r="B112" s="28">
        <v>2024</v>
      </c>
      <c r="C112" s="9">
        <v>161</v>
      </c>
      <c r="D112" s="9" t="s">
        <v>13</v>
      </c>
      <c r="E112" s="9">
        <v>674.1</v>
      </c>
      <c r="F112" s="9">
        <v>141.30000000000001</v>
      </c>
      <c r="G112" s="9">
        <v>173.8</v>
      </c>
      <c r="H112" s="9">
        <v>142.30000000000001</v>
      </c>
      <c r="I112" s="9">
        <f t="shared" si="2"/>
        <v>457.40000000000003</v>
      </c>
    </row>
    <row r="113" spans="1:9" x14ac:dyDescent="0.2">
      <c r="A113" s="10"/>
      <c r="B113" s="28">
        <v>2024</v>
      </c>
      <c r="C113" s="9">
        <v>163</v>
      </c>
      <c r="D113" s="9" t="s">
        <v>14</v>
      </c>
      <c r="E113" s="9">
        <v>590.6</v>
      </c>
      <c r="F113" s="9">
        <v>136.1</v>
      </c>
      <c r="G113" s="9">
        <v>117.8</v>
      </c>
      <c r="H113" s="9">
        <v>133.30000000000001</v>
      </c>
      <c r="I113" s="9">
        <f t="shared" si="2"/>
        <v>387.2</v>
      </c>
    </row>
    <row r="114" spans="1:9" x14ac:dyDescent="0.2">
      <c r="A114" s="10"/>
      <c r="B114" s="28" t="s">
        <v>190</v>
      </c>
      <c r="C114" s="9">
        <v>165</v>
      </c>
      <c r="D114" s="9" t="s">
        <v>8</v>
      </c>
      <c r="E114" s="9">
        <v>666.2</v>
      </c>
      <c r="F114" s="9">
        <v>183.7</v>
      </c>
      <c r="G114" s="9">
        <v>128.5</v>
      </c>
      <c r="H114" s="9">
        <v>91.8</v>
      </c>
      <c r="I114" s="9">
        <f t="shared" si="2"/>
        <v>404</v>
      </c>
    </row>
    <row r="115" spans="1:9" x14ac:dyDescent="0.2">
      <c r="A115" s="10"/>
      <c r="B115" s="28" t="s">
        <v>190</v>
      </c>
      <c r="C115" s="9">
        <v>167</v>
      </c>
      <c r="D115" s="9" t="s">
        <v>15</v>
      </c>
      <c r="E115" s="9">
        <v>1142.0999999999999</v>
      </c>
      <c r="F115" s="9">
        <v>288.60000000000002</v>
      </c>
      <c r="G115" s="9">
        <v>260.10000000000002</v>
      </c>
      <c r="H115" s="9">
        <v>203.1</v>
      </c>
      <c r="I115" s="9">
        <f t="shared" si="2"/>
        <v>751.80000000000007</v>
      </c>
    </row>
    <row r="116" spans="1:9" x14ac:dyDescent="0.2">
      <c r="A116" s="10"/>
      <c r="B116" s="28" t="s">
        <v>190</v>
      </c>
      <c r="C116" s="9">
        <v>169</v>
      </c>
      <c r="D116" s="9" t="s">
        <v>16</v>
      </c>
      <c r="E116" s="9">
        <v>1204.5</v>
      </c>
      <c r="F116" s="9">
        <v>318.3</v>
      </c>
      <c r="G116" s="9">
        <v>253.7</v>
      </c>
      <c r="H116" s="9">
        <v>188.1</v>
      </c>
      <c r="I116" s="9">
        <f t="shared" si="2"/>
        <v>760.1</v>
      </c>
    </row>
    <row r="117" spans="1:9" x14ac:dyDescent="0.2">
      <c r="A117" s="10"/>
      <c r="B117" s="28" t="s">
        <v>190</v>
      </c>
      <c r="C117" s="9">
        <v>173</v>
      </c>
      <c r="D117" s="9" t="s">
        <v>18</v>
      </c>
      <c r="E117" s="42" t="s">
        <v>129</v>
      </c>
      <c r="F117" s="42" t="s">
        <v>129</v>
      </c>
      <c r="G117" s="42" t="s">
        <v>129</v>
      </c>
      <c r="H117" s="42" t="s">
        <v>129</v>
      </c>
      <c r="I117" s="9">
        <f t="shared" si="2"/>
        <v>0</v>
      </c>
    </row>
    <row r="118" spans="1:9" x14ac:dyDescent="0.2">
      <c r="A118" s="10"/>
      <c r="B118" s="28" t="s">
        <v>190</v>
      </c>
      <c r="C118" s="9">
        <v>175</v>
      </c>
      <c r="D118" s="9" t="s">
        <v>19</v>
      </c>
      <c r="E118" s="9">
        <v>979.6</v>
      </c>
      <c r="F118" s="9">
        <v>202.8</v>
      </c>
      <c r="G118" s="9">
        <v>238.2</v>
      </c>
      <c r="H118" s="9">
        <v>213.8</v>
      </c>
      <c r="I118" s="9">
        <f t="shared" si="2"/>
        <v>654.79999999999995</v>
      </c>
    </row>
    <row r="119" spans="1:9" x14ac:dyDescent="0.2">
      <c r="A119" s="10"/>
      <c r="B119" s="28" t="s">
        <v>190</v>
      </c>
      <c r="C119" s="9">
        <v>183</v>
      </c>
      <c r="D119" s="9" t="s">
        <v>17</v>
      </c>
      <c r="E119" s="9">
        <v>449.7</v>
      </c>
      <c r="F119" s="9">
        <v>107.8</v>
      </c>
      <c r="G119" s="9">
        <v>94</v>
      </c>
      <c r="H119" s="9">
        <v>44.5</v>
      </c>
      <c r="I119" s="9">
        <f t="shared" si="2"/>
        <v>246.3</v>
      </c>
    </row>
    <row r="120" spans="1:9" x14ac:dyDescent="0.2">
      <c r="A120" s="10"/>
      <c r="B120" s="28" t="s">
        <v>190</v>
      </c>
      <c r="C120" s="9">
        <v>185</v>
      </c>
      <c r="D120" s="9" t="s">
        <v>7</v>
      </c>
      <c r="E120" s="9">
        <v>927.4</v>
      </c>
      <c r="F120" s="9">
        <v>221.6</v>
      </c>
      <c r="G120" s="9">
        <v>205.1</v>
      </c>
      <c r="H120" s="9">
        <v>178.7</v>
      </c>
      <c r="I120" s="9">
        <f t="shared" si="2"/>
        <v>605.4</v>
      </c>
    </row>
    <row r="121" spans="1:9" x14ac:dyDescent="0.2">
      <c r="A121" s="10"/>
      <c r="B121" s="28" t="s">
        <v>190</v>
      </c>
      <c r="C121" s="9">
        <v>187</v>
      </c>
      <c r="D121" s="9" t="s">
        <v>20</v>
      </c>
      <c r="E121" s="9">
        <v>355.9</v>
      </c>
      <c r="F121" s="9">
        <v>96.6</v>
      </c>
      <c r="G121" s="9">
        <v>82.8</v>
      </c>
      <c r="H121" s="9">
        <v>58.1</v>
      </c>
      <c r="I121" s="9">
        <f t="shared" si="2"/>
        <v>237.49999999999997</v>
      </c>
    </row>
    <row r="122" spans="1:9" x14ac:dyDescent="0.2">
      <c r="A122" s="10"/>
      <c r="B122" s="28" t="s">
        <v>190</v>
      </c>
      <c r="C122" s="9">
        <v>190</v>
      </c>
      <c r="D122" s="9" t="s">
        <v>25</v>
      </c>
      <c r="E122" s="9">
        <v>983.8</v>
      </c>
      <c r="F122" s="9">
        <v>216.3</v>
      </c>
      <c r="G122" s="9">
        <v>241.4</v>
      </c>
      <c r="H122" s="9">
        <v>254.1</v>
      </c>
      <c r="I122" s="9">
        <f t="shared" si="2"/>
        <v>711.80000000000007</v>
      </c>
    </row>
    <row r="123" spans="1:9" x14ac:dyDescent="0.2">
      <c r="A123" s="10"/>
      <c r="B123" s="28" t="s">
        <v>190</v>
      </c>
      <c r="C123" s="9">
        <v>201</v>
      </c>
      <c r="D123" s="9" t="s">
        <v>21</v>
      </c>
      <c r="E123" s="9">
        <v>481.1</v>
      </c>
      <c r="F123" s="9">
        <v>104.5</v>
      </c>
      <c r="G123" s="9">
        <v>143</v>
      </c>
      <c r="H123" s="9">
        <v>105</v>
      </c>
      <c r="I123" s="9">
        <f t="shared" si="2"/>
        <v>352.5</v>
      </c>
    </row>
    <row r="124" spans="1:9" x14ac:dyDescent="0.2">
      <c r="A124" s="10"/>
      <c r="B124" s="28" t="s">
        <v>190</v>
      </c>
      <c r="C124" s="9">
        <v>210</v>
      </c>
      <c r="D124" s="9" t="s">
        <v>23</v>
      </c>
      <c r="E124" s="9">
        <v>690</v>
      </c>
      <c r="F124" s="9">
        <v>173.6</v>
      </c>
      <c r="G124" s="9">
        <v>175.5</v>
      </c>
      <c r="H124" s="9">
        <v>118</v>
      </c>
      <c r="I124" s="9">
        <f t="shared" si="2"/>
        <v>467.1</v>
      </c>
    </row>
    <row r="125" spans="1:9" x14ac:dyDescent="0.2">
      <c r="A125" s="10"/>
      <c r="B125" s="28" t="s">
        <v>190</v>
      </c>
      <c r="C125" s="9">
        <v>217</v>
      </c>
      <c r="D125" s="9" t="s">
        <v>28</v>
      </c>
      <c r="E125" s="9">
        <v>1458.2</v>
      </c>
      <c r="F125" s="9">
        <v>362.3</v>
      </c>
      <c r="G125" s="9">
        <v>324</v>
      </c>
      <c r="H125" s="9">
        <v>301.89999999999998</v>
      </c>
      <c r="I125" s="9">
        <f t="shared" si="2"/>
        <v>988.19999999999993</v>
      </c>
    </row>
    <row r="126" spans="1:9" x14ac:dyDescent="0.2">
      <c r="A126" s="10"/>
      <c r="B126" s="28" t="s">
        <v>190</v>
      </c>
      <c r="C126" s="9">
        <v>219</v>
      </c>
      <c r="D126" s="9" t="s">
        <v>29</v>
      </c>
      <c r="E126" s="9">
        <v>830.9</v>
      </c>
      <c r="F126" s="9">
        <v>205.5</v>
      </c>
      <c r="G126" s="9">
        <v>223.1</v>
      </c>
      <c r="H126" s="9">
        <v>147.30000000000001</v>
      </c>
      <c r="I126" s="9">
        <f t="shared" si="2"/>
        <v>575.90000000000009</v>
      </c>
    </row>
    <row r="127" spans="1:9" x14ac:dyDescent="0.2">
      <c r="A127" s="10"/>
      <c r="B127" s="28" t="s">
        <v>190</v>
      </c>
      <c r="C127" s="9">
        <v>223</v>
      </c>
      <c r="D127" s="9" t="s">
        <v>30</v>
      </c>
      <c r="E127" s="9">
        <v>677</v>
      </c>
      <c r="F127" s="9">
        <v>160.6</v>
      </c>
      <c r="G127" s="9">
        <v>176.5</v>
      </c>
      <c r="H127" s="9">
        <v>166.1</v>
      </c>
      <c r="I127" s="9">
        <f t="shared" si="2"/>
        <v>503.20000000000005</v>
      </c>
    </row>
    <row r="128" spans="1:9" x14ac:dyDescent="0.2">
      <c r="A128" s="10"/>
      <c r="B128" s="28" t="s">
        <v>190</v>
      </c>
      <c r="C128" s="9">
        <v>230</v>
      </c>
      <c r="D128" s="9" t="s">
        <v>31</v>
      </c>
      <c r="E128" s="9">
        <v>1330</v>
      </c>
      <c r="F128" s="9">
        <v>301.60000000000002</v>
      </c>
      <c r="G128" s="9">
        <v>349.8</v>
      </c>
      <c r="H128" s="9">
        <v>363.9</v>
      </c>
      <c r="I128" s="9">
        <f t="shared" si="2"/>
        <v>1015.3000000000001</v>
      </c>
    </row>
    <row r="129" spans="1:9" x14ac:dyDescent="0.2">
      <c r="A129" s="10"/>
      <c r="B129" s="28" t="s">
        <v>190</v>
      </c>
      <c r="C129" s="9">
        <v>240</v>
      </c>
      <c r="D129" s="9" t="s">
        <v>22</v>
      </c>
      <c r="E129" s="9">
        <v>680.8</v>
      </c>
      <c r="F129" s="9">
        <v>175.3</v>
      </c>
      <c r="G129" s="9">
        <v>160.80000000000001</v>
      </c>
      <c r="H129" s="9">
        <v>123.4</v>
      </c>
      <c r="I129" s="9">
        <f t="shared" si="2"/>
        <v>459.5</v>
      </c>
    </row>
    <row r="130" spans="1:9" x14ac:dyDescent="0.2">
      <c r="A130" s="10"/>
      <c r="B130" s="28" t="s">
        <v>190</v>
      </c>
      <c r="C130" s="9">
        <v>250</v>
      </c>
      <c r="D130" s="9" t="s">
        <v>24</v>
      </c>
      <c r="E130" s="9">
        <v>923.9</v>
      </c>
      <c r="F130" s="9">
        <v>231.7</v>
      </c>
      <c r="G130" s="9">
        <v>243</v>
      </c>
      <c r="H130" s="9">
        <v>153</v>
      </c>
      <c r="I130" s="9">
        <f t="shared" si="2"/>
        <v>627.70000000000005</v>
      </c>
    </row>
    <row r="131" spans="1:9" x14ac:dyDescent="0.2">
      <c r="A131" s="10"/>
      <c r="B131" s="28" t="s">
        <v>190</v>
      </c>
      <c r="C131" s="9">
        <v>253</v>
      </c>
      <c r="D131" s="9" t="s">
        <v>34</v>
      </c>
      <c r="E131" s="9">
        <v>1099.4000000000001</v>
      </c>
      <c r="F131" s="9">
        <v>295.3</v>
      </c>
      <c r="G131" s="9">
        <v>262.89999999999998</v>
      </c>
      <c r="H131" s="9">
        <v>163.19999999999999</v>
      </c>
      <c r="I131" s="9">
        <f t="shared" si="2"/>
        <v>721.40000000000009</v>
      </c>
    </row>
    <row r="132" spans="1:9" x14ac:dyDescent="0.2">
      <c r="A132" s="10"/>
      <c r="B132" s="28" t="s">
        <v>190</v>
      </c>
      <c r="C132" s="9">
        <v>259</v>
      </c>
      <c r="D132" s="9" t="s">
        <v>35</v>
      </c>
      <c r="E132" s="9">
        <v>1401.9</v>
      </c>
      <c r="F132" s="9">
        <v>366.2</v>
      </c>
      <c r="G132" s="9">
        <v>318.10000000000002</v>
      </c>
      <c r="H132" s="9">
        <v>254.8</v>
      </c>
      <c r="I132" s="9">
        <f t="shared" si="2"/>
        <v>939.09999999999991</v>
      </c>
    </row>
    <row r="133" spans="1:9" x14ac:dyDescent="0.2">
      <c r="A133" s="10"/>
      <c r="B133" s="28" t="s">
        <v>190</v>
      </c>
      <c r="C133" s="9">
        <v>260</v>
      </c>
      <c r="D133" s="9" t="s">
        <v>27</v>
      </c>
      <c r="E133" s="9">
        <v>942.4</v>
      </c>
      <c r="F133" s="9">
        <v>237.4</v>
      </c>
      <c r="G133" s="9">
        <v>216</v>
      </c>
      <c r="H133" s="9">
        <v>153.19999999999999</v>
      </c>
      <c r="I133" s="9">
        <f t="shared" si="2"/>
        <v>606.59999999999991</v>
      </c>
    </row>
    <row r="134" spans="1:9" x14ac:dyDescent="0.2">
      <c r="A134" s="10"/>
      <c r="B134" s="28" t="s">
        <v>190</v>
      </c>
      <c r="C134" s="9">
        <v>265</v>
      </c>
      <c r="D134" s="9" t="s">
        <v>37</v>
      </c>
      <c r="E134" s="9">
        <v>1883.5</v>
      </c>
      <c r="F134" s="9">
        <v>464.3</v>
      </c>
      <c r="G134" s="9">
        <v>456</v>
      </c>
      <c r="H134" s="9">
        <v>361.4</v>
      </c>
      <c r="I134" s="9">
        <f t="shared" si="2"/>
        <v>1281.6999999999998</v>
      </c>
    </row>
    <row r="135" spans="1:9" x14ac:dyDescent="0.2">
      <c r="A135" s="10"/>
      <c r="B135" s="28" t="s">
        <v>190</v>
      </c>
      <c r="C135" s="9">
        <v>269</v>
      </c>
      <c r="D135" s="9" t="s">
        <v>38</v>
      </c>
      <c r="E135" s="9">
        <v>437.8</v>
      </c>
      <c r="F135" s="9">
        <v>109.8</v>
      </c>
      <c r="G135" s="9">
        <v>104.2</v>
      </c>
      <c r="H135" s="9">
        <v>65.099999999999994</v>
      </c>
      <c r="I135" s="9">
        <f t="shared" si="2"/>
        <v>279.10000000000002</v>
      </c>
    </row>
    <row r="136" spans="1:9" x14ac:dyDescent="0.2">
      <c r="A136" s="10"/>
      <c r="B136" s="28" t="s">
        <v>190</v>
      </c>
      <c r="C136" s="9">
        <v>270</v>
      </c>
      <c r="D136" s="9" t="s">
        <v>26</v>
      </c>
      <c r="E136" s="9">
        <v>896.1</v>
      </c>
      <c r="F136" s="9">
        <v>244.4</v>
      </c>
      <c r="G136" s="9">
        <v>212.6</v>
      </c>
      <c r="H136" s="9">
        <v>143</v>
      </c>
      <c r="I136" s="9">
        <f t="shared" si="2"/>
        <v>600</v>
      </c>
    </row>
    <row r="137" spans="1:9" x14ac:dyDescent="0.2">
      <c r="A137" s="10"/>
      <c r="B137" s="28" t="s">
        <v>190</v>
      </c>
      <c r="C137" s="9">
        <v>306</v>
      </c>
      <c r="D137" s="9" t="s">
        <v>45</v>
      </c>
      <c r="E137" s="9">
        <v>1015.8</v>
      </c>
      <c r="F137" s="9">
        <v>241.4</v>
      </c>
      <c r="G137" s="9">
        <v>223.1</v>
      </c>
      <c r="H137" s="9">
        <v>163.80000000000001</v>
      </c>
      <c r="I137" s="9">
        <f t="shared" si="2"/>
        <v>628.29999999999995</v>
      </c>
    </row>
    <row r="138" spans="1:9" x14ac:dyDescent="0.2">
      <c r="A138" s="10"/>
      <c r="B138" s="28" t="s">
        <v>190</v>
      </c>
      <c r="C138" s="9">
        <v>316</v>
      </c>
      <c r="D138" s="9" t="s">
        <v>41</v>
      </c>
      <c r="E138" s="9">
        <v>1622.6</v>
      </c>
      <c r="F138" s="9">
        <v>359.3</v>
      </c>
      <c r="G138" s="9">
        <v>382.7</v>
      </c>
      <c r="H138" s="9">
        <v>322.3</v>
      </c>
      <c r="I138" s="9">
        <f t="shared" si="2"/>
        <v>1064.3</v>
      </c>
    </row>
    <row r="139" spans="1:9" x14ac:dyDescent="0.2">
      <c r="A139" s="10"/>
      <c r="B139" s="28" t="s">
        <v>190</v>
      </c>
      <c r="C139" s="9">
        <v>320</v>
      </c>
      <c r="D139" s="9" t="s">
        <v>39</v>
      </c>
      <c r="E139" s="9">
        <v>829.2</v>
      </c>
      <c r="F139" s="9">
        <v>167.5</v>
      </c>
      <c r="G139" s="9">
        <v>230.2</v>
      </c>
      <c r="H139" s="9">
        <v>152.80000000000001</v>
      </c>
      <c r="I139" s="9">
        <f t="shared" si="2"/>
        <v>550.5</v>
      </c>
    </row>
    <row r="140" spans="1:9" x14ac:dyDescent="0.2">
      <c r="A140" s="10"/>
      <c r="B140" s="28" t="s">
        <v>190</v>
      </c>
      <c r="C140" s="9">
        <v>326</v>
      </c>
      <c r="D140" s="9" t="s">
        <v>42</v>
      </c>
      <c r="E140" s="9">
        <v>1634.8</v>
      </c>
      <c r="F140" s="9">
        <v>399.7</v>
      </c>
      <c r="G140" s="9">
        <v>338</v>
      </c>
      <c r="H140" s="9">
        <v>271.5</v>
      </c>
      <c r="I140" s="9">
        <f t="shared" si="2"/>
        <v>1009.2</v>
      </c>
    </row>
    <row r="141" spans="1:9" x14ac:dyDescent="0.2">
      <c r="A141" s="10"/>
      <c r="B141" s="28" t="s">
        <v>190</v>
      </c>
      <c r="C141" s="9">
        <v>329</v>
      </c>
      <c r="D141" s="9" t="s">
        <v>46</v>
      </c>
      <c r="E141" s="9">
        <v>773.3</v>
      </c>
      <c r="F141" s="9">
        <v>180.8</v>
      </c>
      <c r="G141" s="9">
        <v>187.5</v>
      </c>
      <c r="H141" s="9">
        <v>137.9</v>
      </c>
      <c r="I141" s="9">
        <f t="shared" si="2"/>
        <v>506.20000000000005</v>
      </c>
    </row>
    <row r="142" spans="1:9" x14ac:dyDescent="0.2">
      <c r="A142" s="10"/>
      <c r="B142" s="28" t="s">
        <v>190</v>
      </c>
      <c r="C142" s="9">
        <v>330</v>
      </c>
      <c r="D142" s="9" t="s">
        <v>47</v>
      </c>
      <c r="E142" s="9">
        <v>2040.1</v>
      </c>
      <c r="F142" s="9">
        <v>469.6</v>
      </c>
      <c r="G142" s="9">
        <v>465.8</v>
      </c>
      <c r="H142" s="9">
        <v>399.6</v>
      </c>
      <c r="I142" s="9">
        <f t="shared" si="2"/>
        <v>1335</v>
      </c>
    </row>
    <row r="143" spans="1:9" x14ac:dyDescent="0.2">
      <c r="A143" s="10"/>
      <c r="B143" s="28" t="s">
        <v>190</v>
      </c>
      <c r="C143" s="9">
        <v>336</v>
      </c>
      <c r="D143" s="9" t="s">
        <v>49</v>
      </c>
      <c r="E143" s="9">
        <v>608</v>
      </c>
      <c r="F143" s="9">
        <v>150.6</v>
      </c>
      <c r="G143" s="9">
        <v>147.69999999999999</v>
      </c>
      <c r="H143" s="9">
        <v>107.3</v>
      </c>
      <c r="I143" s="9">
        <f t="shared" si="2"/>
        <v>405.59999999999997</v>
      </c>
    </row>
    <row r="144" spans="1:9" x14ac:dyDescent="0.2">
      <c r="A144" s="10"/>
      <c r="B144" s="28" t="s">
        <v>190</v>
      </c>
      <c r="C144" s="9">
        <v>340</v>
      </c>
      <c r="D144" s="9" t="s">
        <v>48</v>
      </c>
      <c r="E144" s="9">
        <v>759.6</v>
      </c>
      <c r="F144" s="9">
        <v>184.8</v>
      </c>
      <c r="G144" s="9">
        <v>175.4</v>
      </c>
      <c r="H144" s="9">
        <v>136.6</v>
      </c>
      <c r="I144" s="9">
        <f t="shared" si="2"/>
        <v>496.80000000000007</v>
      </c>
    </row>
    <row r="145" spans="1:9" x14ac:dyDescent="0.2">
      <c r="A145" s="10"/>
      <c r="B145" s="28" t="s">
        <v>190</v>
      </c>
      <c r="C145" s="9">
        <v>350</v>
      </c>
      <c r="D145" s="9" t="s">
        <v>36</v>
      </c>
      <c r="E145" s="9">
        <v>578.70000000000005</v>
      </c>
      <c r="F145" s="9">
        <v>141</v>
      </c>
      <c r="G145" s="9">
        <v>143.1</v>
      </c>
      <c r="H145" s="9">
        <v>109.4</v>
      </c>
      <c r="I145" s="9">
        <f t="shared" si="2"/>
        <v>393.5</v>
      </c>
    </row>
    <row r="146" spans="1:9" x14ac:dyDescent="0.2">
      <c r="A146" s="10"/>
      <c r="B146" s="28" t="s">
        <v>190</v>
      </c>
      <c r="C146" s="9">
        <v>360</v>
      </c>
      <c r="D146" s="9" t="s">
        <v>43</v>
      </c>
      <c r="E146" s="9">
        <v>1358.6</v>
      </c>
      <c r="F146" s="9">
        <v>307.89999999999998</v>
      </c>
      <c r="G146" s="9">
        <v>302.10000000000002</v>
      </c>
      <c r="H146" s="9">
        <v>261.3</v>
      </c>
      <c r="I146" s="9">
        <f t="shared" si="2"/>
        <v>871.3</v>
      </c>
    </row>
    <row r="147" spans="1:9" x14ac:dyDescent="0.2">
      <c r="A147" s="10"/>
      <c r="B147" s="28" t="s">
        <v>190</v>
      </c>
      <c r="C147" s="9">
        <v>370</v>
      </c>
      <c r="D147" s="9" t="s">
        <v>44</v>
      </c>
      <c r="E147" s="9">
        <v>1908</v>
      </c>
      <c r="F147" s="9">
        <v>438.2</v>
      </c>
      <c r="G147" s="9">
        <v>450.2</v>
      </c>
      <c r="H147" s="9">
        <v>323.89999999999998</v>
      </c>
      <c r="I147" s="9">
        <f t="shared" si="2"/>
        <v>1212.3</v>
      </c>
    </row>
    <row r="148" spans="1:9" x14ac:dyDescent="0.2">
      <c r="A148" s="10"/>
      <c r="B148" s="28" t="s">
        <v>190</v>
      </c>
      <c r="C148" s="9">
        <v>376</v>
      </c>
      <c r="D148" s="9" t="s">
        <v>40</v>
      </c>
      <c r="E148" s="9">
        <v>1577.1</v>
      </c>
      <c r="F148" s="9">
        <v>361.6</v>
      </c>
      <c r="G148" s="9">
        <v>371.4</v>
      </c>
      <c r="H148" s="9">
        <v>323</v>
      </c>
      <c r="I148" s="9">
        <f t="shared" si="2"/>
        <v>1056</v>
      </c>
    </row>
    <row r="149" spans="1:9" x14ac:dyDescent="0.2">
      <c r="A149" s="10"/>
      <c r="B149" s="28" t="s">
        <v>190</v>
      </c>
      <c r="C149" s="9">
        <v>390</v>
      </c>
      <c r="D149" s="9" t="s">
        <v>50</v>
      </c>
      <c r="E149" s="9">
        <v>1380.9</v>
      </c>
      <c r="F149" s="9">
        <v>338.1</v>
      </c>
      <c r="G149" s="9">
        <v>281</v>
      </c>
      <c r="H149" s="9">
        <v>269.60000000000002</v>
      </c>
      <c r="I149" s="9">
        <f t="shared" si="2"/>
        <v>888.7</v>
      </c>
    </row>
    <row r="150" spans="1:9" x14ac:dyDescent="0.2">
      <c r="A150" s="10"/>
      <c r="B150" s="28" t="s">
        <v>190</v>
      </c>
      <c r="C150" s="9">
        <v>400</v>
      </c>
      <c r="D150" s="9" t="s">
        <v>32</v>
      </c>
      <c r="E150" s="9">
        <v>1075.9000000000001</v>
      </c>
      <c r="F150" s="9">
        <v>237.4</v>
      </c>
      <c r="G150" s="9">
        <v>236.7</v>
      </c>
      <c r="H150" s="9">
        <v>245.5</v>
      </c>
      <c r="I150" s="9">
        <f t="shared" si="2"/>
        <v>719.6</v>
      </c>
    </row>
    <row r="151" spans="1:9" x14ac:dyDescent="0.2">
      <c r="A151" s="10"/>
      <c r="B151" s="28" t="s">
        <v>190</v>
      </c>
      <c r="C151" s="9">
        <v>410</v>
      </c>
      <c r="D151" s="9" t="s">
        <v>55</v>
      </c>
      <c r="E151" s="9">
        <v>754.8</v>
      </c>
      <c r="F151" s="9">
        <v>165.3</v>
      </c>
      <c r="G151" s="9">
        <v>196.8</v>
      </c>
      <c r="H151" s="9">
        <v>161.69999999999999</v>
      </c>
      <c r="I151" s="9">
        <f t="shared" si="2"/>
        <v>523.79999999999995</v>
      </c>
    </row>
    <row r="152" spans="1:9" x14ac:dyDescent="0.2">
      <c r="A152" s="10"/>
      <c r="B152" s="28" t="s">
        <v>190</v>
      </c>
      <c r="C152" s="9">
        <v>420</v>
      </c>
      <c r="D152" s="9" t="s">
        <v>51</v>
      </c>
      <c r="E152" s="9">
        <v>854</v>
      </c>
      <c r="F152" s="9">
        <v>172.6</v>
      </c>
      <c r="G152" s="9">
        <v>197.6</v>
      </c>
      <c r="H152" s="9">
        <v>179.9</v>
      </c>
      <c r="I152" s="9">
        <f t="shared" si="2"/>
        <v>550.1</v>
      </c>
    </row>
    <row r="153" spans="1:9" x14ac:dyDescent="0.2">
      <c r="A153" s="10"/>
      <c r="B153" s="28" t="s">
        <v>190</v>
      </c>
      <c r="C153" s="9">
        <v>430</v>
      </c>
      <c r="D153" s="9" t="s">
        <v>52</v>
      </c>
      <c r="E153" s="9">
        <v>1149.9000000000001</v>
      </c>
      <c r="F153" s="9">
        <v>241.3</v>
      </c>
      <c r="G153" s="9">
        <v>277.89999999999998</v>
      </c>
      <c r="H153" s="9">
        <v>306.60000000000002</v>
      </c>
      <c r="I153" s="9">
        <f t="shared" si="2"/>
        <v>825.80000000000007</v>
      </c>
    </row>
    <row r="154" spans="1:9" x14ac:dyDescent="0.2">
      <c r="A154" s="10"/>
      <c r="B154" s="28" t="s">
        <v>190</v>
      </c>
      <c r="C154" s="9">
        <v>440</v>
      </c>
      <c r="D154" s="9" t="s">
        <v>53</v>
      </c>
      <c r="E154" s="9">
        <v>727.1</v>
      </c>
      <c r="F154" s="9">
        <v>173.3</v>
      </c>
      <c r="G154" s="9">
        <v>179.6</v>
      </c>
      <c r="H154" s="9">
        <v>140.6</v>
      </c>
      <c r="I154" s="9">
        <f t="shared" si="2"/>
        <v>493.5</v>
      </c>
    </row>
    <row r="155" spans="1:9" x14ac:dyDescent="0.2">
      <c r="A155" s="10"/>
      <c r="B155" s="28" t="s">
        <v>190</v>
      </c>
      <c r="C155" s="9">
        <v>450</v>
      </c>
      <c r="D155" s="9" t="s">
        <v>57</v>
      </c>
      <c r="E155" s="9">
        <v>1064.2</v>
      </c>
      <c r="F155" s="9">
        <v>258.89999999999998</v>
      </c>
      <c r="G155" s="9">
        <v>242.5</v>
      </c>
      <c r="H155" s="9">
        <v>205.9</v>
      </c>
      <c r="I155" s="9">
        <f t="shared" si="2"/>
        <v>707.3</v>
      </c>
    </row>
    <row r="156" spans="1:9" x14ac:dyDescent="0.2">
      <c r="A156" s="10"/>
      <c r="B156" s="28" t="s">
        <v>190</v>
      </c>
      <c r="C156" s="9">
        <v>461</v>
      </c>
      <c r="D156" s="9" t="s">
        <v>58</v>
      </c>
      <c r="E156" s="9">
        <v>4203.3</v>
      </c>
      <c r="F156" s="9">
        <v>946.2</v>
      </c>
      <c r="G156" s="9">
        <v>975.7</v>
      </c>
      <c r="H156" s="9">
        <v>792.4</v>
      </c>
      <c r="I156" s="9">
        <f t="shared" si="2"/>
        <v>2714.3</v>
      </c>
    </row>
    <row r="157" spans="1:9" x14ac:dyDescent="0.2">
      <c r="A157" s="10"/>
      <c r="B157" s="28" t="s">
        <v>190</v>
      </c>
      <c r="C157" s="9">
        <v>479</v>
      </c>
      <c r="D157" s="9" t="s">
        <v>59</v>
      </c>
      <c r="E157" s="9">
        <v>1883.3</v>
      </c>
      <c r="F157" s="9">
        <v>413</v>
      </c>
      <c r="G157" s="9">
        <v>419.8</v>
      </c>
      <c r="H157" s="9">
        <v>439.3</v>
      </c>
      <c r="I157" s="9">
        <f t="shared" si="2"/>
        <v>1272.0999999999999</v>
      </c>
    </row>
    <row r="158" spans="1:9" x14ac:dyDescent="0.2">
      <c r="A158" s="10"/>
      <c r="B158" s="28" t="s">
        <v>190</v>
      </c>
      <c r="C158" s="9">
        <v>480</v>
      </c>
      <c r="D158" s="9" t="s">
        <v>56</v>
      </c>
      <c r="E158" s="9">
        <v>674.9</v>
      </c>
      <c r="F158" s="9">
        <v>169.2</v>
      </c>
      <c r="G158" s="9">
        <v>146.4</v>
      </c>
      <c r="H158" s="9">
        <v>136.80000000000001</v>
      </c>
      <c r="I158" s="9">
        <f t="shared" si="2"/>
        <v>452.40000000000003</v>
      </c>
    </row>
    <row r="159" spans="1:9" x14ac:dyDescent="0.2">
      <c r="A159" s="10"/>
      <c r="B159" s="28" t="s">
        <v>190</v>
      </c>
      <c r="C159" s="9">
        <v>482</v>
      </c>
      <c r="D159" s="9" t="s">
        <v>54</v>
      </c>
      <c r="E159" s="9">
        <v>461.6</v>
      </c>
      <c r="F159" s="9">
        <v>93.9</v>
      </c>
      <c r="G159" s="9">
        <v>94.2</v>
      </c>
      <c r="H159" s="9">
        <v>84.3</v>
      </c>
      <c r="I159" s="9">
        <f t="shared" si="2"/>
        <v>272.40000000000003</v>
      </c>
    </row>
    <row r="160" spans="1:9" x14ac:dyDescent="0.2">
      <c r="A160" s="10"/>
      <c r="B160" s="28" t="s">
        <v>190</v>
      </c>
      <c r="C160" s="9">
        <v>492</v>
      </c>
      <c r="D160" s="9" t="s">
        <v>60</v>
      </c>
      <c r="E160" s="9">
        <v>363.8</v>
      </c>
      <c r="F160" s="9">
        <v>88</v>
      </c>
      <c r="G160" s="9">
        <v>96.2</v>
      </c>
      <c r="H160" s="9">
        <v>72.400000000000006</v>
      </c>
      <c r="I160" s="9">
        <f t="shared" si="2"/>
        <v>256.60000000000002</v>
      </c>
    </row>
    <row r="161" spans="1:9" x14ac:dyDescent="0.2">
      <c r="A161" s="10"/>
      <c r="B161" s="28" t="s">
        <v>190</v>
      </c>
      <c r="C161" s="9">
        <v>510</v>
      </c>
      <c r="D161" s="9" t="s">
        <v>65</v>
      </c>
      <c r="E161" s="9">
        <v>1410.7</v>
      </c>
      <c r="F161" s="9">
        <v>338.8</v>
      </c>
      <c r="G161" s="9">
        <v>365.2</v>
      </c>
      <c r="H161" s="9">
        <v>272.3</v>
      </c>
      <c r="I161" s="9">
        <f t="shared" si="2"/>
        <v>976.3</v>
      </c>
    </row>
    <row r="162" spans="1:9" x14ac:dyDescent="0.2">
      <c r="A162" s="10"/>
      <c r="B162" s="28" t="s">
        <v>190</v>
      </c>
      <c r="C162" s="9">
        <v>530</v>
      </c>
      <c r="D162" s="9" t="s">
        <v>61</v>
      </c>
      <c r="E162" s="9">
        <v>598.1</v>
      </c>
      <c r="F162" s="9">
        <v>140.80000000000001</v>
      </c>
      <c r="G162" s="9">
        <v>135.80000000000001</v>
      </c>
      <c r="H162" s="9">
        <v>127.3</v>
      </c>
      <c r="I162" s="9">
        <f t="shared" si="2"/>
        <v>403.90000000000003</v>
      </c>
    </row>
    <row r="163" spans="1:9" x14ac:dyDescent="0.2">
      <c r="A163" s="10"/>
      <c r="B163" s="28" t="s">
        <v>190</v>
      </c>
      <c r="C163" s="9">
        <v>540</v>
      </c>
      <c r="D163" s="9" t="s">
        <v>67</v>
      </c>
      <c r="E163" s="9">
        <v>2036.1</v>
      </c>
      <c r="F163" s="9">
        <v>493.1</v>
      </c>
      <c r="G163" s="9">
        <v>509.3</v>
      </c>
      <c r="H163" s="9">
        <v>493.2</v>
      </c>
      <c r="I163" s="9">
        <f t="shared" si="2"/>
        <v>1495.6000000000001</v>
      </c>
    </row>
    <row r="164" spans="1:9" x14ac:dyDescent="0.2">
      <c r="A164" s="10"/>
      <c r="B164" s="28" t="s">
        <v>190</v>
      </c>
      <c r="C164" s="9">
        <v>550</v>
      </c>
      <c r="D164" s="9" t="s">
        <v>68</v>
      </c>
      <c r="E164" s="9">
        <v>1248.5</v>
      </c>
      <c r="F164" s="9">
        <v>290</v>
      </c>
      <c r="G164" s="9">
        <v>315.8</v>
      </c>
      <c r="H164" s="9">
        <v>237.1</v>
      </c>
      <c r="I164" s="9">
        <f t="shared" si="2"/>
        <v>842.9</v>
      </c>
    </row>
    <row r="165" spans="1:9" x14ac:dyDescent="0.2">
      <c r="A165" s="10"/>
      <c r="B165" s="28" t="s">
        <v>190</v>
      </c>
      <c r="C165" s="9">
        <v>561</v>
      </c>
      <c r="D165" s="9" t="s">
        <v>62</v>
      </c>
      <c r="E165" s="9">
        <v>3053.3</v>
      </c>
      <c r="F165" s="9">
        <v>731</v>
      </c>
      <c r="G165" s="9">
        <v>709.1</v>
      </c>
      <c r="H165" s="9">
        <v>495.6</v>
      </c>
      <c r="I165" s="9">
        <f t="shared" si="2"/>
        <v>1935.6999999999998</v>
      </c>
    </row>
    <row r="166" spans="1:9" x14ac:dyDescent="0.2">
      <c r="A166" s="10"/>
      <c r="B166" s="28" t="s">
        <v>190</v>
      </c>
      <c r="C166" s="9">
        <v>563</v>
      </c>
      <c r="D166" s="9" t="s">
        <v>63</v>
      </c>
      <c r="E166" s="9">
        <v>110.7</v>
      </c>
      <c r="F166" s="9">
        <v>23</v>
      </c>
      <c r="G166" s="9">
        <v>27.1</v>
      </c>
      <c r="H166" s="9">
        <v>20.2</v>
      </c>
      <c r="I166" s="9">
        <f t="shared" si="2"/>
        <v>70.3</v>
      </c>
    </row>
    <row r="167" spans="1:9" x14ac:dyDescent="0.2">
      <c r="A167" s="10"/>
      <c r="B167" s="28" t="s">
        <v>190</v>
      </c>
      <c r="C167" s="9">
        <v>573</v>
      </c>
      <c r="D167" s="9" t="s">
        <v>69</v>
      </c>
      <c r="E167" s="9">
        <v>1206.3</v>
      </c>
      <c r="F167" s="9">
        <v>266.3</v>
      </c>
      <c r="G167" s="9">
        <v>312.3</v>
      </c>
      <c r="H167" s="9">
        <v>293.2</v>
      </c>
      <c r="I167" s="9">
        <f t="shared" si="2"/>
        <v>871.8</v>
      </c>
    </row>
    <row r="168" spans="1:9" x14ac:dyDescent="0.2">
      <c r="A168" s="10"/>
      <c r="B168" s="28" t="s">
        <v>190</v>
      </c>
      <c r="C168" s="9">
        <v>575</v>
      </c>
      <c r="D168" s="9" t="s">
        <v>70</v>
      </c>
      <c r="E168" s="9">
        <v>1056.8</v>
      </c>
      <c r="F168" s="9">
        <v>231.2</v>
      </c>
      <c r="G168" s="9">
        <v>275.2</v>
      </c>
      <c r="H168" s="9">
        <v>247.6</v>
      </c>
      <c r="I168" s="9">
        <f t="shared" si="2"/>
        <v>754</v>
      </c>
    </row>
    <row r="169" spans="1:9" x14ac:dyDescent="0.2">
      <c r="A169" s="10"/>
      <c r="B169" s="28" t="s">
        <v>190</v>
      </c>
      <c r="C169" s="9">
        <v>580</v>
      </c>
      <c r="D169" s="9" t="s">
        <v>72</v>
      </c>
      <c r="E169" s="9">
        <v>1822.7</v>
      </c>
      <c r="F169" s="9">
        <v>397.3</v>
      </c>
      <c r="G169" s="9">
        <v>446.9</v>
      </c>
      <c r="H169" s="9">
        <v>340.4</v>
      </c>
      <c r="I169" s="9">
        <f t="shared" si="2"/>
        <v>1184.5999999999999</v>
      </c>
    </row>
    <row r="170" spans="1:9" x14ac:dyDescent="0.2">
      <c r="A170" s="10"/>
      <c r="B170" s="28" t="s">
        <v>190</v>
      </c>
      <c r="C170" s="9">
        <v>607</v>
      </c>
      <c r="D170" s="9" t="s">
        <v>64</v>
      </c>
      <c r="E170" s="9">
        <v>1445.1</v>
      </c>
      <c r="F170" s="9">
        <v>337.5</v>
      </c>
      <c r="G170" s="9">
        <v>327.60000000000002</v>
      </c>
      <c r="H170" s="9">
        <v>245.8</v>
      </c>
      <c r="I170" s="9">
        <f t="shared" ref="I170:I202" si="3">SUM(F170:H170)</f>
        <v>910.90000000000009</v>
      </c>
    </row>
    <row r="171" spans="1:9" x14ac:dyDescent="0.2">
      <c r="A171" s="10"/>
      <c r="B171" s="28" t="s">
        <v>190</v>
      </c>
      <c r="C171" s="9">
        <v>615</v>
      </c>
      <c r="D171" s="9" t="s">
        <v>75</v>
      </c>
      <c r="E171" s="9">
        <v>2120.3000000000002</v>
      </c>
      <c r="F171" s="9">
        <v>479.9</v>
      </c>
      <c r="G171" s="9">
        <v>468.8</v>
      </c>
      <c r="H171" s="9">
        <v>401.3</v>
      </c>
      <c r="I171" s="9">
        <f t="shared" si="3"/>
        <v>1350</v>
      </c>
    </row>
    <row r="172" spans="1:9" x14ac:dyDescent="0.2">
      <c r="A172" s="10"/>
      <c r="B172" s="28" t="s">
        <v>190</v>
      </c>
      <c r="C172" s="9">
        <v>621</v>
      </c>
      <c r="D172" s="9" t="s">
        <v>66</v>
      </c>
      <c r="E172" s="9">
        <v>1901.6</v>
      </c>
      <c r="F172" s="9">
        <v>416.8</v>
      </c>
      <c r="G172" s="9">
        <v>475.8</v>
      </c>
      <c r="H172" s="9">
        <v>349.5</v>
      </c>
      <c r="I172" s="9">
        <f t="shared" si="3"/>
        <v>1242.0999999999999</v>
      </c>
    </row>
    <row r="173" spans="1:9" x14ac:dyDescent="0.2">
      <c r="A173" s="10"/>
      <c r="B173" s="28" t="s">
        <v>190</v>
      </c>
      <c r="C173" s="9">
        <v>630</v>
      </c>
      <c r="D173" s="9" t="s">
        <v>71</v>
      </c>
      <c r="E173" s="9">
        <v>2221.8000000000002</v>
      </c>
      <c r="F173" s="9">
        <v>497.8</v>
      </c>
      <c r="G173" s="9">
        <v>525.20000000000005</v>
      </c>
      <c r="H173" s="9">
        <v>431</v>
      </c>
      <c r="I173" s="9">
        <f t="shared" si="3"/>
        <v>1454</v>
      </c>
    </row>
    <row r="174" spans="1:9" x14ac:dyDescent="0.2">
      <c r="A174" s="10"/>
      <c r="B174" s="28" t="s">
        <v>190</v>
      </c>
      <c r="C174" s="9">
        <v>657</v>
      </c>
      <c r="D174" s="9" t="s">
        <v>84</v>
      </c>
      <c r="E174" s="9">
        <v>1809.4</v>
      </c>
      <c r="F174" s="9">
        <v>388</v>
      </c>
      <c r="G174" s="9">
        <v>429.4</v>
      </c>
      <c r="H174" s="9">
        <v>367.8</v>
      </c>
      <c r="I174" s="9">
        <f t="shared" si="3"/>
        <v>1185.2</v>
      </c>
    </row>
    <row r="175" spans="1:9" x14ac:dyDescent="0.2">
      <c r="A175" s="10"/>
      <c r="B175" s="28" t="s">
        <v>190</v>
      </c>
      <c r="C175" s="9">
        <v>661</v>
      </c>
      <c r="D175" s="9" t="s">
        <v>85</v>
      </c>
      <c r="E175" s="9">
        <v>1425.2</v>
      </c>
      <c r="F175" s="9">
        <v>329.3</v>
      </c>
      <c r="G175" s="9">
        <v>350.3</v>
      </c>
      <c r="H175" s="9">
        <v>259.2</v>
      </c>
      <c r="I175" s="9">
        <f t="shared" si="3"/>
        <v>938.8</v>
      </c>
    </row>
    <row r="176" spans="1:9" x14ac:dyDescent="0.2">
      <c r="A176" s="10"/>
      <c r="B176" s="28" t="s">
        <v>190</v>
      </c>
      <c r="C176" s="9">
        <v>665</v>
      </c>
      <c r="D176" s="9" t="s">
        <v>87</v>
      </c>
      <c r="E176" s="9">
        <v>525.5</v>
      </c>
      <c r="F176" s="9">
        <v>108.8</v>
      </c>
      <c r="G176" s="9">
        <v>138.1</v>
      </c>
      <c r="H176" s="9">
        <v>109.1</v>
      </c>
      <c r="I176" s="9">
        <f t="shared" si="3"/>
        <v>356</v>
      </c>
    </row>
    <row r="177" spans="1:9" x14ac:dyDescent="0.2">
      <c r="A177" s="10"/>
      <c r="B177" s="28" t="s">
        <v>190</v>
      </c>
      <c r="C177" s="9">
        <v>671</v>
      </c>
      <c r="D177" s="9" t="s">
        <v>90</v>
      </c>
      <c r="E177" s="9">
        <v>599.6</v>
      </c>
      <c r="F177" s="9">
        <v>133.9</v>
      </c>
      <c r="G177" s="9">
        <v>148.30000000000001</v>
      </c>
      <c r="H177" s="9">
        <v>114.7</v>
      </c>
      <c r="I177" s="9">
        <f t="shared" si="3"/>
        <v>396.90000000000003</v>
      </c>
    </row>
    <row r="178" spans="1:9" x14ac:dyDescent="0.2">
      <c r="A178" s="10"/>
      <c r="B178" s="28" t="s">
        <v>190</v>
      </c>
      <c r="C178" s="9">
        <v>706</v>
      </c>
      <c r="D178" s="9" t="s">
        <v>82</v>
      </c>
      <c r="E178" s="9">
        <v>1127.8</v>
      </c>
      <c r="F178" s="9">
        <v>257.3</v>
      </c>
      <c r="G178" s="9">
        <v>283.8</v>
      </c>
      <c r="H178" s="9">
        <v>222.3</v>
      </c>
      <c r="I178" s="9">
        <f t="shared" si="3"/>
        <v>763.40000000000009</v>
      </c>
    </row>
    <row r="179" spans="1:9" x14ac:dyDescent="0.2">
      <c r="A179" s="10"/>
      <c r="B179" s="28" t="s">
        <v>190</v>
      </c>
      <c r="C179" s="9">
        <v>707</v>
      </c>
      <c r="D179" s="9" t="s">
        <v>76</v>
      </c>
      <c r="E179" s="9">
        <v>1047.7</v>
      </c>
      <c r="F179" s="9">
        <v>252.7</v>
      </c>
      <c r="G179" s="9">
        <v>237.5</v>
      </c>
      <c r="H179" s="9">
        <v>199.3</v>
      </c>
      <c r="I179" s="9">
        <f t="shared" si="3"/>
        <v>689.5</v>
      </c>
    </row>
    <row r="180" spans="1:9" x14ac:dyDescent="0.2">
      <c r="A180" s="10"/>
      <c r="B180" s="28" t="s">
        <v>190</v>
      </c>
      <c r="C180" s="9">
        <v>710</v>
      </c>
      <c r="D180" s="9" t="s">
        <v>73</v>
      </c>
      <c r="E180" s="9">
        <v>885.9</v>
      </c>
      <c r="F180" s="9">
        <v>241.4</v>
      </c>
      <c r="G180" s="9">
        <v>207.4</v>
      </c>
      <c r="H180" s="9">
        <v>157.30000000000001</v>
      </c>
      <c r="I180" s="9">
        <f t="shared" si="3"/>
        <v>606.1</v>
      </c>
    </row>
    <row r="181" spans="1:9" x14ac:dyDescent="0.2">
      <c r="A181" s="10"/>
      <c r="B181" s="28" t="s">
        <v>190</v>
      </c>
      <c r="C181" s="9">
        <v>727</v>
      </c>
      <c r="D181" s="9" t="s">
        <v>77</v>
      </c>
      <c r="E181" s="9">
        <v>476.4</v>
      </c>
      <c r="F181" s="9">
        <v>103</v>
      </c>
      <c r="G181" s="9">
        <v>129.6</v>
      </c>
      <c r="H181" s="9">
        <v>115.7</v>
      </c>
      <c r="I181" s="9">
        <f t="shared" si="3"/>
        <v>348.3</v>
      </c>
    </row>
    <row r="182" spans="1:9" x14ac:dyDescent="0.2">
      <c r="A182" s="10"/>
      <c r="B182" s="28" t="s">
        <v>190</v>
      </c>
      <c r="C182" s="9">
        <v>730</v>
      </c>
      <c r="D182" s="9" t="s">
        <v>78</v>
      </c>
      <c r="E182" s="9">
        <v>2170.1</v>
      </c>
      <c r="F182" s="9">
        <v>528.6</v>
      </c>
      <c r="G182" s="9">
        <v>518.1</v>
      </c>
      <c r="H182" s="9">
        <v>371.5</v>
      </c>
      <c r="I182" s="9">
        <f t="shared" si="3"/>
        <v>1418.2</v>
      </c>
    </row>
    <row r="183" spans="1:9" x14ac:dyDescent="0.2">
      <c r="A183" s="10"/>
      <c r="B183" s="28" t="s">
        <v>190</v>
      </c>
      <c r="C183" s="9">
        <v>740</v>
      </c>
      <c r="D183" s="9" t="s">
        <v>80</v>
      </c>
      <c r="E183" s="9">
        <v>1820.6</v>
      </c>
      <c r="F183" s="9">
        <v>400</v>
      </c>
      <c r="G183" s="9">
        <v>418.3</v>
      </c>
      <c r="H183" s="9">
        <v>373.3</v>
      </c>
      <c r="I183" s="9">
        <f t="shared" si="3"/>
        <v>1191.5999999999999</v>
      </c>
    </row>
    <row r="184" spans="1:9" x14ac:dyDescent="0.2">
      <c r="A184" s="10"/>
      <c r="B184" s="28" t="s">
        <v>190</v>
      </c>
      <c r="C184" s="9">
        <v>741</v>
      </c>
      <c r="D184" s="9" t="s">
        <v>79</v>
      </c>
      <c r="E184" s="9">
        <v>205</v>
      </c>
      <c r="F184" s="9">
        <v>50.4</v>
      </c>
      <c r="G184" s="9">
        <v>54.5</v>
      </c>
      <c r="H184" s="9">
        <v>41.6</v>
      </c>
      <c r="I184" s="9">
        <f t="shared" si="3"/>
        <v>146.5</v>
      </c>
    </row>
    <row r="185" spans="1:9" x14ac:dyDescent="0.2">
      <c r="A185" s="10"/>
      <c r="B185" s="28" t="s">
        <v>190</v>
      </c>
      <c r="C185" s="9">
        <v>746</v>
      </c>
      <c r="D185" s="9" t="s">
        <v>81</v>
      </c>
      <c r="E185" s="9">
        <v>1175.7</v>
      </c>
      <c r="F185" s="9">
        <v>280.5</v>
      </c>
      <c r="G185" s="9">
        <v>291.2</v>
      </c>
      <c r="H185" s="9">
        <v>209.7</v>
      </c>
      <c r="I185" s="9">
        <f t="shared" si="3"/>
        <v>781.40000000000009</v>
      </c>
    </row>
    <row r="186" spans="1:9" x14ac:dyDescent="0.2">
      <c r="A186" s="10"/>
      <c r="B186" s="28" t="s">
        <v>190</v>
      </c>
      <c r="C186" s="9">
        <v>751</v>
      </c>
      <c r="D186" s="9" t="s">
        <v>83</v>
      </c>
      <c r="E186" s="9">
        <v>5694.8</v>
      </c>
      <c r="F186" s="9">
        <v>1298.4000000000001</v>
      </c>
      <c r="G186" s="9">
        <v>1262.3</v>
      </c>
      <c r="H186" s="9">
        <v>1049</v>
      </c>
      <c r="I186" s="9">
        <f t="shared" si="3"/>
        <v>3609.7</v>
      </c>
    </row>
    <row r="187" spans="1:9" x14ac:dyDescent="0.2">
      <c r="A187" s="10"/>
      <c r="B187" s="28" t="s">
        <v>190</v>
      </c>
      <c r="C187" s="9">
        <v>756</v>
      </c>
      <c r="D187" s="9" t="s">
        <v>86</v>
      </c>
      <c r="E187" s="9">
        <v>819.9</v>
      </c>
      <c r="F187" s="9">
        <v>181.3</v>
      </c>
      <c r="G187" s="9">
        <v>184.6</v>
      </c>
      <c r="H187" s="9">
        <v>184</v>
      </c>
      <c r="I187" s="9">
        <f t="shared" si="3"/>
        <v>549.9</v>
      </c>
    </row>
    <row r="188" spans="1:9" x14ac:dyDescent="0.2">
      <c r="A188" s="10"/>
      <c r="B188" s="28" t="s">
        <v>190</v>
      </c>
      <c r="C188" s="9">
        <v>760</v>
      </c>
      <c r="D188" s="9" t="s">
        <v>88</v>
      </c>
      <c r="E188" s="9">
        <v>1529.5</v>
      </c>
      <c r="F188" s="9">
        <v>351.8</v>
      </c>
      <c r="G188" s="9">
        <v>372.6</v>
      </c>
      <c r="H188" s="9">
        <v>297.5</v>
      </c>
      <c r="I188" s="9">
        <f t="shared" si="3"/>
        <v>1021.9000000000001</v>
      </c>
    </row>
    <row r="189" spans="1:9" x14ac:dyDescent="0.2">
      <c r="A189" s="10"/>
      <c r="B189" s="28" t="s">
        <v>190</v>
      </c>
      <c r="C189" s="9">
        <v>766</v>
      </c>
      <c r="D189" s="9" t="s">
        <v>74</v>
      </c>
      <c r="E189" s="9">
        <v>774.2</v>
      </c>
      <c r="F189" s="9">
        <v>171.6</v>
      </c>
      <c r="G189" s="9">
        <v>192.5</v>
      </c>
      <c r="H189" s="9">
        <v>185.9</v>
      </c>
      <c r="I189" s="9">
        <f t="shared" si="3"/>
        <v>550</v>
      </c>
    </row>
    <row r="190" spans="1:9" x14ac:dyDescent="0.2">
      <c r="A190" s="10"/>
      <c r="B190" s="28" t="s">
        <v>190</v>
      </c>
      <c r="C190" s="9">
        <v>773</v>
      </c>
      <c r="D190" s="9" t="s">
        <v>98</v>
      </c>
      <c r="E190" s="9">
        <v>662.7</v>
      </c>
      <c r="F190" s="9">
        <v>149.19999999999999</v>
      </c>
      <c r="G190" s="9">
        <v>159.5</v>
      </c>
      <c r="H190" s="9">
        <v>122.1</v>
      </c>
      <c r="I190" s="9">
        <f t="shared" si="3"/>
        <v>430.79999999999995</v>
      </c>
    </row>
    <row r="191" spans="1:9" x14ac:dyDescent="0.2">
      <c r="A191" s="10"/>
      <c r="B191" s="28" t="s">
        <v>190</v>
      </c>
      <c r="C191" s="9">
        <v>779</v>
      </c>
      <c r="D191" s="9" t="s">
        <v>89</v>
      </c>
      <c r="E191" s="9">
        <v>1103.3</v>
      </c>
      <c r="F191" s="9">
        <v>255</v>
      </c>
      <c r="G191" s="9">
        <v>280.2</v>
      </c>
      <c r="H191" s="9">
        <v>215</v>
      </c>
      <c r="I191" s="9">
        <f t="shared" si="3"/>
        <v>750.2</v>
      </c>
    </row>
    <row r="192" spans="1:9" x14ac:dyDescent="0.2">
      <c r="A192" s="10"/>
      <c r="B192" s="28" t="s">
        <v>190</v>
      </c>
      <c r="C192" s="9">
        <v>787</v>
      </c>
      <c r="D192" s="9" t="s">
        <v>100</v>
      </c>
      <c r="E192" s="9">
        <v>1031.9000000000001</v>
      </c>
      <c r="F192" s="9">
        <v>276.10000000000002</v>
      </c>
      <c r="G192" s="9">
        <v>237.6</v>
      </c>
      <c r="H192" s="9">
        <v>180.8</v>
      </c>
      <c r="I192" s="9">
        <f t="shared" si="3"/>
        <v>694.5</v>
      </c>
    </row>
    <row r="193" spans="1:9" x14ac:dyDescent="0.2">
      <c r="A193" s="10"/>
      <c r="B193" s="28" t="s">
        <v>190</v>
      </c>
      <c r="C193" s="9">
        <v>791</v>
      </c>
      <c r="D193" s="9" t="s">
        <v>91</v>
      </c>
      <c r="E193" s="9">
        <v>2411.5</v>
      </c>
      <c r="F193" s="9">
        <v>537.79999999999995</v>
      </c>
      <c r="G193" s="9">
        <v>551.4</v>
      </c>
      <c r="H193" s="9">
        <v>461.5</v>
      </c>
      <c r="I193" s="9">
        <f t="shared" si="3"/>
        <v>1550.6999999999998</v>
      </c>
    </row>
    <row r="194" spans="1:9" x14ac:dyDescent="0.2">
      <c r="A194" s="10"/>
      <c r="B194" s="28" t="s">
        <v>190</v>
      </c>
      <c r="C194" s="9">
        <v>810</v>
      </c>
      <c r="D194" s="9" t="s">
        <v>92</v>
      </c>
      <c r="E194" s="9">
        <v>873.3</v>
      </c>
      <c r="F194" s="9">
        <v>192.2</v>
      </c>
      <c r="G194" s="9">
        <v>217.6</v>
      </c>
      <c r="H194" s="9">
        <v>190.8</v>
      </c>
      <c r="I194" s="9">
        <f t="shared" si="3"/>
        <v>600.59999999999991</v>
      </c>
    </row>
    <row r="195" spans="1:9" x14ac:dyDescent="0.2">
      <c r="A195" s="10"/>
      <c r="B195" s="28" t="s">
        <v>190</v>
      </c>
      <c r="C195" s="9">
        <v>813</v>
      </c>
      <c r="D195" s="9" t="s">
        <v>93</v>
      </c>
      <c r="E195" s="9">
        <v>1987.5</v>
      </c>
      <c r="F195" s="9">
        <v>489.8</v>
      </c>
      <c r="G195" s="9">
        <v>464.2</v>
      </c>
      <c r="H195" s="9">
        <v>385.8</v>
      </c>
      <c r="I195" s="9">
        <f t="shared" si="3"/>
        <v>1339.8</v>
      </c>
    </row>
    <row r="196" spans="1:9" x14ac:dyDescent="0.2">
      <c r="A196" s="10"/>
      <c r="B196" s="28" t="s">
        <v>190</v>
      </c>
      <c r="C196" s="9">
        <v>820</v>
      </c>
      <c r="D196" s="9" t="s">
        <v>101</v>
      </c>
      <c r="E196" s="9">
        <v>807.9</v>
      </c>
      <c r="F196" s="9">
        <v>187</v>
      </c>
      <c r="G196" s="9">
        <v>198.3</v>
      </c>
      <c r="H196" s="9">
        <v>170.1</v>
      </c>
      <c r="I196" s="9">
        <f t="shared" si="3"/>
        <v>555.4</v>
      </c>
    </row>
    <row r="197" spans="1:9" x14ac:dyDescent="0.2">
      <c r="A197" s="10"/>
      <c r="B197" s="28" t="s">
        <v>190</v>
      </c>
      <c r="C197" s="9">
        <v>825</v>
      </c>
      <c r="D197" s="9" t="s">
        <v>96</v>
      </c>
      <c r="E197" s="9">
        <v>73.599999999999994</v>
      </c>
      <c r="F197" s="9">
        <v>13.5</v>
      </c>
      <c r="G197" s="9">
        <v>25.7</v>
      </c>
      <c r="H197" s="9">
        <v>13.1</v>
      </c>
      <c r="I197" s="9">
        <f t="shared" si="3"/>
        <v>52.300000000000004</v>
      </c>
    </row>
    <row r="198" spans="1:9" x14ac:dyDescent="0.2">
      <c r="A198" s="10"/>
      <c r="B198" s="28" t="s">
        <v>190</v>
      </c>
      <c r="C198" s="9">
        <v>840</v>
      </c>
      <c r="D198" s="9" t="s">
        <v>99</v>
      </c>
      <c r="E198" s="9">
        <v>632.6</v>
      </c>
      <c r="F198" s="9">
        <v>150.4</v>
      </c>
      <c r="G198" s="9">
        <v>162.80000000000001</v>
      </c>
      <c r="H198" s="9">
        <v>127.1</v>
      </c>
      <c r="I198" s="9">
        <f t="shared" si="3"/>
        <v>440.30000000000007</v>
      </c>
    </row>
    <row r="199" spans="1:9" x14ac:dyDescent="0.2">
      <c r="A199" s="10"/>
      <c r="B199" s="28" t="s">
        <v>190</v>
      </c>
      <c r="C199" s="9">
        <v>846</v>
      </c>
      <c r="D199" s="9" t="s">
        <v>97</v>
      </c>
      <c r="E199" s="9">
        <v>1035.4000000000001</v>
      </c>
      <c r="F199" s="9">
        <v>260.3</v>
      </c>
      <c r="G199" s="9">
        <v>254.8</v>
      </c>
      <c r="H199" s="9">
        <v>191.8</v>
      </c>
      <c r="I199" s="9">
        <f t="shared" si="3"/>
        <v>706.90000000000009</v>
      </c>
    </row>
    <row r="200" spans="1:9" x14ac:dyDescent="0.2">
      <c r="A200" s="10"/>
      <c r="B200" s="28" t="s">
        <v>190</v>
      </c>
      <c r="C200" s="9">
        <v>849</v>
      </c>
      <c r="D200" s="9" t="s">
        <v>95</v>
      </c>
      <c r="E200" s="9">
        <v>1076.9000000000001</v>
      </c>
      <c r="F200" s="9">
        <v>281.3</v>
      </c>
      <c r="G200" s="9">
        <v>264.5</v>
      </c>
      <c r="H200" s="9">
        <v>178.9</v>
      </c>
      <c r="I200" s="9">
        <f t="shared" si="3"/>
        <v>724.69999999999993</v>
      </c>
    </row>
    <row r="201" spans="1:9" x14ac:dyDescent="0.2">
      <c r="A201" s="10"/>
      <c r="B201" s="28" t="s">
        <v>190</v>
      </c>
      <c r="C201" s="9">
        <v>851</v>
      </c>
      <c r="D201" s="9" t="s">
        <v>102</v>
      </c>
      <c r="E201" s="9">
        <v>5318.4</v>
      </c>
      <c r="F201" s="9">
        <v>1279.3</v>
      </c>
      <c r="G201" s="9">
        <v>1263.5</v>
      </c>
      <c r="H201" s="9">
        <v>892.2</v>
      </c>
      <c r="I201" s="9">
        <f t="shared" si="3"/>
        <v>3435</v>
      </c>
    </row>
    <row r="202" spans="1:9" x14ac:dyDescent="0.2">
      <c r="A202" s="10"/>
      <c r="B202" s="28" t="s">
        <v>190</v>
      </c>
      <c r="C202" s="9">
        <v>860</v>
      </c>
      <c r="D202" s="9" t="s">
        <v>94</v>
      </c>
      <c r="E202" s="9">
        <v>2052.3000000000002</v>
      </c>
      <c r="F202" s="9">
        <v>435.8</v>
      </c>
      <c r="G202" s="9">
        <v>502.4</v>
      </c>
      <c r="H202" s="9">
        <v>443.1</v>
      </c>
      <c r="I202" s="9">
        <f t="shared" si="3"/>
        <v>1381.3000000000002</v>
      </c>
    </row>
    <row r="203" spans="1:9" x14ac:dyDescent="0.2">
      <c r="A203" s="10"/>
    </row>
    <row r="204" spans="1:9" x14ac:dyDescent="0.2">
      <c r="E204" s="11" t="s">
        <v>133</v>
      </c>
      <c r="F204" s="11" t="s">
        <v>124</v>
      </c>
      <c r="G204" s="11" t="s">
        <v>125</v>
      </c>
      <c r="H204" s="11" t="s">
        <v>126</v>
      </c>
      <c r="I204" s="11" t="s">
        <v>3</v>
      </c>
    </row>
    <row r="205" spans="1:9" x14ac:dyDescent="0.2">
      <c r="A205" s="11" t="s">
        <v>134</v>
      </c>
      <c r="B205" s="11" t="s">
        <v>128</v>
      </c>
      <c r="C205" s="2">
        <v>101</v>
      </c>
      <c r="D205" s="15" t="s">
        <v>4</v>
      </c>
      <c r="E205" s="12">
        <v>8405.2999999999993</v>
      </c>
      <c r="F205" s="12">
        <v>1893.6</v>
      </c>
      <c r="G205" s="12">
        <v>1489.1</v>
      </c>
      <c r="H205" s="12">
        <v>1140.8</v>
      </c>
      <c r="I205" s="9">
        <f>SUM(F205:H205)</f>
        <v>4523.5</v>
      </c>
    </row>
    <row r="206" spans="1:9" x14ac:dyDescent="0.2">
      <c r="B206" s="28" t="str">
        <f>B205</f>
        <v>2023</v>
      </c>
      <c r="C206" s="2">
        <v>147</v>
      </c>
      <c r="D206" s="15" t="s">
        <v>5</v>
      </c>
      <c r="E206" s="12">
        <v>2121.4</v>
      </c>
      <c r="F206" s="12">
        <v>494.8</v>
      </c>
      <c r="G206" s="12">
        <v>477.3</v>
      </c>
      <c r="H206" s="12">
        <v>386</v>
      </c>
      <c r="I206" s="9">
        <f t="shared" ref="I206:I269" si="4">SUM(F206:H206)</f>
        <v>1358.1</v>
      </c>
    </row>
    <row r="207" spans="1:9" x14ac:dyDescent="0.2">
      <c r="B207" s="28" t="str">
        <f t="shared" ref="B207:B270" si="5">B206</f>
        <v>2023</v>
      </c>
      <c r="C207" s="2">
        <v>151</v>
      </c>
      <c r="D207" s="15" t="s">
        <v>9</v>
      </c>
      <c r="E207" s="12">
        <v>1413.8</v>
      </c>
      <c r="F207" s="12">
        <v>329.5</v>
      </c>
      <c r="G207" s="12">
        <v>405.8</v>
      </c>
      <c r="H207" s="12">
        <v>245.5</v>
      </c>
      <c r="I207" s="9">
        <f t="shared" si="4"/>
        <v>980.8</v>
      </c>
    </row>
    <row r="208" spans="1:9" x14ac:dyDescent="0.2">
      <c r="B208" s="28" t="str">
        <f t="shared" si="5"/>
        <v>2023</v>
      </c>
      <c r="C208" s="2">
        <v>153</v>
      </c>
      <c r="D208" s="15" t="s">
        <v>10</v>
      </c>
      <c r="E208" s="12">
        <v>749.3</v>
      </c>
      <c r="F208" s="12">
        <v>179.4</v>
      </c>
      <c r="G208" s="12">
        <v>153.4</v>
      </c>
      <c r="H208" s="12">
        <v>170.5</v>
      </c>
      <c r="I208" s="9">
        <f t="shared" si="4"/>
        <v>503.3</v>
      </c>
    </row>
    <row r="209" spans="2:9" x14ac:dyDescent="0.2">
      <c r="B209" s="28" t="str">
        <f t="shared" si="5"/>
        <v>2023</v>
      </c>
      <c r="C209" s="2">
        <v>155</v>
      </c>
      <c r="D209" s="15" t="s">
        <v>6</v>
      </c>
      <c r="E209" s="12">
        <v>405.2</v>
      </c>
      <c r="F209" s="12">
        <v>88.6</v>
      </c>
      <c r="G209" s="12">
        <v>115.2</v>
      </c>
      <c r="H209" s="12">
        <v>97</v>
      </c>
      <c r="I209" s="9">
        <f t="shared" si="4"/>
        <v>300.8</v>
      </c>
    </row>
    <row r="210" spans="2:9" x14ac:dyDescent="0.2">
      <c r="B210" s="28" t="str">
        <f t="shared" si="5"/>
        <v>2023</v>
      </c>
      <c r="C210" s="2">
        <v>157</v>
      </c>
      <c r="D210" s="15" t="s">
        <v>11</v>
      </c>
      <c r="E210" s="12">
        <v>1423.7</v>
      </c>
      <c r="F210" s="12">
        <v>327.9</v>
      </c>
      <c r="G210" s="12">
        <v>343.2</v>
      </c>
      <c r="H210" s="12">
        <v>360.7</v>
      </c>
      <c r="I210" s="9">
        <f t="shared" si="4"/>
        <v>1031.8</v>
      </c>
    </row>
    <row r="211" spans="2:9" x14ac:dyDescent="0.2">
      <c r="B211" s="28" t="str">
        <f t="shared" si="5"/>
        <v>2023</v>
      </c>
      <c r="C211" s="2">
        <v>159</v>
      </c>
      <c r="D211" s="15" t="s">
        <v>12</v>
      </c>
      <c r="E211" s="12">
        <v>1380.4</v>
      </c>
      <c r="F211" s="12">
        <v>269.2</v>
      </c>
      <c r="G211" s="12">
        <v>321</v>
      </c>
      <c r="H211" s="12">
        <v>308.10000000000002</v>
      </c>
      <c r="I211" s="9">
        <f t="shared" si="4"/>
        <v>898.30000000000007</v>
      </c>
    </row>
    <row r="212" spans="2:9" x14ac:dyDescent="0.2">
      <c r="B212" s="28" t="str">
        <f t="shared" si="5"/>
        <v>2023</v>
      </c>
      <c r="C212" s="2">
        <v>161</v>
      </c>
      <c r="D212" s="15" t="s">
        <v>13</v>
      </c>
      <c r="E212" s="12">
        <v>651.79999999999995</v>
      </c>
      <c r="F212" s="12">
        <v>137.30000000000001</v>
      </c>
      <c r="G212" s="12">
        <v>156</v>
      </c>
      <c r="H212" s="12">
        <v>142.9</v>
      </c>
      <c r="I212" s="9">
        <f t="shared" si="4"/>
        <v>436.20000000000005</v>
      </c>
    </row>
    <row r="213" spans="2:9" x14ac:dyDescent="0.2">
      <c r="B213" s="28" t="str">
        <f t="shared" si="5"/>
        <v>2023</v>
      </c>
      <c r="C213" s="2">
        <v>163</v>
      </c>
      <c r="D213" s="15" t="s">
        <v>14</v>
      </c>
      <c r="E213" s="12">
        <v>625.29999999999995</v>
      </c>
      <c r="F213" s="12">
        <v>129.6</v>
      </c>
      <c r="G213" s="12">
        <v>140.69999999999999</v>
      </c>
      <c r="H213" s="12">
        <v>136.4</v>
      </c>
      <c r="I213" s="9">
        <f t="shared" si="4"/>
        <v>406.69999999999993</v>
      </c>
    </row>
    <row r="214" spans="2:9" x14ac:dyDescent="0.2">
      <c r="B214" s="28" t="str">
        <f t="shared" si="5"/>
        <v>2023</v>
      </c>
      <c r="C214" s="2">
        <v>165</v>
      </c>
      <c r="D214" s="15" t="s">
        <v>8</v>
      </c>
      <c r="E214" s="12">
        <v>646.4</v>
      </c>
      <c r="F214" s="12">
        <v>179.1</v>
      </c>
      <c r="G214" s="12">
        <v>116.8</v>
      </c>
      <c r="H214" s="12">
        <v>83.3</v>
      </c>
      <c r="I214" s="9">
        <f t="shared" si="4"/>
        <v>379.2</v>
      </c>
    </row>
    <row r="215" spans="2:9" x14ac:dyDescent="0.2">
      <c r="B215" s="28" t="str">
        <f t="shared" si="5"/>
        <v>2023</v>
      </c>
      <c r="C215" s="2">
        <v>167</v>
      </c>
      <c r="D215" s="15" t="s">
        <v>15</v>
      </c>
      <c r="E215" s="12">
        <v>1231.2</v>
      </c>
      <c r="F215" s="12">
        <v>278.7</v>
      </c>
      <c r="G215" s="12">
        <v>275.10000000000002</v>
      </c>
      <c r="H215" s="12">
        <v>217.3</v>
      </c>
      <c r="I215" s="9">
        <f t="shared" si="4"/>
        <v>771.09999999999991</v>
      </c>
    </row>
    <row r="216" spans="2:9" x14ac:dyDescent="0.2">
      <c r="B216" s="28" t="str">
        <f t="shared" si="5"/>
        <v>2023</v>
      </c>
      <c r="C216" s="2">
        <v>169</v>
      </c>
      <c r="D216" s="15" t="s">
        <v>16</v>
      </c>
      <c r="E216" s="12">
        <v>1051.5</v>
      </c>
      <c r="F216" s="12">
        <v>257</v>
      </c>
      <c r="G216" s="12">
        <v>224.6</v>
      </c>
      <c r="H216" s="12">
        <v>161.30000000000001</v>
      </c>
      <c r="I216" s="9">
        <f t="shared" si="4"/>
        <v>642.90000000000009</v>
      </c>
    </row>
    <row r="217" spans="2:9" x14ac:dyDescent="0.2">
      <c r="B217" s="28" t="str">
        <f t="shared" si="5"/>
        <v>2023</v>
      </c>
      <c r="C217" s="2">
        <v>173</v>
      </c>
      <c r="D217" s="15" t="s">
        <v>18</v>
      </c>
      <c r="E217" s="13" t="s">
        <v>129</v>
      </c>
      <c r="F217" s="13" t="s">
        <v>129</v>
      </c>
      <c r="G217" s="13" t="s">
        <v>129</v>
      </c>
      <c r="H217" s="13" t="s">
        <v>129</v>
      </c>
      <c r="I217" s="9" t="s">
        <v>129</v>
      </c>
    </row>
    <row r="218" spans="2:9" x14ac:dyDescent="0.2">
      <c r="B218" s="28" t="str">
        <f t="shared" si="5"/>
        <v>2023</v>
      </c>
      <c r="C218" s="2">
        <v>175</v>
      </c>
      <c r="D218" s="15" t="s">
        <v>19</v>
      </c>
      <c r="E218" s="12">
        <v>992.8</v>
      </c>
      <c r="F218" s="12">
        <v>216.9</v>
      </c>
      <c r="G218" s="12">
        <v>229.9</v>
      </c>
      <c r="H218" s="12">
        <v>213.9</v>
      </c>
      <c r="I218" s="9">
        <f t="shared" si="4"/>
        <v>660.7</v>
      </c>
    </row>
    <row r="219" spans="2:9" x14ac:dyDescent="0.2">
      <c r="B219" s="28" t="str">
        <f t="shared" si="5"/>
        <v>2023</v>
      </c>
      <c r="C219" s="2">
        <v>183</v>
      </c>
      <c r="D219" s="15" t="s">
        <v>17</v>
      </c>
      <c r="E219" s="12">
        <v>418.5</v>
      </c>
      <c r="F219" s="12">
        <v>98.4</v>
      </c>
      <c r="G219" s="12">
        <v>81</v>
      </c>
      <c r="H219" s="12">
        <v>44</v>
      </c>
      <c r="I219" s="9">
        <f t="shared" si="4"/>
        <v>223.4</v>
      </c>
    </row>
    <row r="220" spans="2:9" x14ac:dyDescent="0.2">
      <c r="B220" s="28" t="str">
        <f t="shared" si="5"/>
        <v>2023</v>
      </c>
      <c r="C220" s="2">
        <v>185</v>
      </c>
      <c r="D220" s="15" t="s">
        <v>7</v>
      </c>
      <c r="E220" s="12">
        <v>947.2</v>
      </c>
      <c r="F220" s="12">
        <v>218.8</v>
      </c>
      <c r="G220" s="12">
        <v>205.1</v>
      </c>
      <c r="H220" s="12">
        <v>185.4</v>
      </c>
      <c r="I220" s="9">
        <f t="shared" si="4"/>
        <v>609.29999999999995</v>
      </c>
    </row>
    <row r="221" spans="2:9" x14ac:dyDescent="0.2">
      <c r="B221" s="28" t="str">
        <f t="shared" si="5"/>
        <v>2023</v>
      </c>
      <c r="C221" s="2">
        <v>187</v>
      </c>
      <c r="D221" s="15" t="s">
        <v>20</v>
      </c>
      <c r="E221" s="12">
        <v>357</v>
      </c>
      <c r="F221" s="12">
        <v>95.4</v>
      </c>
      <c r="G221" s="12">
        <v>82.2</v>
      </c>
      <c r="H221" s="12">
        <v>53.9</v>
      </c>
      <c r="I221" s="9">
        <f t="shared" si="4"/>
        <v>231.50000000000003</v>
      </c>
    </row>
    <row r="222" spans="2:9" x14ac:dyDescent="0.2">
      <c r="B222" s="28" t="str">
        <f t="shared" si="5"/>
        <v>2023</v>
      </c>
      <c r="C222" s="2">
        <v>190</v>
      </c>
      <c r="D222" s="15" t="s">
        <v>25</v>
      </c>
      <c r="E222" s="12">
        <v>1003.4</v>
      </c>
      <c r="F222" s="12">
        <v>216</v>
      </c>
      <c r="G222" s="12">
        <v>269.7</v>
      </c>
      <c r="H222" s="12">
        <v>232.1</v>
      </c>
      <c r="I222" s="9">
        <f t="shared" si="4"/>
        <v>717.8</v>
      </c>
    </row>
    <row r="223" spans="2:9" x14ac:dyDescent="0.2">
      <c r="B223" s="28" t="str">
        <f t="shared" si="5"/>
        <v>2023</v>
      </c>
      <c r="C223" s="2">
        <v>201</v>
      </c>
      <c r="D223" s="15" t="s">
        <v>21</v>
      </c>
      <c r="E223" s="12">
        <v>467</v>
      </c>
      <c r="F223" s="12">
        <v>116.8</v>
      </c>
      <c r="G223" s="12">
        <v>127.9</v>
      </c>
      <c r="H223" s="12">
        <v>98.4</v>
      </c>
      <c r="I223" s="9">
        <f t="shared" si="4"/>
        <v>343.1</v>
      </c>
    </row>
    <row r="224" spans="2:9" x14ac:dyDescent="0.2">
      <c r="B224" s="28" t="str">
        <f t="shared" si="5"/>
        <v>2023</v>
      </c>
      <c r="C224" s="2">
        <v>210</v>
      </c>
      <c r="D224" s="15" t="s">
        <v>23</v>
      </c>
      <c r="E224" s="12">
        <v>851.5</v>
      </c>
      <c r="F224" s="12">
        <v>210.7</v>
      </c>
      <c r="G224" s="12">
        <v>182.9</v>
      </c>
      <c r="H224" s="12">
        <v>159.80000000000001</v>
      </c>
      <c r="I224" s="9">
        <f t="shared" si="4"/>
        <v>553.40000000000009</v>
      </c>
    </row>
    <row r="225" spans="2:9" x14ac:dyDescent="0.2">
      <c r="B225" s="28" t="str">
        <f t="shared" si="5"/>
        <v>2023</v>
      </c>
      <c r="C225" s="2">
        <v>217</v>
      </c>
      <c r="D225" s="15" t="s">
        <v>28</v>
      </c>
      <c r="E225" s="12">
        <v>1461.4</v>
      </c>
      <c r="F225" s="12">
        <v>330.5</v>
      </c>
      <c r="G225" s="12">
        <v>349.4</v>
      </c>
      <c r="H225" s="12">
        <v>295.7</v>
      </c>
      <c r="I225" s="9">
        <f t="shared" si="4"/>
        <v>975.59999999999991</v>
      </c>
    </row>
    <row r="226" spans="2:9" x14ac:dyDescent="0.2">
      <c r="B226" s="28" t="str">
        <f t="shared" si="5"/>
        <v>2023</v>
      </c>
      <c r="C226" s="2">
        <v>219</v>
      </c>
      <c r="D226" s="15" t="s">
        <v>29</v>
      </c>
      <c r="E226" s="12">
        <v>873.8</v>
      </c>
      <c r="F226" s="12">
        <v>201.3</v>
      </c>
      <c r="G226" s="12">
        <v>229.6</v>
      </c>
      <c r="H226" s="12">
        <v>160.19999999999999</v>
      </c>
      <c r="I226" s="9">
        <f t="shared" si="4"/>
        <v>591.09999999999991</v>
      </c>
    </row>
    <row r="227" spans="2:9" x14ac:dyDescent="0.2">
      <c r="B227" s="28" t="str">
        <f t="shared" si="5"/>
        <v>2023</v>
      </c>
      <c r="C227" s="2">
        <v>223</v>
      </c>
      <c r="D227" s="15" t="s">
        <v>30</v>
      </c>
      <c r="E227" s="12">
        <v>727.5</v>
      </c>
      <c r="F227" s="12">
        <v>176.3</v>
      </c>
      <c r="G227" s="12">
        <v>179.5</v>
      </c>
      <c r="H227" s="12">
        <v>176.3</v>
      </c>
      <c r="I227" s="9">
        <f t="shared" si="4"/>
        <v>532.1</v>
      </c>
    </row>
    <row r="228" spans="2:9" x14ac:dyDescent="0.2">
      <c r="B228" s="28" t="str">
        <f t="shared" si="5"/>
        <v>2023</v>
      </c>
      <c r="C228" s="2">
        <v>230</v>
      </c>
      <c r="D228" s="15" t="s">
        <v>31</v>
      </c>
      <c r="E228" s="12">
        <v>1349.2</v>
      </c>
      <c r="F228" s="12">
        <v>292.39999999999998</v>
      </c>
      <c r="G228" s="12">
        <v>349.7</v>
      </c>
      <c r="H228" s="12">
        <v>360.5</v>
      </c>
      <c r="I228" s="9">
        <f t="shared" si="4"/>
        <v>1002.5999999999999</v>
      </c>
    </row>
    <row r="229" spans="2:9" x14ac:dyDescent="0.2">
      <c r="B229" s="28" t="str">
        <f t="shared" si="5"/>
        <v>2023</v>
      </c>
      <c r="C229" s="2">
        <v>240</v>
      </c>
      <c r="D229" s="15" t="s">
        <v>22</v>
      </c>
      <c r="E229" s="12">
        <v>677</v>
      </c>
      <c r="F229" s="12">
        <v>177.5</v>
      </c>
      <c r="G229" s="12">
        <v>151.30000000000001</v>
      </c>
      <c r="H229" s="12">
        <v>119.4</v>
      </c>
      <c r="I229" s="9">
        <f t="shared" si="4"/>
        <v>448.20000000000005</v>
      </c>
    </row>
    <row r="230" spans="2:9" x14ac:dyDescent="0.2">
      <c r="B230" s="28" t="str">
        <f t="shared" si="5"/>
        <v>2023</v>
      </c>
      <c r="C230" s="2">
        <v>250</v>
      </c>
      <c r="D230" s="15" t="s">
        <v>24</v>
      </c>
      <c r="E230" s="12">
        <v>911.9</v>
      </c>
      <c r="F230" s="12">
        <v>221.1</v>
      </c>
      <c r="G230" s="12">
        <v>218.1</v>
      </c>
      <c r="H230" s="12">
        <v>146.69999999999999</v>
      </c>
      <c r="I230" s="9">
        <f t="shared" si="4"/>
        <v>585.9</v>
      </c>
    </row>
    <row r="231" spans="2:9" x14ac:dyDescent="0.2">
      <c r="B231" s="28" t="str">
        <f t="shared" si="5"/>
        <v>2023</v>
      </c>
      <c r="C231" s="2">
        <v>253</v>
      </c>
      <c r="D231" s="15" t="s">
        <v>34</v>
      </c>
      <c r="E231" s="12">
        <v>1155.8</v>
      </c>
      <c r="F231" s="12">
        <v>311.2</v>
      </c>
      <c r="G231" s="12">
        <v>264.2</v>
      </c>
      <c r="H231" s="12">
        <v>154.9</v>
      </c>
      <c r="I231" s="9">
        <f t="shared" si="4"/>
        <v>730.3</v>
      </c>
    </row>
    <row r="232" spans="2:9" x14ac:dyDescent="0.2">
      <c r="B232" s="28" t="str">
        <f t="shared" si="5"/>
        <v>2023</v>
      </c>
      <c r="C232" s="2">
        <v>259</v>
      </c>
      <c r="D232" s="15" t="s">
        <v>35</v>
      </c>
      <c r="E232" s="12">
        <v>1498.5</v>
      </c>
      <c r="F232" s="12">
        <v>395.7</v>
      </c>
      <c r="G232" s="12">
        <v>308.2</v>
      </c>
      <c r="H232" s="12">
        <v>261.8</v>
      </c>
      <c r="I232" s="9">
        <f t="shared" si="4"/>
        <v>965.7</v>
      </c>
    </row>
    <row r="233" spans="2:9" x14ac:dyDescent="0.2">
      <c r="B233" s="28" t="str">
        <f t="shared" si="5"/>
        <v>2023</v>
      </c>
      <c r="C233" s="2">
        <v>260</v>
      </c>
      <c r="D233" s="15" t="s">
        <v>27</v>
      </c>
      <c r="E233" s="12">
        <v>963.4</v>
      </c>
      <c r="F233" s="12">
        <v>231.9</v>
      </c>
      <c r="G233" s="12">
        <v>222.9</v>
      </c>
      <c r="H233" s="12">
        <v>144.6</v>
      </c>
      <c r="I233" s="9">
        <f t="shared" si="4"/>
        <v>599.4</v>
      </c>
    </row>
    <row r="234" spans="2:9" x14ac:dyDescent="0.2">
      <c r="B234" s="28" t="str">
        <f t="shared" si="5"/>
        <v>2023</v>
      </c>
      <c r="C234" s="2">
        <v>265</v>
      </c>
      <c r="D234" s="15" t="s">
        <v>37</v>
      </c>
      <c r="E234" s="12">
        <v>1900.7</v>
      </c>
      <c r="F234" s="12">
        <v>442</v>
      </c>
      <c r="G234" s="12">
        <v>458.4</v>
      </c>
      <c r="H234" s="12">
        <v>363.9</v>
      </c>
      <c r="I234" s="9">
        <f t="shared" si="4"/>
        <v>1264.3</v>
      </c>
    </row>
    <row r="235" spans="2:9" x14ac:dyDescent="0.2">
      <c r="B235" s="28" t="str">
        <f t="shared" si="5"/>
        <v>2023</v>
      </c>
      <c r="C235" s="2">
        <v>269</v>
      </c>
      <c r="D235" s="15" t="s">
        <v>38</v>
      </c>
      <c r="E235" s="12">
        <v>428.2</v>
      </c>
      <c r="F235" s="12">
        <v>102.2</v>
      </c>
      <c r="G235" s="12">
        <v>94.7</v>
      </c>
      <c r="H235" s="12">
        <v>67.5</v>
      </c>
      <c r="I235" s="9">
        <f t="shared" si="4"/>
        <v>264.39999999999998</v>
      </c>
    </row>
    <row r="236" spans="2:9" x14ac:dyDescent="0.2">
      <c r="B236" s="28" t="str">
        <f t="shared" si="5"/>
        <v>2023</v>
      </c>
      <c r="C236" s="2">
        <v>270</v>
      </c>
      <c r="D236" s="15" t="s">
        <v>26</v>
      </c>
      <c r="E236" s="12">
        <v>919</v>
      </c>
      <c r="F236" s="12">
        <v>243.9</v>
      </c>
      <c r="G236" s="12">
        <v>214.3</v>
      </c>
      <c r="H236" s="12">
        <v>144.80000000000001</v>
      </c>
      <c r="I236" s="9">
        <f t="shared" si="4"/>
        <v>603</v>
      </c>
    </row>
    <row r="237" spans="2:9" x14ac:dyDescent="0.2">
      <c r="B237" s="28" t="str">
        <f t="shared" si="5"/>
        <v>2023</v>
      </c>
      <c r="C237" s="2">
        <v>306</v>
      </c>
      <c r="D237" s="15" t="s">
        <v>45</v>
      </c>
      <c r="E237" s="12">
        <v>993.2</v>
      </c>
      <c r="F237" s="12">
        <v>226.5</v>
      </c>
      <c r="G237" s="12">
        <v>215.2</v>
      </c>
      <c r="H237" s="12">
        <v>156.19999999999999</v>
      </c>
      <c r="I237" s="9">
        <f t="shared" si="4"/>
        <v>597.9</v>
      </c>
    </row>
    <row r="238" spans="2:9" x14ac:dyDescent="0.2">
      <c r="B238" s="28" t="str">
        <f t="shared" si="5"/>
        <v>2023</v>
      </c>
      <c r="C238" s="2">
        <v>316</v>
      </c>
      <c r="D238" s="15" t="s">
        <v>41</v>
      </c>
      <c r="E238" s="12">
        <v>1579.9</v>
      </c>
      <c r="F238" s="12">
        <v>366.9</v>
      </c>
      <c r="G238" s="12">
        <v>348.1</v>
      </c>
      <c r="H238" s="12">
        <v>298.5</v>
      </c>
      <c r="I238" s="9">
        <f t="shared" si="4"/>
        <v>1013.5</v>
      </c>
    </row>
    <row r="239" spans="2:9" x14ac:dyDescent="0.2">
      <c r="B239" s="28" t="str">
        <f t="shared" si="5"/>
        <v>2023</v>
      </c>
      <c r="C239" s="2">
        <v>320</v>
      </c>
      <c r="D239" s="15" t="s">
        <v>39</v>
      </c>
      <c r="E239" s="12">
        <v>850.5</v>
      </c>
      <c r="F239" s="12">
        <v>186.9</v>
      </c>
      <c r="G239" s="12">
        <v>235.3</v>
      </c>
      <c r="H239" s="12">
        <v>147.19999999999999</v>
      </c>
      <c r="I239" s="9">
        <f t="shared" si="4"/>
        <v>569.40000000000009</v>
      </c>
    </row>
    <row r="240" spans="2:9" x14ac:dyDescent="0.2">
      <c r="B240" s="28" t="str">
        <f t="shared" si="5"/>
        <v>2023</v>
      </c>
      <c r="C240" s="2">
        <v>326</v>
      </c>
      <c r="D240" s="15" t="s">
        <v>42</v>
      </c>
      <c r="E240" s="12">
        <v>1564.9</v>
      </c>
      <c r="F240" s="12">
        <v>361.9</v>
      </c>
      <c r="G240" s="12">
        <v>330.5</v>
      </c>
      <c r="H240" s="12">
        <v>249.1</v>
      </c>
      <c r="I240" s="9">
        <f t="shared" si="4"/>
        <v>941.5</v>
      </c>
    </row>
    <row r="241" spans="2:9" x14ac:dyDescent="0.2">
      <c r="B241" s="28" t="str">
        <f t="shared" si="5"/>
        <v>2023</v>
      </c>
      <c r="C241" s="2">
        <v>329</v>
      </c>
      <c r="D241" s="15" t="s">
        <v>46</v>
      </c>
      <c r="E241" s="12">
        <v>769.3</v>
      </c>
      <c r="F241" s="12">
        <v>178.1</v>
      </c>
      <c r="G241" s="12">
        <v>191</v>
      </c>
      <c r="H241" s="12">
        <v>129.6</v>
      </c>
      <c r="I241" s="9">
        <f t="shared" si="4"/>
        <v>498.70000000000005</v>
      </c>
    </row>
    <row r="242" spans="2:9" x14ac:dyDescent="0.2">
      <c r="B242" s="28" t="str">
        <f t="shared" si="5"/>
        <v>2023</v>
      </c>
      <c r="C242" s="2">
        <v>330</v>
      </c>
      <c r="D242" s="15" t="s">
        <v>47</v>
      </c>
      <c r="E242" s="12">
        <v>2121.5</v>
      </c>
      <c r="F242" s="12">
        <v>471.6</v>
      </c>
      <c r="G242" s="12">
        <v>487.2</v>
      </c>
      <c r="H242" s="12">
        <v>407.6</v>
      </c>
      <c r="I242" s="9">
        <f t="shared" si="4"/>
        <v>1366.4</v>
      </c>
    </row>
    <row r="243" spans="2:9" x14ac:dyDescent="0.2">
      <c r="B243" s="28" t="str">
        <f t="shared" si="5"/>
        <v>2023</v>
      </c>
      <c r="C243" s="2">
        <v>336</v>
      </c>
      <c r="D243" s="15" t="s">
        <v>49</v>
      </c>
      <c r="E243" s="12">
        <v>602.5</v>
      </c>
      <c r="F243" s="12">
        <v>131.1</v>
      </c>
      <c r="G243" s="12">
        <v>141.6</v>
      </c>
      <c r="H243" s="12">
        <v>105.6</v>
      </c>
      <c r="I243" s="9">
        <f t="shared" si="4"/>
        <v>378.29999999999995</v>
      </c>
    </row>
    <row r="244" spans="2:9" x14ac:dyDescent="0.2">
      <c r="B244" s="28" t="str">
        <f t="shared" si="5"/>
        <v>2023</v>
      </c>
      <c r="C244" s="2">
        <v>340</v>
      </c>
      <c r="D244" s="15" t="s">
        <v>48</v>
      </c>
      <c r="E244" s="12">
        <v>719.1</v>
      </c>
      <c r="F244" s="12">
        <v>169.3</v>
      </c>
      <c r="G244" s="12">
        <v>159</v>
      </c>
      <c r="H244" s="12">
        <v>132.4</v>
      </c>
      <c r="I244" s="9">
        <f t="shared" si="4"/>
        <v>460.70000000000005</v>
      </c>
    </row>
    <row r="245" spans="2:9" x14ac:dyDescent="0.2">
      <c r="B245" s="28" t="str">
        <f t="shared" si="5"/>
        <v>2023</v>
      </c>
      <c r="C245" s="2">
        <v>350</v>
      </c>
      <c r="D245" s="15" t="s">
        <v>36</v>
      </c>
      <c r="E245" s="12">
        <v>584.70000000000005</v>
      </c>
      <c r="F245" s="12">
        <v>151.4</v>
      </c>
      <c r="G245" s="12">
        <v>135.80000000000001</v>
      </c>
      <c r="H245" s="12">
        <v>98.1</v>
      </c>
      <c r="I245" s="9">
        <f t="shared" si="4"/>
        <v>385.30000000000007</v>
      </c>
    </row>
    <row r="246" spans="2:9" x14ac:dyDescent="0.2">
      <c r="B246" s="28" t="str">
        <f t="shared" si="5"/>
        <v>2023</v>
      </c>
      <c r="C246" s="2">
        <v>360</v>
      </c>
      <c r="D246" s="15" t="s">
        <v>43</v>
      </c>
      <c r="E246" s="12">
        <v>1301.4000000000001</v>
      </c>
      <c r="F246" s="12">
        <v>298.3</v>
      </c>
      <c r="G246" s="12">
        <v>280.89999999999998</v>
      </c>
      <c r="H246" s="12">
        <v>254.6</v>
      </c>
      <c r="I246" s="9">
        <f t="shared" si="4"/>
        <v>833.80000000000007</v>
      </c>
    </row>
    <row r="247" spans="2:9" x14ac:dyDescent="0.2">
      <c r="B247" s="28" t="str">
        <f t="shared" si="5"/>
        <v>2023</v>
      </c>
      <c r="C247" s="2">
        <v>370</v>
      </c>
      <c r="D247" s="15" t="s">
        <v>44</v>
      </c>
      <c r="E247" s="12">
        <v>2042.3</v>
      </c>
      <c r="F247" s="12">
        <v>478.7</v>
      </c>
      <c r="G247" s="12">
        <v>465.3</v>
      </c>
      <c r="H247" s="12">
        <v>336.3</v>
      </c>
      <c r="I247" s="9">
        <f t="shared" si="4"/>
        <v>1280.3</v>
      </c>
    </row>
    <row r="248" spans="2:9" x14ac:dyDescent="0.2">
      <c r="B248" s="28" t="str">
        <f t="shared" si="5"/>
        <v>2023</v>
      </c>
      <c r="C248" s="2">
        <v>376</v>
      </c>
      <c r="D248" s="15" t="s">
        <v>40</v>
      </c>
      <c r="E248" s="12">
        <v>1516.2</v>
      </c>
      <c r="F248" s="12">
        <v>342.2</v>
      </c>
      <c r="G248" s="12">
        <v>348.5</v>
      </c>
      <c r="H248" s="12">
        <v>290.89999999999998</v>
      </c>
      <c r="I248" s="9">
        <f t="shared" si="4"/>
        <v>981.6</v>
      </c>
    </row>
    <row r="249" spans="2:9" x14ac:dyDescent="0.2">
      <c r="B249" s="28" t="str">
        <f t="shared" si="5"/>
        <v>2023</v>
      </c>
      <c r="C249" s="2">
        <v>390</v>
      </c>
      <c r="D249" s="15" t="s">
        <v>50</v>
      </c>
      <c r="E249" s="12">
        <v>1387.4</v>
      </c>
      <c r="F249" s="12">
        <v>308.5</v>
      </c>
      <c r="G249" s="12">
        <v>299.5</v>
      </c>
      <c r="H249" s="12">
        <v>268.8</v>
      </c>
      <c r="I249" s="9">
        <f t="shared" si="4"/>
        <v>876.8</v>
      </c>
    </row>
    <row r="250" spans="2:9" x14ac:dyDescent="0.2">
      <c r="B250" s="28" t="str">
        <f t="shared" si="5"/>
        <v>2023</v>
      </c>
      <c r="C250" s="2">
        <v>400</v>
      </c>
      <c r="D250" s="15" t="s">
        <v>32</v>
      </c>
      <c r="E250" s="12">
        <v>1000.5</v>
      </c>
      <c r="F250" s="12">
        <v>211.2</v>
      </c>
      <c r="G250" s="12">
        <v>213.7</v>
      </c>
      <c r="H250" s="12">
        <v>216.1</v>
      </c>
      <c r="I250" s="9">
        <f t="shared" si="4"/>
        <v>641</v>
      </c>
    </row>
    <row r="251" spans="2:9" x14ac:dyDescent="0.2">
      <c r="B251" s="28" t="str">
        <f t="shared" si="5"/>
        <v>2023</v>
      </c>
      <c r="C251" s="2">
        <v>410</v>
      </c>
      <c r="D251" s="15" t="s">
        <v>55</v>
      </c>
      <c r="E251" s="12">
        <v>766.1</v>
      </c>
      <c r="F251" s="12">
        <v>157.80000000000001</v>
      </c>
      <c r="G251" s="12">
        <v>203.3</v>
      </c>
      <c r="H251" s="12">
        <v>171.6</v>
      </c>
      <c r="I251" s="9">
        <f t="shared" si="4"/>
        <v>532.70000000000005</v>
      </c>
    </row>
    <row r="252" spans="2:9" x14ac:dyDescent="0.2">
      <c r="B252" s="28" t="str">
        <f t="shared" si="5"/>
        <v>2023</v>
      </c>
      <c r="C252" s="2">
        <v>420</v>
      </c>
      <c r="D252" s="15" t="s">
        <v>51</v>
      </c>
      <c r="E252" s="12">
        <v>1029.4000000000001</v>
      </c>
      <c r="F252" s="12">
        <v>209.9</v>
      </c>
      <c r="G252" s="12">
        <v>239.4</v>
      </c>
      <c r="H252" s="12">
        <v>239.5</v>
      </c>
      <c r="I252" s="9">
        <f t="shared" si="4"/>
        <v>688.8</v>
      </c>
    </row>
    <row r="253" spans="2:9" x14ac:dyDescent="0.2">
      <c r="B253" s="28" t="str">
        <f t="shared" si="5"/>
        <v>2023</v>
      </c>
      <c r="C253" s="2">
        <v>430</v>
      </c>
      <c r="D253" s="15" t="s">
        <v>52</v>
      </c>
      <c r="E253" s="12">
        <v>1191.7</v>
      </c>
      <c r="F253" s="12">
        <v>247.7</v>
      </c>
      <c r="G253" s="12">
        <v>287.2</v>
      </c>
      <c r="H253" s="12">
        <v>287.8</v>
      </c>
      <c r="I253" s="9">
        <f t="shared" si="4"/>
        <v>822.7</v>
      </c>
    </row>
    <row r="254" spans="2:9" x14ac:dyDescent="0.2">
      <c r="B254" s="28" t="str">
        <f t="shared" si="5"/>
        <v>2023</v>
      </c>
      <c r="C254" s="2">
        <v>440</v>
      </c>
      <c r="D254" s="15" t="s">
        <v>53</v>
      </c>
      <c r="E254" s="12">
        <v>748.4</v>
      </c>
      <c r="F254" s="12">
        <v>185.1</v>
      </c>
      <c r="G254" s="12">
        <v>175.6</v>
      </c>
      <c r="H254" s="12">
        <v>131.69999999999999</v>
      </c>
      <c r="I254" s="9">
        <f t="shared" si="4"/>
        <v>492.4</v>
      </c>
    </row>
    <row r="255" spans="2:9" x14ac:dyDescent="0.2">
      <c r="B255" s="28" t="str">
        <f t="shared" si="5"/>
        <v>2023</v>
      </c>
      <c r="C255" s="2">
        <v>450</v>
      </c>
      <c r="D255" s="15" t="s">
        <v>57</v>
      </c>
      <c r="E255" s="12">
        <v>979.7</v>
      </c>
      <c r="F255" s="12">
        <v>217.9</v>
      </c>
      <c r="G255" s="12">
        <v>219.5</v>
      </c>
      <c r="H255" s="12">
        <v>195.3</v>
      </c>
      <c r="I255" s="9">
        <f t="shared" si="4"/>
        <v>632.70000000000005</v>
      </c>
    </row>
    <row r="256" spans="2:9" x14ac:dyDescent="0.2">
      <c r="B256" s="28" t="str">
        <f t="shared" si="5"/>
        <v>2023</v>
      </c>
      <c r="C256" s="2">
        <v>461</v>
      </c>
      <c r="D256" s="15" t="s">
        <v>58</v>
      </c>
      <c r="E256" s="12">
        <v>4267.3</v>
      </c>
      <c r="F256" s="12">
        <v>960.2</v>
      </c>
      <c r="G256" s="12">
        <v>960.9</v>
      </c>
      <c r="H256" s="12">
        <v>808.6</v>
      </c>
      <c r="I256" s="9">
        <f t="shared" si="4"/>
        <v>2729.7</v>
      </c>
    </row>
    <row r="257" spans="2:9" x14ac:dyDescent="0.2">
      <c r="B257" s="28" t="str">
        <f t="shared" si="5"/>
        <v>2023</v>
      </c>
      <c r="C257" s="2">
        <v>479</v>
      </c>
      <c r="D257" s="15" t="s">
        <v>59</v>
      </c>
      <c r="E257" s="12">
        <v>1906.9</v>
      </c>
      <c r="F257" s="12">
        <v>417</v>
      </c>
      <c r="G257" s="12">
        <v>425.3</v>
      </c>
      <c r="H257" s="12">
        <v>430.6</v>
      </c>
      <c r="I257" s="9">
        <f t="shared" si="4"/>
        <v>1272.9000000000001</v>
      </c>
    </row>
    <row r="258" spans="2:9" x14ac:dyDescent="0.2">
      <c r="B258" s="28" t="str">
        <f t="shared" si="5"/>
        <v>2023</v>
      </c>
      <c r="C258" s="2">
        <v>480</v>
      </c>
      <c r="D258" s="15" t="s">
        <v>56</v>
      </c>
      <c r="E258" s="12">
        <v>607.79999999999995</v>
      </c>
      <c r="F258" s="12">
        <v>145.19999999999999</v>
      </c>
      <c r="G258" s="12">
        <v>128.4</v>
      </c>
      <c r="H258" s="12">
        <v>122.8</v>
      </c>
      <c r="I258" s="9">
        <f t="shared" si="4"/>
        <v>396.40000000000003</v>
      </c>
    </row>
    <row r="259" spans="2:9" x14ac:dyDescent="0.2">
      <c r="B259" s="28" t="str">
        <f t="shared" si="5"/>
        <v>2023</v>
      </c>
      <c r="C259" s="2">
        <v>482</v>
      </c>
      <c r="D259" s="15" t="s">
        <v>54</v>
      </c>
      <c r="E259" s="12">
        <v>437.6</v>
      </c>
      <c r="F259" s="12">
        <v>88.8</v>
      </c>
      <c r="G259" s="12">
        <v>92.1</v>
      </c>
      <c r="H259" s="12">
        <v>80.8</v>
      </c>
      <c r="I259" s="9">
        <f t="shared" si="4"/>
        <v>261.7</v>
      </c>
    </row>
    <row r="260" spans="2:9" x14ac:dyDescent="0.2">
      <c r="B260" s="28" t="str">
        <f t="shared" si="5"/>
        <v>2023</v>
      </c>
      <c r="C260" s="2">
        <v>492</v>
      </c>
      <c r="D260" s="15" t="s">
        <v>60</v>
      </c>
      <c r="E260" s="12">
        <v>253.2</v>
      </c>
      <c r="F260" s="12">
        <v>66.3</v>
      </c>
      <c r="G260" s="12">
        <v>60.9</v>
      </c>
      <c r="H260" s="12">
        <v>48.8</v>
      </c>
      <c r="I260" s="9">
        <f t="shared" si="4"/>
        <v>176</v>
      </c>
    </row>
    <row r="261" spans="2:9" x14ac:dyDescent="0.2">
      <c r="B261" s="28" t="str">
        <f t="shared" si="5"/>
        <v>2023</v>
      </c>
      <c r="C261" s="2">
        <v>510</v>
      </c>
      <c r="D261" s="15" t="s">
        <v>65</v>
      </c>
      <c r="E261" s="12">
        <v>1334.6</v>
      </c>
      <c r="F261" s="12">
        <v>326.3</v>
      </c>
      <c r="G261" s="12">
        <v>351.3</v>
      </c>
      <c r="H261" s="12">
        <v>253.8</v>
      </c>
      <c r="I261" s="9">
        <f t="shared" si="4"/>
        <v>931.40000000000009</v>
      </c>
    </row>
    <row r="262" spans="2:9" x14ac:dyDescent="0.2">
      <c r="B262" s="28" t="str">
        <f t="shared" si="5"/>
        <v>2023</v>
      </c>
      <c r="C262" s="2">
        <v>530</v>
      </c>
      <c r="D262" s="15" t="s">
        <v>61</v>
      </c>
      <c r="E262" s="12">
        <v>537.20000000000005</v>
      </c>
      <c r="F262" s="12">
        <v>118.1</v>
      </c>
      <c r="G262" s="12">
        <v>135.6</v>
      </c>
      <c r="H262" s="12">
        <v>116.1</v>
      </c>
      <c r="I262" s="9">
        <f t="shared" si="4"/>
        <v>369.79999999999995</v>
      </c>
    </row>
    <row r="263" spans="2:9" x14ac:dyDescent="0.2">
      <c r="B263" s="28" t="str">
        <f t="shared" si="5"/>
        <v>2023</v>
      </c>
      <c r="C263" s="2">
        <v>540</v>
      </c>
      <c r="D263" s="15" t="s">
        <v>67</v>
      </c>
      <c r="E263" s="12">
        <v>2164.4</v>
      </c>
      <c r="F263" s="12">
        <v>504.7</v>
      </c>
      <c r="G263" s="12">
        <v>596.79999999999995</v>
      </c>
      <c r="H263" s="12">
        <v>439</v>
      </c>
      <c r="I263" s="9">
        <f t="shared" si="4"/>
        <v>1540.5</v>
      </c>
    </row>
    <row r="264" spans="2:9" x14ac:dyDescent="0.2">
      <c r="B264" s="28" t="str">
        <f t="shared" si="5"/>
        <v>2023</v>
      </c>
      <c r="C264" s="2">
        <v>550</v>
      </c>
      <c r="D264" s="15" t="s">
        <v>68</v>
      </c>
      <c r="E264" s="12">
        <v>1210.9000000000001</v>
      </c>
      <c r="F264" s="12">
        <v>279.3</v>
      </c>
      <c r="G264" s="12">
        <v>320.3</v>
      </c>
      <c r="H264" s="12">
        <v>220.3</v>
      </c>
      <c r="I264" s="9">
        <f t="shared" si="4"/>
        <v>819.90000000000009</v>
      </c>
    </row>
    <row r="265" spans="2:9" x14ac:dyDescent="0.2">
      <c r="B265" s="28" t="str">
        <f t="shared" si="5"/>
        <v>2023</v>
      </c>
      <c r="C265" s="2">
        <v>561</v>
      </c>
      <c r="D265" s="15" t="s">
        <v>62</v>
      </c>
      <c r="E265" s="12">
        <v>3001.4</v>
      </c>
      <c r="F265" s="12">
        <v>691.7</v>
      </c>
      <c r="G265" s="12">
        <v>711.1</v>
      </c>
      <c r="H265" s="12">
        <v>490.6</v>
      </c>
      <c r="I265" s="9">
        <f t="shared" si="4"/>
        <v>1893.4</v>
      </c>
    </row>
    <row r="266" spans="2:9" x14ac:dyDescent="0.2">
      <c r="B266" s="28" t="str">
        <f t="shared" si="5"/>
        <v>2023</v>
      </c>
      <c r="C266" s="2">
        <v>563</v>
      </c>
      <c r="D266" s="15" t="s">
        <v>63</v>
      </c>
      <c r="E266" s="12">
        <v>115.4</v>
      </c>
      <c r="F266" s="12">
        <v>25.3</v>
      </c>
      <c r="G266" s="12">
        <v>28.1</v>
      </c>
      <c r="H266" s="12">
        <v>20.100000000000001</v>
      </c>
      <c r="I266" s="9">
        <f t="shared" si="4"/>
        <v>73.5</v>
      </c>
    </row>
    <row r="267" spans="2:9" x14ac:dyDescent="0.2">
      <c r="B267" s="28" t="str">
        <f t="shared" si="5"/>
        <v>2023</v>
      </c>
      <c r="C267" s="2">
        <v>573</v>
      </c>
      <c r="D267" s="15" t="s">
        <v>69</v>
      </c>
      <c r="E267" s="12">
        <v>1209.5999999999999</v>
      </c>
      <c r="F267" s="12">
        <v>268.3</v>
      </c>
      <c r="G267" s="12">
        <v>336.3</v>
      </c>
      <c r="H267" s="12">
        <v>280.5</v>
      </c>
      <c r="I267" s="9">
        <f t="shared" si="4"/>
        <v>885.1</v>
      </c>
    </row>
    <row r="268" spans="2:9" x14ac:dyDescent="0.2">
      <c r="B268" s="28" t="str">
        <f t="shared" si="5"/>
        <v>2023</v>
      </c>
      <c r="C268" s="2">
        <v>575</v>
      </c>
      <c r="D268" s="15" t="s">
        <v>70</v>
      </c>
      <c r="E268" s="12">
        <v>942.7</v>
      </c>
      <c r="F268" s="12">
        <v>213.3</v>
      </c>
      <c r="G268" s="12">
        <v>250.8</v>
      </c>
      <c r="H268" s="12">
        <v>219.4</v>
      </c>
      <c r="I268" s="9">
        <f t="shared" si="4"/>
        <v>683.5</v>
      </c>
    </row>
    <row r="269" spans="2:9" x14ac:dyDescent="0.2">
      <c r="B269" s="28" t="str">
        <f t="shared" si="5"/>
        <v>2023</v>
      </c>
      <c r="C269" s="2">
        <v>580</v>
      </c>
      <c r="D269" s="15" t="s">
        <v>72</v>
      </c>
      <c r="E269" s="12">
        <v>1723.2</v>
      </c>
      <c r="F269" s="12">
        <v>391.9</v>
      </c>
      <c r="G269" s="12">
        <v>417.8</v>
      </c>
      <c r="H269" s="12">
        <v>312.10000000000002</v>
      </c>
      <c r="I269" s="9">
        <f t="shared" si="4"/>
        <v>1121.8000000000002</v>
      </c>
    </row>
    <row r="270" spans="2:9" x14ac:dyDescent="0.2">
      <c r="B270" s="28" t="str">
        <f t="shared" si="5"/>
        <v>2023</v>
      </c>
      <c r="C270" s="2">
        <v>607</v>
      </c>
      <c r="D270" s="15" t="s">
        <v>64</v>
      </c>
      <c r="E270" s="12">
        <v>1422.5</v>
      </c>
      <c r="F270" s="12">
        <v>317.3</v>
      </c>
      <c r="G270" s="12">
        <v>323.2</v>
      </c>
      <c r="H270" s="12">
        <v>247.8</v>
      </c>
      <c r="I270" s="9">
        <f t="shared" ref="I270:I302" si="6">SUM(F270:H270)</f>
        <v>888.3</v>
      </c>
    </row>
    <row r="271" spans="2:9" x14ac:dyDescent="0.2">
      <c r="B271" s="28" t="str">
        <f t="shared" ref="B271:B302" si="7">B270</f>
        <v>2023</v>
      </c>
      <c r="C271" s="2">
        <v>615</v>
      </c>
      <c r="D271" s="15" t="s">
        <v>75</v>
      </c>
      <c r="E271" s="12">
        <v>2096.1</v>
      </c>
      <c r="F271" s="12">
        <v>467.5</v>
      </c>
      <c r="G271" s="12">
        <v>444.5</v>
      </c>
      <c r="H271" s="12">
        <v>382.9</v>
      </c>
      <c r="I271" s="9">
        <f t="shared" si="6"/>
        <v>1294.9000000000001</v>
      </c>
    </row>
    <row r="272" spans="2:9" x14ac:dyDescent="0.2">
      <c r="B272" s="28" t="str">
        <f t="shared" si="7"/>
        <v>2023</v>
      </c>
      <c r="C272" s="2">
        <v>621</v>
      </c>
      <c r="D272" s="15" t="s">
        <v>66</v>
      </c>
      <c r="E272" s="12">
        <v>1959.1</v>
      </c>
      <c r="F272" s="12">
        <v>442.3</v>
      </c>
      <c r="G272" s="12">
        <v>456.9</v>
      </c>
      <c r="H272" s="12">
        <v>347</v>
      </c>
      <c r="I272" s="9">
        <f t="shared" si="6"/>
        <v>1246.2</v>
      </c>
    </row>
    <row r="273" spans="2:9" x14ac:dyDescent="0.2">
      <c r="B273" s="28" t="str">
        <f t="shared" si="7"/>
        <v>2023</v>
      </c>
      <c r="C273" s="2">
        <v>630</v>
      </c>
      <c r="D273" s="15" t="s">
        <v>71</v>
      </c>
      <c r="E273" s="12">
        <v>2310.1</v>
      </c>
      <c r="F273" s="12">
        <v>538.1</v>
      </c>
      <c r="G273" s="12">
        <v>544.79999999999995</v>
      </c>
      <c r="H273" s="12">
        <v>438.2</v>
      </c>
      <c r="I273" s="9">
        <f t="shared" si="6"/>
        <v>1521.1000000000001</v>
      </c>
    </row>
    <row r="274" spans="2:9" x14ac:dyDescent="0.2">
      <c r="B274" s="28" t="str">
        <f t="shared" si="7"/>
        <v>2023</v>
      </c>
      <c r="C274" s="2">
        <v>657</v>
      </c>
      <c r="D274" s="15" t="s">
        <v>84</v>
      </c>
      <c r="E274" s="12">
        <v>1986.7</v>
      </c>
      <c r="F274" s="12">
        <v>439.6</v>
      </c>
      <c r="G274" s="12">
        <v>474.3</v>
      </c>
      <c r="H274" s="12">
        <v>373.2</v>
      </c>
      <c r="I274" s="9">
        <f t="shared" si="6"/>
        <v>1287.1000000000001</v>
      </c>
    </row>
    <row r="275" spans="2:9" x14ac:dyDescent="0.2">
      <c r="B275" s="28" t="str">
        <f t="shared" si="7"/>
        <v>2023</v>
      </c>
      <c r="C275" s="2">
        <v>661</v>
      </c>
      <c r="D275" s="15" t="s">
        <v>85</v>
      </c>
      <c r="E275" s="12">
        <v>1441</v>
      </c>
      <c r="F275" s="12">
        <v>327.60000000000002</v>
      </c>
      <c r="G275" s="12">
        <v>336.3</v>
      </c>
      <c r="H275" s="12">
        <v>264.89999999999998</v>
      </c>
      <c r="I275" s="9">
        <f t="shared" si="6"/>
        <v>928.80000000000007</v>
      </c>
    </row>
    <row r="276" spans="2:9" x14ac:dyDescent="0.2">
      <c r="B276" s="28" t="str">
        <f t="shared" si="7"/>
        <v>2023</v>
      </c>
      <c r="C276" s="2">
        <v>665</v>
      </c>
      <c r="D276" s="15" t="s">
        <v>87</v>
      </c>
      <c r="E276" s="12">
        <v>542</v>
      </c>
      <c r="F276" s="12">
        <v>122.7</v>
      </c>
      <c r="G276" s="12">
        <v>139.80000000000001</v>
      </c>
      <c r="H276" s="12">
        <v>109.3</v>
      </c>
      <c r="I276" s="9">
        <f t="shared" si="6"/>
        <v>371.8</v>
      </c>
    </row>
    <row r="277" spans="2:9" x14ac:dyDescent="0.2">
      <c r="B277" s="28" t="str">
        <f t="shared" si="7"/>
        <v>2023</v>
      </c>
      <c r="C277" s="2">
        <v>671</v>
      </c>
      <c r="D277" s="15" t="s">
        <v>90</v>
      </c>
      <c r="E277" s="12">
        <v>587.9</v>
      </c>
      <c r="F277" s="12">
        <v>146.9</v>
      </c>
      <c r="G277" s="12">
        <v>121.4</v>
      </c>
      <c r="H277" s="12">
        <v>114.5</v>
      </c>
      <c r="I277" s="9">
        <f t="shared" si="6"/>
        <v>382.8</v>
      </c>
    </row>
    <row r="278" spans="2:9" x14ac:dyDescent="0.2">
      <c r="B278" s="28" t="str">
        <f t="shared" si="7"/>
        <v>2023</v>
      </c>
      <c r="C278" s="2">
        <v>706</v>
      </c>
      <c r="D278" s="15" t="s">
        <v>82</v>
      </c>
      <c r="E278" s="12">
        <v>1155.4000000000001</v>
      </c>
      <c r="F278" s="12">
        <v>265.2</v>
      </c>
      <c r="G278" s="12">
        <v>279.2</v>
      </c>
      <c r="H278" s="12">
        <v>205.1</v>
      </c>
      <c r="I278" s="9">
        <f t="shared" si="6"/>
        <v>749.5</v>
      </c>
    </row>
    <row r="279" spans="2:9" x14ac:dyDescent="0.2">
      <c r="B279" s="28" t="str">
        <f t="shared" si="7"/>
        <v>2023</v>
      </c>
      <c r="C279" s="2">
        <v>707</v>
      </c>
      <c r="D279" s="15" t="s">
        <v>76</v>
      </c>
      <c r="E279" s="12">
        <v>1033.5</v>
      </c>
      <c r="F279" s="12">
        <v>227.5</v>
      </c>
      <c r="G279" s="12">
        <v>239.2</v>
      </c>
      <c r="H279" s="12">
        <v>194.8</v>
      </c>
      <c r="I279" s="9">
        <f t="shared" si="6"/>
        <v>661.5</v>
      </c>
    </row>
    <row r="280" spans="2:9" x14ac:dyDescent="0.2">
      <c r="B280" s="28" t="str">
        <f t="shared" si="7"/>
        <v>2023</v>
      </c>
      <c r="C280" s="2">
        <v>710</v>
      </c>
      <c r="D280" s="15" t="s">
        <v>73</v>
      </c>
      <c r="E280" s="12">
        <v>843.7</v>
      </c>
      <c r="F280" s="12">
        <v>208.4</v>
      </c>
      <c r="G280" s="12">
        <v>189.6</v>
      </c>
      <c r="H280" s="12">
        <v>161.80000000000001</v>
      </c>
      <c r="I280" s="9">
        <f t="shared" si="6"/>
        <v>559.79999999999995</v>
      </c>
    </row>
    <row r="281" spans="2:9" x14ac:dyDescent="0.2">
      <c r="B281" s="28" t="str">
        <f t="shared" si="7"/>
        <v>2023</v>
      </c>
      <c r="C281" s="2">
        <v>727</v>
      </c>
      <c r="D281" s="15" t="s">
        <v>77</v>
      </c>
      <c r="E281" s="12">
        <v>484.4</v>
      </c>
      <c r="F281" s="12">
        <v>108.5</v>
      </c>
      <c r="G281" s="12">
        <v>114</v>
      </c>
      <c r="H281" s="12">
        <v>119.3</v>
      </c>
      <c r="I281" s="9">
        <f t="shared" si="6"/>
        <v>341.8</v>
      </c>
    </row>
    <row r="282" spans="2:9" x14ac:dyDescent="0.2">
      <c r="B282" s="28" t="str">
        <f t="shared" si="7"/>
        <v>2023</v>
      </c>
      <c r="C282" s="2">
        <v>730</v>
      </c>
      <c r="D282" s="15" t="s">
        <v>78</v>
      </c>
      <c r="E282" s="12">
        <v>1784.9</v>
      </c>
      <c r="F282" s="12">
        <v>414.3</v>
      </c>
      <c r="G282" s="12">
        <v>422.3</v>
      </c>
      <c r="H282" s="12">
        <v>329</v>
      </c>
      <c r="I282" s="9">
        <f t="shared" si="6"/>
        <v>1165.5999999999999</v>
      </c>
    </row>
    <row r="283" spans="2:9" x14ac:dyDescent="0.2">
      <c r="B283" s="28" t="str">
        <f t="shared" si="7"/>
        <v>2023</v>
      </c>
      <c r="C283" s="2">
        <v>740</v>
      </c>
      <c r="D283" s="15" t="s">
        <v>80</v>
      </c>
      <c r="E283" s="12">
        <v>1721.4</v>
      </c>
      <c r="F283" s="12">
        <v>361.1</v>
      </c>
      <c r="G283" s="12">
        <v>431.8</v>
      </c>
      <c r="H283" s="12">
        <v>348.1</v>
      </c>
      <c r="I283" s="9">
        <f t="shared" si="6"/>
        <v>1141</v>
      </c>
    </row>
    <row r="284" spans="2:9" x14ac:dyDescent="0.2">
      <c r="B284" s="28" t="str">
        <f t="shared" si="7"/>
        <v>2023</v>
      </c>
      <c r="C284" s="2">
        <v>741</v>
      </c>
      <c r="D284" s="15" t="s">
        <v>79</v>
      </c>
      <c r="E284" s="12">
        <v>192.7</v>
      </c>
      <c r="F284" s="12">
        <v>38.6</v>
      </c>
      <c r="G284" s="12">
        <v>46.8</v>
      </c>
      <c r="H284" s="12">
        <v>45.6</v>
      </c>
      <c r="I284" s="9">
        <f t="shared" si="6"/>
        <v>131</v>
      </c>
    </row>
    <row r="285" spans="2:9" x14ac:dyDescent="0.2">
      <c r="B285" s="28" t="str">
        <f t="shared" si="7"/>
        <v>2023</v>
      </c>
      <c r="C285" s="2">
        <v>746</v>
      </c>
      <c r="D285" s="15" t="s">
        <v>81</v>
      </c>
      <c r="E285" s="12">
        <v>1176.4000000000001</v>
      </c>
      <c r="F285" s="12">
        <v>279.60000000000002</v>
      </c>
      <c r="G285" s="12">
        <v>286.8</v>
      </c>
      <c r="H285" s="12">
        <v>203.3</v>
      </c>
      <c r="I285" s="9">
        <f t="shared" si="6"/>
        <v>769.7</v>
      </c>
    </row>
    <row r="286" spans="2:9" x14ac:dyDescent="0.2">
      <c r="B286" s="28" t="str">
        <f t="shared" si="7"/>
        <v>2023</v>
      </c>
      <c r="C286" s="2">
        <v>751</v>
      </c>
      <c r="D286" s="15" t="s">
        <v>83</v>
      </c>
      <c r="E286" s="12">
        <v>5596.8</v>
      </c>
      <c r="F286" s="12">
        <v>1215.0999999999999</v>
      </c>
      <c r="G286" s="12">
        <v>1251.7</v>
      </c>
      <c r="H286" s="12">
        <v>1009.9</v>
      </c>
      <c r="I286" s="9">
        <f t="shared" si="6"/>
        <v>3476.7000000000003</v>
      </c>
    </row>
    <row r="287" spans="2:9" x14ac:dyDescent="0.2">
      <c r="B287" s="28" t="str">
        <f t="shared" si="7"/>
        <v>2023</v>
      </c>
      <c r="C287" s="2">
        <v>756</v>
      </c>
      <c r="D287" s="15" t="s">
        <v>86</v>
      </c>
      <c r="E287" s="12">
        <v>871</v>
      </c>
      <c r="F287" s="12">
        <v>204</v>
      </c>
      <c r="G287" s="12">
        <v>203</v>
      </c>
      <c r="H287" s="12">
        <v>182</v>
      </c>
      <c r="I287" s="9">
        <f t="shared" si="6"/>
        <v>589</v>
      </c>
    </row>
    <row r="288" spans="2:9" x14ac:dyDescent="0.2">
      <c r="B288" s="28" t="str">
        <f t="shared" si="7"/>
        <v>2023</v>
      </c>
      <c r="C288" s="2">
        <v>760</v>
      </c>
      <c r="D288" s="15" t="s">
        <v>88</v>
      </c>
      <c r="E288" s="12">
        <v>1494</v>
      </c>
      <c r="F288" s="12">
        <v>318.2</v>
      </c>
      <c r="G288" s="12">
        <v>381</v>
      </c>
      <c r="H288" s="12">
        <v>280.3</v>
      </c>
      <c r="I288" s="9">
        <f t="shared" si="6"/>
        <v>979.5</v>
      </c>
    </row>
    <row r="289" spans="2:9" x14ac:dyDescent="0.2">
      <c r="B289" s="28" t="str">
        <f t="shared" si="7"/>
        <v>2023</v>
      </c>
      <c r="C289" s="2">
        <v>766</v>
      </c>
      <c r="D289" s="15" t="s">
        <v>74</v>
      </c>
      <c r="E289" s="12">
        <v>739.3</v>
      </c>
      <c r="F289" s="12">
        <v>159.30000000000001</v>
      </c>
      <c r="G289" s="12">
        <v>185.3</v>
      </c>
      <c r="H289" s="12">
        <v>186.3</v>
      </c>
      <c r="I289" s="9">
        <f t="shared" si="6"/>
        <v>530.90000000000009</v>
      </c>
    </row>
    <row r="290" spans="2:9" x14ac:dyDescent="0.2">
      <c r="B290" s="28" t="str">
        <f t="shared" si="7"/>
        <v>2023</v>
      </c>
      <c r="C290" s="2">
        <v>773</v>
      </c>
      <c r="D290" s="15" t="s">
        <v>98</v>
      </c>
      <c r="E290" s="12">
        <v>656.5</v>
      </c>
      <c r="F290" s="12">
        <v>141.5</v>
      </c>
      <c r="G290" s="12">
        <v>153.5</v>
      </c>
      <c r="H290" s="12">
        <v>127</v>
      </c>
      <c r="I290" s="9">
        <f t="shared" si="6"/>
        <v>422</v>
      </c>
    </row>
    <row r="291" spans="2:9" x14ac:dyDescent="0.2">
      <c r="B291" s="28" t="str">
        <f t="shared" si="7"/>
        <v>2023</v>
      </c>
      <c r="C291" s="2">
        <v>779</v>
      </c>
      <c r="D291" s="15" t="s">
        <v>89</v>
      </c>
      <c r="E291" s="12">
        <v>1162.4000000000001</v>
      </c>
      <c r="F291" s="12">
        <v>270.7</v>
      </c>
      <c r="G291" s="12">
        <v>268.7</v>
      </c>
      <c r="H291" s="12">
        <v>232.4</v>
      </c>
      <c r="I291" s="9">
        <f t="shared" si="6"/>
        <v>771.8</v>
      </c>
    </row>
    <row r="292" spans="2:9" x14ac:dyDescent="0.2">
      <c r="B292" s="28" t="str">
        <f t="shared" si="7"/>
        <v>2023</v>
      </c>
      <c r="C292" s="2">
        <v>787</v>
      </c>
      <c r="D292" s="15" t="s">
        <v>100</v>
      </c>
      <c r="E292" s="12">
        <v>962.9</v>
      </c>
      <c r="F292" s="12">
        <v>239.6</v>
      </c>
      <c r="G292" s="12">
        <v>212.9</v>
      </c>
      <c r="H292" s="12">
        <v>178.3</v>
      </c>
      <c r="I292" s="9">
        <f t="shared" si="6"/>
        <v>630.79999999999995</v>
      </c>
    </row>
    <row r="293" spans="2:9" x14ac:dyDescent="0.2">
      <c r="B293" s="28" t="str">
        <f t="shared" si="7"/>
        <v>2023</v>
      </c>
      <c r="C293" s="2">
        <v>791</v>
      </c>
      <c r="D293" s="15" t="s">
        <v>91</v>
      </c>
      <c r="E293" s="12">
        <v>2379.4</v>
      </c>
      <c r="F293" s="12">
        <v>524.1</v>
      </c>
      <c r="G293" s="12">
        <v>564.5</v>
      </c>
      <c r="H293" s="12">
        <v>457.2</v>
      </c>
      <c r="I293" s="9">
        <f t="shared" si="6"/>
        <v>1545.8</v>
      </c>
    </row>
    <row r="294" spans="2:9" x14ac:dyDescent="0.2">
      <c r="B294" s="28" t="str">
        <f t="shared" si="7"/>
        <v>2023</v>
      </c>
      <c r="C294" s="2">
        <v>810</v>
      </c>
      <c r="D294" s="15" t="s">
        <v>92</v>
      </c>
      <c r="E294" s="12">
        <v>893.4</v>
      </c>
      <c r="F294" s="12">
        <v>201.8</v>
      </c>
      <c r="G294" s="12">
        <v>219.5</v>
      </c>
      <c r="H294" s="12">
        <v>187.1</v>
      </c>
      <c r="I294" s="9">
        <f t="shared" si="6"/>
        <v>608.4</v>
      </c>
    </row>
    <row r="295" spans="2:9" x14ac:dyDescent="0.2">
      <c r="B295" s="28" t="str">
        <f t="shared" si="7"/>
        <v>2023</v>
      </c>
      <c r="C295" s="2">
        <v>813</v>
      </c>
      <c r="D295" s="15" t="s">
        <v>93</v>
      </c>
      <c r="E295" s="12">
        <v>2089.4</v>
      </c>
      <c r="F295" s="12">
        <v>504.7</v>
      </c>
      <c r="G295" s="12">
        <v>470.1</v>
      </c>
      <c r="H295" s="12">
        <v>395.3</v>
      </c>
      <c r="I295" s="9">
        <f t="shared" si="6"/>
        <v>1370.1</v>
      </c>
    </row>
    <row r="296" spans="2:9" x14ac:dyDescent="0.2">
      <c r="B296" s="28" t="str">
        <f t="shared" si="7"/>
        <v>2023</v>
      </c>
      <c r="C296" s="2">
        <v>820</v>
      </c>
      <c r="D296" s="15" t="s">
        <v>101</v>
      </c>
      <c r="E296" s="12">
        <v>759.3</v>
      </c>
      <c r="F296" s="12">
        <v>190.7</v>
      </c>
      <c r="G296" s="12">
        <v>173.2</v>
      </c>
      <c r="H296" s="12">
        <v>169.3</v>
      </c>
      <c r="I296" s="9">
        <f t="shared" si="6"/>
        <v>533.20000000000005</v>
      </c>
    </row>
    <row r="297" spans="2:9" x14ac:dyDescent="0.2">
      <c r="B297" s="28" t="str">
        <f t="shared" si="7"/>
        <v>2023</v>
      </c>
      <c r="C297" s="2">
        <v>825</v>
      </c>
      <c r="D297" s="15" t="s">
        <v>96</v>
      </c>
      <c r="E297" s="12">
        <v>75.2</v>
      </c>
      <c r="F297" s="12">
        <v>13.5</v>
      </c>
      <c r="G297" s="12">
        <v>22.5</v>
      </c>
      <c r="H297" s="12">
        <v>15.1</v>
      </c>
      <c r="I297" s="9">
        <f t="shared" si="6"/>
        <v>51.1</v>
      </c>
    </row>
    <row r="298" spans="2:9" x14ac:dyDescent="0.2">
      <c r="B298" s="28" t="str">
        <f t="shared" si="7"/>
        <v>2023</v>
      </c>
      <c r="C298" s="2">
        <v>840</v>
      </c>
      <c r="D298" s="15" t="s">
        <v>99</v>
      </c>
      <c r="E298" s="12">
        <v>621.29999999999995</v>
      </c>
      <c r="F298" s="12">
        <v>131.80000000000001</v>
      </c>
      <c r="G298" s="12">
        <v>169.8</v>
      </c>
      <c r="H298" s="12">
        <v>122.8</v>
      </c>
      <c r="I298" s="9">
        <f t="shared" si="6"/>
        <v>424.40000000000003</v>
      </c>
    </row>
    <row r="299" spans="2:9" x14ac:dyDescent="0.2">
      <c r="B299" s="28" t="str">
        <f t="shared" si="7"/>
        <v>2023</v>
      </c>
      <c r="C299" s="2">
        <v>846</v>
      </c>
      <c r="D299" s="15" t="s">
        <v>97</v>
      </c>
      <c r="E299" s="12">
        <v>1013.5</v>
      </c>
      <c r="F299" s="12">
        <v>235.2</v>
      </c>
      <c r="G299" s="12">
        <v>248.4</v>
      </c>
      <c r="H299" s="12">
        <v>189.9</v>
      </c>
      <c r="I299" s="9">
        <f t="shared" si="6"/>
        <v>673.5</v>
      </c>
    </row>
    <row r="300" spans="2:9" x14ac:dyDescent="0.2">
      <c r="B300" s="28" t="str">
        <f t="shared" si="7"/>
        <v>2023</v>
      </c>
      <c r="C300" s="2">
        <v>849</v>
      </c>
      <c r="D300" s="15" t="s">
        <v>95</v>
      </c>
      <c r="E300" s="12">
        <v>1024.4000000000001</v>
      </c>
      <c r="F300" s="12">
        <v>250.5</v>
      </c>
      <c r="G300" s="12">
        <v>252.8</v>
      </c>
      <c r="H300" s="12">
        <v>157.30000000000001</v>
      </c>
      <c r="I300" s="9">
        <f t="shared" si="6"/>
        <v>660.6</v>
      </c>
    </row>
    <row r="301" spans="2:9" x14ac:dyDescent="0.2">
      <c r="B301" s="28" t="str">
        <f t="shared" si="7"/>
        <v>2023</v>
      </c>
      <c r="C301" s="2">
        <v>851</v>
      </c>
      <c r="D301" s="15" t="s">
        <v>102</v>
      </c>
      <c r="E301" s="12">
        <v>4231.3</v>
      </c>
      <c r="F301" s="12">
        <v>1008.6</v>
      </c>
      <c r="G301" s="12">
        <v>1014.3</v>
      </c>
      <c r="H301" s="12">
        <v>737.8</v>
      </c>
      <c r="I301" s="9">
        <f t="shared" si="6"/>
        <v>2760.7</v>
      </c>
    </row>
    <row r="302" spans="2:9" x14ac:dyDescent="0.2">
      <c r="B302" s="28" t="str">
        <f t="shared" si="7"/>
        <v>2023</v>
      </c>
      <c r="C302" s="2">
        <v>860</v>
      </c>
      <c r="D302" s="15" t="s">
        <v>94</v>
      </c>
      <c r="E302" s="12">
        <v>2062.5</v>
      </c>
      <c r="F302" s="12">
        <v>435.3</v>
      </c>
      <c r="G302" s="12">
        <v>537.20000000000005</v>
      </c>
      <c r="H302" s="12">
        <v>432.7</v>
      </c>
      <c r="I302" s="9">
        <f t="shared" si="6"/>
        <v>1405.2</v>
      </c>
    </row>
    <row r="304" spans="2:9" x14ac:dyDescent="0.2">
      <c r="E304" s="11" t="s">
        <v>133</v>
      </c>
      <c r="F304" s="11" t="s">
        <v>124</v>
      </c>
      <c r="G304" s="11" t="s">
        <v>125</v>
      </c>
      <c r="H304" s="11" t="s">
        <v>126</v>
      </c>
      <c r="I304" s="11" t="s">
        <v>3</v>
      </c>
    </row>
    <row r="305" spans="1:9" x14ac:dyDescent="0.2">
      <c r="A305" s="11" t="s">
        <v>134</v>
      </c>
      <c r="B305" s="11" t="s">
        <v>130</v>
      </c>
      <c r="C305" s="2">
        <v>101</v>
      </c>
      <c r="D305" s="15" t="s">
        <v>4</v>
      </c>
      <c r="E305" s="12">
        <v>8492.9</v>
      </c>
      <c r="F305" s="12">
        <v>1805.6</v>
      </c>
      <c r="G305" s="12">
        <v>1486.2</v>
      </c>
      <c r="H305" s="12">
        <v>1207.3</v>
      </c>
      <c r="I305" s="9">
        <f>SUM(F305:H305)</f>
        <v>4499.1000000000004</v>
      </c>
    </row>
    <row r="306" spans="1:9" x14ac:dyDescent="0.2">
      <c r="B306" s="28" t="str">
        <f>B305</f>
        <v>2021</v>
      </c>
      <c r="C306" s="2">
        <v>147</v>
      </c>
      <c r="D306" s="15" t="s">
        <v>5</v>
      </c>
      <c r="E306" s="12">
        <v>2274.1</v>
      </c>
      <c r="F306" s="12">
        <v>490.8</v>
      </c>
      <c r="G306" s="12">
        <v>478.6</v>
      </c>
      <c r="H306" s="12">
        <v>450.3</v>
      </c>
      <c r="I306" s="9">
        <f t="shared" ref="I306:I369" si="8">SUM(F306:H306)</f>
        <v>1419.7</v>
      </c>
    </row>
    <row r="307" spans="1:9" x14ac:dyDescent="0.2">
      <c r="B307" s="28" t="str">
        <f t="shared" ref="B307:B370" si="9">B306</f>
        <v>2021</v>
      </c>
      <c r="C307" s="2">
        <v>151</v>
      </c>
      <c r="D307" s="15" t="s">
        <v>9</v>
      </c>
      <c r="E307" s="12">
        <v>1335.6</v>
      </c>
      <c r="F307" s="12">
        <v>356.9</v>
      </c>
      <c r="G307" s="12">
        <v>329.7</v>
      </c>
      <c r="H307" s="12">
        <v>217.5</v>
      </c>
      <c r="I307" s="9">
        <f t="shared" si="8"/>
        <v>904.09999999999991</v>
      </c>
    </row>
    <row r="308" spans="1:9" x14ac:dyDescent="0.2">
      <c r="B308" s="28" t="str">
        <f t="shared" si="9"/>
        <v>2021</v>
      </c>
      <c r="C308" s="2">
        <v>153</v>
      </c>
      <c r="D308" s="15" t="s">
        <v>10</v>
      </c>
      <c r="E308" s="12">
        <v>757.4</v>
      </c>
      <c r="F308" s="12">
        <v>165.5</v>
      </c>
      <c r="G308" s="12">
        <v>171.5</v>
      </c>
      <c r="H308" s="12">
        <v>153.19999999999999</v>
      </c>
      <c r="I308" s="9">
        <f t="shared" si="8"/>
        <v>490.2</v>
      </c>
    </row>
    <row r="309" spans="1:9" x14ac:dyDescent="0.2">
      <c r="B309" s="28" t="str">
        <f t="shared" si="9"/>
        <v>2021</v>
      </c>
      <c r="C309" s="2">
        <v>155</v>
      </c>
      <c r="D309" s="15" t="s">
        <v>6</v>
      </c>
      <c r="E309" s="12">
        <v>424</v>
      </c>
      <c r="F309" s="12">
        <v>91.7</v>
      </c>
      <c r="G309" s="12">
        <v>107.3</v>
      </c>
      <c r="H309" s="12">
        <v>97.8</v>
      </c>
      <c r="I309" s="9">
        <f t="shared" si="8"/>
        <v>296.8</v>
      </c>
    </row>
    <row r="310" spans="1:9" x14ac:dyDescent="0.2">
      <c r="B310" s="28" t="str">
        <f t="shared" si="9"/>
        <v>2021</v>
      </c>
      <c r="C310" s="2">
        <v>157</v>
      </c>
      <c r="D310" s="15" t="s">
        <v>11</v>
      </c>
      <c r="E310" s="12">
        <v>1459.9</v>
      </c>
      <c r="F310" s="12">
        <v>320.5</v>
      </c>
      <c r="G310" s="12">
        <v>335.1</v>
      </c>
      <c r="H310" s="12">
        <v>370.3</v>
      </c>
      <c r="I310" s="9">
        <f t="shared" si="8"/>
        <v>1025.9000000000001</v>
      </c>
    </row>
    <row r="311" spans="1:9" x14ac:dyDescent="0.2">
      <c r="B311" s="28" t="str">
        <f t="shared" si="9"/>
        <v>2021</v>
      </c>
      <c r="C311" s="2">
        <v>159</v>
      </c>
      <c r="D311" s="15" t="s">
        <v>12</v>
      </c>
      <c r="E311" s="12">
        <v>1346.4</v>
      </c>
      <c r="F311" s="12">
        <v>267.60000000000002</v>
      </c>
      <c r="G311" s="12">
        <v>284.8</v>
      </c>
      <c r="H311" s="12">
        <v>330.7</v>
      </c>
      <c r="I311" s="9">
        <f t="shared" si="8"/>
        <v>883.10000000000014</v>
      </c>
    </row>
    <row r="312" spans="1:9" x14ac:dyDescent="0.2">
      <c r="B312" s="28" t="str">
        <f t="shared" si="9"/>
        <v>2021</v>
      </c>
      <c r="C312" s="2">
        <v>161</v>
      </c>
      <c r="D312" s="15" t="s">
        <v>13</v>
      </c>
      <c r="E312" s="12">
        <v>633.70000000000005</v>
      </c>
      <c r="F312" s="12">
        <v>129</v>
      </c>
      <c r="G312" s="12">
        <v>163</v>
      </c>
      <c r="H312" s="12">
        <v>128.80000000000001</v>
      </c>
      <c r="I312" s="9">
        <f t="shared" si="8"/>
        <v>420.8</v>
      </c>
    </row>
    <row r="313" spans="1:9" x14ac:dyDescent="0.2">
      <c r="B313" s="28" t="str">
        <f t="shared" si="9"/>
        <v>2021</v>
      </c>
      <c r="C313" s="2">
        <v>163</v>
      </c>
      <c r="D313" s="15" t="s">
        <v>14</v>
      </c>
      <c r="E313" s="12">
        <v>629.29999999999995</v>
      </c>
      <c r="F313" s="12">
        <v>125.5</v>
      </c>
      <c r="G313" s="12">
        <v>152.80000000000001</v>
      </c>
      <c r="H313" s="12">
        <v>135</v>
      </c>
      <c r="I313" s="9">
        <f t="shared" si="8"/>
        <v>413.3</v>
      </c>
    </row>
    <row r="314" spans="1:9" x14ac:dyDescent="0.2">
      <c r="B314" s="28" t="str">
        <f t="shared" si="9"/>
        <v>2021</v>
      </c>
      <c r="C314" s="2">
        <v>165</v>
      </c>
      <c r="D314" s="15" t="s">
        <v>8</v>
      </c>
      <c r="E314" s="12">
        <v>570</v>
      </c>
      <c r="F314" s="12">
        <v>142.30000000000001</v>
      </c>
      <c r="G314" s="12">
        <v>116</v>
      </c>
      <c r="H314" s="12">
        <v>72.3</v>
      </c>
      <c r="I314" s="9">
        <f t="shared" si="8"/>
        <v>330.6</v>
      </c>
    </row>
    <row r="315" spans="1:9" x14ac:dyDescent="0.2">
      <c r="B315" s="28" t="str">
        <f t="shared" si="9"/>
        <v>2021</v>
      </c>
      <c r="C315" s="2">
        <v>167</v>
      </c>
      <c r="D315" s="15" t="s">
        <v>15</v>
      </c>
      <c r="E315" s="12">
        <v>1297.3</v>
      </c>
      <c r="F315" s="12">
        <v>280.39999999999998</v>
      </c>
      <c r="G315" s="12">
        <v>296.3</v>
      </c>
      <c r="H315" s="12">
        <v>256.3</v>
      </c>
      <c r="I315" s="9">
        <f t="shared" si="8"/>
        <v>833</v>
      </c>
    </row>
    <row r="316" spans="1:9" x14ac:dyDescent="0.2">
      <c r="B316" s="28" t="str">
        <f t="shared" si="9"/>
        <v>2021</v>
      </c>
      <c r="C316" s="2">
        <v>169</v>
      </c>
      <c r="D316" s="15" t="s">
        <v>16</v>
      </c>
      <c r="E316" s="12">
        <v>1027.5999999999999</v>
      </c>
      <c r="F316" s="12">
        <v>218.6</v>
      </c>
      <c r="G316" s="12">
        <v>215.5</v>
      </c>
      <c r="H316" s="12">
        <v>158.30000000000001</v>
      </c>
      <c r="I316" s="9">
        <f t="shared" si="8"/>
        <v>592.40000000000009</v>
      </c>
    </row>
    <row r="317" spans="1:9" x14ac:dyDescent="0.2">
      <c r="B317" s="28" t="str">
        <f t="shared" si="9"/>
        <v>2021</v>
      </c>
      <c r="C317" s="2">
        <v>173</v>
      </c>
      <c r="D317" s="15" t="s">
        <v>18</v>
      </c>
      <c r="E317" s="12">
        <v>1131.9000000000001</v>
      </c>
      <c r="F317" s="12">
        <v>191.8</v>
      </c>
      <c r="G317" s="12">
        <v>244.6</v>
      </c>
      <c r="H317" s="12">
        <v>347.2</v>
      </c>
      <c r="I317" s="9">
        <f t="shared" si="8"/>
        <v>783.59999999999991</v>
      </c>
    </row>
    <row r="318" spans="1:9" x14ac:dyDescent="0.2">
      <c r="B318" s="28" t="str">
        <f t="shared" si="9"/>
        <v>2021</v>
      </c>
      <c r="C318" s="2">
        <v>175</v>
      </c>
      <c r="D318" s="15" t="s">
        <v>19</v>
      </c>
      <c r="E318" s="12">
        <v>998.4</v>
      </c>
      <c r="F318" s="12">
        <v>210.8</v>
      </c>
      <c r="G318" s="12">
        <v>225.7</v>
      </c>
      <c r="H318" s="12">
        <v>216.7</v>
      </c>
      <c r="I318" s="9">
        <f t="shared" si="8"/>
        <v>653.20000000000005</v>
      </c>
    </row>
    <row r="319" spans="1:9" x14ac:dyDescent="0.2">
      <c r="B319" s="28" t="str">
        <f t="shared" si="9"/>
        <v>2021</v>
      </c>
      <c r="C319" s="2">
        <v>183</v>
      </c>
      <c r="D319" s="15" t="s">
        <v>17</v>
      </c>
      <c r="E319" s="12">
        <v>436</v>
      </c>
      <c r="F319" s="12">
        <v>98</v>
      </c>
      <c r="G319" s="12">
        <v>72</v>
      </c>
      <c r="H319" s="12">
        <v>41.5</v>
      </c>
      <c r="I319" s="9">
        <f t="shared" si="8"/>
        <v>211.5</v>
      </c>
    </row>
    <row r="320" spans="1:9" x14ac:dyDescent="0.2">
      <c r="B320" s="28" t="str">
        <f t="shared" si="9"/>
        <v>2021</v>
      </c>
      <c r="C320" s="2">
        <v>185</v>
      </c>
      <c r="D320" s="15" t="s">
        <v>7</v>
      </c>
      <c r="E320" s="12">
        <v>952.6</v>
      </c>
      <c r="F320" s="12">
        <v>184.5</v>
      </c>
      <c r="G320" s="12">
        <v>214.6</v>
      </c>
      <c r="H320" s="12">
        <v>216.3</v>
      </c>
      <c r="I320" s="9">
        <f t="shared" si="8"/>
        <v>615.40000000000009</v>
      </c>
    </row>
    <row r="321" spans="2:9" x14ac:dyDescent="0.2">
      <c r="B321" s="28" t="str">
        <f t="shared" si="9"/>
        <v>2021</v>
      </c>
      <c r="C321" s="2">
        <v>187</v>
      </c>
      <c r="D321" s="15" t="s">
        <v>20</v>
      </c>
      <c r="E321" s="12">
        <v>339.9</v>
      </c>
      <c r="F321" s="12">
        <v>91.9</v>
      </c>
      <c r="G321" s="12">
        <v>72.400000000000006</v>
      </c>
      <c r="H321" s="12">
        <v>47.3</v>
      </c>
      <c r="I321" s="9">
        <f t="shared" si="8"/>
        <v>211.60000000000002</v>
      </c>
    </row>
    <row r="322" spans="2:9" x14ac:dyDescent="0.2">
      <c r="B322" s="28" t="str">
        <f t="shared" si="9"/>
        <v>2021</v>
      </c>
      <c r="C322" s="2">
        <v>190</v>
      </c>
      <c r="D322" s="15" t="s">
        <v>25</v>
      </c>
      <c r="E322" s="12">
        <v>898.7</v>
      </c>
      <c r="F322" s="12">
        <v>202.2</v>
      </c>
      <c r="G322" s="12">
        <v>228.4</v>
      </c>
      <c r="H322" s="12">
        <v>196.6</v>
      </c>
      <c r="I322" s="9">
        <f t="shared" si="8"/>
        <v>627.20000000000005</v>
      </c>
    </row>
    <row r="323" spans="2:9" x14ac:dyDescent="0.2">
      <c r="B323" s="28" t="str">
        <f t="shared" si="9"/>
        <v>2021</v>
      </c>
      <c r="C323" s="2">
        <v>201</v>
      </c>
      <c r="D323" s="15" t="s">
        <v>21</v>
      </c>
      <c r="E323" s="12">
        <v>402.4</v>
      </c>
      <c r="F323" s="12">
        <v>110.6</v>
      </c>
      <c r="G323" s="12">
        <v>90.8</v>
      </c>
      <c r="H323" s="12">
        <v>88.6</v>
      </c>
      <c r="I323" s="9">
        <f t="shared" si="8"/>
        <v>290</v>
      </c>
    </row>
    <row r="324" spans="2:9" x14ac:dyDescent="0.2">
      <c r="B324" s="28" t="str">
        <f t="shared" si="9"/>
        <v>2021</v>
      </c>
      <c r="C324" s="2">
        <v>210</v>
      </c>
      <c r="D324" s="15" t="s">
        <v>23</v>
      </c>
      <c r="E324" s="12">
        <v>814.4</v>
      </c>
      <c r="F324" s="12">
        <v>191.3</v>
      </c>
      <c r="G324" s="12">
        <v>182.3</v>
      </c>
      <c r="H324" s="12">
        <v>144.19999999999999</v>
      </c>
      <c r="I324" s="9">
        <f t="shared" si="8"/>
        <v>517.79999999999995</v>
      </c>
    </row>
    <row r="325" spans="2:9" x14ac:dyDescent="0.2">
      <c r="B325" s="28" t="str">
        <f t="shared" si="9"/>
        <v>2021</v>
      </c>
      <c r="C325" s="2">
        <v>217</v>
      </c>
      <c r="D325" s="15" t="s">
        <v>28</v>
      </c>
      <c r="E325" s="12">
        <v>1414.1</v>
      </c>
      <c r="F325" s="12">
        <v>321.2</v>
      </c>
      <c r="G325" s="12">
        <v>325.3</v>
      </c>
      <c r="H325" s="12">
        <v>295.5</v>
      </c>
      <c r="I325" s="9">
        <f t="shared" si="8"/>
        <v>942</v>
      </c>
    </row>
    <row r="326" spans="2:9" x14ac:dyDescent="0.2">
      <c r="B326" s="28" t="str">
        <f t="shared" si="9"/>
        <v>2021</v>
      </c>
      <c r="C326" s="2">
        <v>219</v>
      </c>
      <c r="D326" s="15" t="s">
        <v>29</v>
      </c>
      <c r="E326" s="12">
        <v>946.5</v>
      </c>
      <c r="F326" s="12">
        <v>234.5</v>
      </c>
      <c r="G326" s="12">
        <v>211.7</v>
      </c>
      <c r="H326" s="12">
        <v>186.7</v>
      </c>
      <c r="I326" s="9">
        <f t="shared" si="8"/>
        <v>632.9</v>
      </c>
    </row>
    <row r="327" spans="2:9" x14ac:dyDescent="0.2">
      <c r="B327" s="28" t="str">
        <f t="shared" si="9"/>
        <v>2021</v>
      </c>
      <c r="C327" s="2">
        <v>223</v>
      </c>
      <c r="D327" s="15" t="s">
        <v>30</v>
      </c>
      <c r="E327" s="12">
        <v>778.2</v>
      </c>
      <c r="F327" s="12">
        <v>157.80000000000001</v>
      </c>
      <c r="G327" s="12">
        <v>194.3</v>
      </c>
      <c r="H327" s="12">
        <v>190.4</v>
      </c>
      <c r="I327" s="9">
        <f t="shared" si="8"/>
        <v>542.5</v>
      </c>
    </row>
    <row r="328" spans="2:9" x14ac:dyDescent="0.2">
      <c r="B328" s="28" t="str">
        <f t="shared" si="9"/>
        <v>2021</v>
      </c>
      <c r="C328" s="2">
        <v>230</v>
      </c>
      <c r="D328" s="15" t="s">
        <v>31</v>
      </c>
      <c r="E328" s="12">
        <v>1328.1</v>
      </c>
      <c r="F328" s="12">
        <v>260.7</v>
      </c>
      <c r="G328" s="12">
        <v>322.7</v>
      </c>
      <c r="H328" s="12">
        <v>360.3</v>
      </c>
      <c r="I328" s="9">
        <f t="shared" si="8"/>
        <v>943.7</v>
      </c>
    </row>
    <row r="329" spans="2:9" x14ac:dyDescent="0.2">
      <c r="B329" s="28" t="str">
        <f t="shared" si="9"/>
        <v>2021</v>
      </c>
      <c r="C329" s="2">
        <v>240</v>
      </c>
      <c r="D329" s="15" t="s">
        <v>22</v>
      </c>
      <c r="E329" s="12">
        <v>598.6</v>
      </c>
      <c r="F329" s="12">
        <v>147.80000000000001</v>
      </c>
      <c r="G329" s="12">
        <v>133.5</v>
      </c>
      <c r="H329" s="12">
        <v>75</v>
      </c>
      <c r="I329" s="9">
        <f t="shared" si="8"/>
        <v>356.3</v>
      </c>
    </row>
    <row r="330" spans="2:9" x14ac:dyDescent="0.2">
      <c r="B330" s="28" t="str">
        <f t="shared" si="9"/>
        <v>2021</v>
      </c>
      <c r="C330" s="2">
        <v>250</v>
      </c>
      <c r="D330" s="15" t="s">
        <v>24</v>
      </c>
      <c r="E330" s="12">
        <v>914.6</v>
      </c>
      <c r="F330" s="12">
        <v>206.7</v>
      </c>
      <c r="G330" s="12">
        <v>228.1</v>
      </c>
      <c r="H330" s="12">
        <v>151.19999999999999</v>
      </c>
      <c r="I330" s="9">
        <f t="shared" si="8"/>
        <v>586</v>
      </c>
    </row>
    <row r="331" spans="2:9" x14ac:dyDescent="0.2">
      <c r="B331" s="28" t="str">
        <f t="shared" si="9"/>
        <v>2021</v>
      </c>
      <c r="C331" s="2">
        <v>253</v>
      </c>
      <c r="D331" s="15" t="s">
        <v>34</v>
      </c>
      <c r="E331" s="12">
        <v>1078.4000000000001</v>
      </c>
      <c r="F331" s="12">
        <v>276.5</v>
      </c>
      <c r="G331" s="12">
        <v>227.3</v>
      </c>
      <c r="H331" s="12">
        <v>118.8</v>
      </c>
      <c r="I331" s="9">
        <f t="shared" si="8"/>
        <v>622.6</v>
      </c>
    </row>
    <row r="332" spans="2:9" x14ac:dyDescent="0.2">
      <c r="B332" s="28" t="str">
        <f t="shared" si="9"/>
        <v>2021</v>
      </c>
      <c r="C332" s="2">
        <v>259</v>
      </c>
      <c r="D332" s="15" t="s">
        <v>35</v>
      </c>
      <c r="E332" s="12">
        <v>1372.3</v>
      </c>
      <c r="F332" s="12">
        <v>324.8</v>
      </c>
      <c r="G332" s="12">
        <v>278.7</v>
      </c>
      <c r="H332" s="12">
        <v>237</v>
      </c>
      <c r="I332" s="9">
        <f t="shared" si="8"/>
        <v>840.5</v>
      </c>
    </row>
    <row r="333" spans="2:9" x14ac:dyDescent="0.2">
      <c r="B333" s="28" t="str">
        <f t="shared" si="9"/>
        <v>2021</v>
      </c>
      <c r="C333" s="2">
        <v>260</v>
      </c>
      <c r="D333" s="15" t="s">
        <v>27</v>
      </c>
      <c r="E333" s="12">
        <v>912.7</v>
      </c>
      <c r="F333" s="12">
        <v>211.9</v>
      </c>
      <c r="G333" s="12">
        <v>199.5</v>
      </c>
      <c r="H333" s="12">
        <v>130.5</v>
      </c>
      <c r="I333" s="9">
        <f t="shared" si="8"/>
        <v>541.9</v>
      </c>
    </row>
    <row r="334" spans="2:9" x14ac:dyDescent="0.2">
      <c r="B334" s="28" t="str">
        <f t="shared" si="9"/>
        <v>2021</v>
      </c>
      <c r="C334" s="2">
        <v>265</v>
      </c>
      <c r="D334" s="15" t="s">
        <v>37</v>
      </c>
      <c r="E334" s="12">
        <v>1682.9</v>
      </c>
      <c r="F334" s="12">
        <v>388.7</v>
      </c>
      <c r="G334" s="12">
        <v>408.3</v>
      </c>
      <c r="H334" s="12">
        <v>313.39999999999998</v>
      </c>
      <c r="I334" s="9">
        <f t="shared" si="8"/>
        <v>1110.4000000000001</v>
      </c>
    </row>
    <row r="335" spans="2:9" x14ac:dyDescent="0.2">
      <c r="B335" s="28" t="str">
        <f t="shared" si="9"/>
        <v>2021</v>
      </c>
      <c r="C335" s="2">
        <v>269</v>
      </c>
      <c r="D335" s="15" t="s">
        <v>38</v>
      </c>
      <c r="E335" s="12">
        <v>394.8</v>
      </c>
      <c r="F335" s="12">
        <v>101.1</v>
      </c>
      <c r="G335" s="12">
        <v>75.3</v>
      </c>
      <c r="H335" s="12">
        <v>73.8</v>
      </c>
      <c r="I335" s="9">
        <f t="shared" si="8"/>
        <v>250.2</v>
      </c>
    </row>
    <row r="336" spans="2:9" x14ac:dyDescent="0.2">
      <c r="B336" s="28" t="str">
        <f t="shared" si="9"/>
        <v>2021</v>
      </c>
      <c r="C336" s="2">
        <v>270</v>
      </c>
      <c r="D336" s="15" t="s">
        <v>26</v>
      </c>
      <c r="E336" s="13" t="s">
        <v>129</v>
      </c>
      <c r="F336" s="13" t="s">
        <v>129</v>
      </c>
      <c r="G336" s="13" t="s">
        <v>129</v>
      </c>
      <c r="H336" s="13" t="s">
        <v>129</v>
      </c>
      <c r="I336" s="9" t="s">
        <v>129</v>
      </c>
    </row>
    <row r="337" spans="2:9" x14ac:dyDescent="0.2">
      <c r="B337" s="28" t="str">
        <f t="shared" si="9"/>
        <v>2021</v>
      </c>
      <c r="C337" s="2">
        <v>306</v>
      </c>
      <c r="D337" s="15" t="s">
        <v>45</v>
      </c>
      <c r="E337" s="12">
        <v>926</v>
      </c>
      <c r="F337" s="12">
        <v>210.2</v>
      </c>
      <c r="G337" s="12">
        <v>192.7</v>
      </c>
      <c r="H337" s="12">
        <v>158.9</v>
      </c>
      <c r="I337" s="9">
        <f t="shared" si="8"/>
        <v>561.79999999999995</v>
      </c>
    </row>
    <row r="338" spans="2:9" x14ac:dyDescent="0.2">
      <c r="B338" s="28" t="str">
        <f t="shared" si="9"/>
        <v>2021</v>
      </c>
      <c r="C338" s="2">
        <v>316</v>
      </c>
      <c r="D338" s="15" t="s">
        <v>41</v>
      </c>
      <c r="E338" s="12">
        <v>1549.5</v>
      </c>
      <c r="F338" s="12">
        <v>344.3</v>
      </c>
      <c r="G338" s="12">
        <v>336.7</v>
      </c>
      <c r="H338" s="12">
        <v>307.39999999999998</v>
      </c>
      <c r="I338" s="9">
        <f t="shared" si="8"/>
        <v>988.4</v>
      </c>
    </row>
    <row r="339" spans="2:9" x14ac:dyDescent="0.2">
      <c r="B339" s="28" t="str">
        <f t="shared" si="9"/>
        <v>2021</v>
      </c>
      <c r="C339" s="2">
        <v>320</v>
      </c>
      <c r="D339" s="15" t="s">
        <v>39</v>
      </c>
      <c r="E339" s="12">
        <v>893.4</v>
      </c>
      <c r="F339" s="12">
        <v>214.5</v>
      </c>
      <c r="G339" s="12">
        <v>203.5</v>
      </c>
      <c r="H339" s="12">
        <v>162.80000000000001</v>
      </c>
      <c r="I339" s="9">
        <f t="shared" si="8"/>
        <v>580.79999999999995</v>
      </c>
    </row>
    <row r="340" spans="2:9" x14ac:dyDescent="0.2">
      <c r="B340" s="28" t="str">
        <f t="shared" si="9"/>
        <v>2021</v>
      </c>
      <c r="C340" s="2">
        <v>326</v>
      </c>
      <c r="D340" s="15" t="s">
        <v>42</v>
      </c>
      <c r="E340" s="12">
        <v>1392.8</v>
      </c>
      <c r="F340" s="12">
        <v>296</v>
      </c>
      <c r="G340" s="12">
        <v>290.60000000000002</v>
      </c>
      <c r="H340" s="12">
        <v>238.9</v>
      </c>
      <c r="I340" s="9">
        <f t="shared" si="8"/>
        <v>825.5</v>
      </c>
    </row>
    <row r="341" spans="2:9" x14ac:dyDescent="0.2">
      <c r="B341" s="28" t="str">
        <f t="shared" si="9"/>
        <v>2021</v>
      </c>
      <c r="C341" s="2">
        <v>329</v>
      </c>
      <c r="D341" s="15" t="s">
        <v>46</v>
      </c>
      <c r="E341" s="12">
        <v>746.2</v>
      </c>
      <c r="F341" s="12">
        <v>164.5</v>
      </c>
      <c r="G341" s="12">
        <v>174.8</v>
      </c>
      <c r="H341" s="12">
        <v>146.30000000000001</v>
      </c>
      <c r="I341" s="9">
        <f t="shared" si="8"/>
        <v>485.6</v>
      </c>
    </row>
    <row r="342" spans="2:9" x14ac:dyDescent="0.2">
      <c r="B342" s="28" t="str">
        <f t="shared" si="9"/>
        <v>2021</v>
      </c>
      <c r="C342" s="2">
        <v>330</v>
      </c>
      <c r="D342" s="15" t="s">
        <v>47</v>
      </c>
      <c r="E342" s="12">
        <v>2160.6999999999998</v>
      </c>
      <c r="F342" s="12">
        <v>484.8</v>
      </c>
      <c r="G342" s="12">
        <v>451.3</v>
      </c>
      <c r="H342" s="12">
        <v>397</v>
      </c>
      <c r="I342" s="9">
        <f t="shared" si="8"/>
        <v>1333.1</v>
      </c>
    </row>
    <row r="343" spans="2:9" x14ac:dyDescent="0.2">
      <c r="B343" s="28" t="str">
        <f t="shared" si="9"/>
        <v>2021</v>
      </c>
      <c r="C343" s="2">
        <v>336</v>
      </c>
      <c r="D343" s="15" t="s">
        <v>49</v>
      </c>
      <c r="E343" s="12">
        <v>541.79999999999995</v>
      </c>
      <c r="F343" s="12">
        <v>107.8</v>
      </c>
      <c r="G343" s="12">
        <v>131.30000000000001</v>
      </c>
      <c r="H343" s="12">
        <v>96.3</v>
      </c>
      <c r="I343" s="9">
        <f t="shared" si="8"/>
        <v>335.40000000000003</v>
      </c>
    </row>
    <row r="344" spans="2:9" x14ac:dyDescent="0.2">
      <c r="B344" s="28" t="str">
        <f t="shared" si="9"/>
        <v>2021</v>
      </c>
      <c r="C344" s="2">
        <v>340</v>
      </c>
      <c r="D344" s="15" t="s">
        <v>48</v>
      </c>
      <c r="E344" s="12">
        <v>736.1</v>
      </c>
      <c r="F344" s="12">
        <v>174.7</v>
      </c>
      <c r="G344" s="12">
        <v>152.80000000000001</v>
      </c>
      <c r="H344" s="12">
        <v>144.80000000000001</v>
      </c>
      <c r="I344" s="9">
        <f t="shared" si="8"/>
        <v>472.3</v>
      </c>
    </row>
    <row r="345" spans="2:9" x14ac:dyDescent="0.2">
      <c r="B345" s="28" t="str">
        <f t="shared" si="9"/>
        <v>2021</v>
      </c>
      <c r="C345" s="2">
        <v>350</v>
      </c>
      <c r="D345" s="15" t="s">
        <v>36</v>
      </c>
      <c r="E345" s="12">
        <v>531.9</v>
      </c>
      <c r="F345" s="12">
        <v>126.7</v>
      </c>
      <c r="G345" s="12">
        <v>117.6</v>
      </c>
      <c r="H345" s="12">
        <v>104.5</v>
      </c>
      <c r="I345" s="9">
        <f t="shared" si="8"/>
        <v>348.8</v>
      </c>
    </row>
    <row r="346" spans="2:9" x14ac:dyDescent="0.2">
      <c r="B346" s="28" t="str">
        <f t="shared" si="9"/>
        <v>2021</v>
      </c>
      <c r="C346" s="2">
        <v>360</v>
      </c>
      <c r="D346" s="15" t="s">
        <v>43</v>
      </c>
      <c r="E346" s="12">
        <v>1223.8</v>
      </c>
      <c r="F346" s="12">
        <v>258.89999999999998</v>
      </c>
      <c r="G346" s="12">
        <v>265.2</v>
      </c>
      <c r="H346" s="12">
        <v>260.89999999999998</v>
      </c>
      <c r="I346" s="9">
        <f t="shared" si="8"/>
        <v>784.99999999999989</v>
      </c>
    </row>
    <row r="347" spans="2:9" x14ac:dyDescent="0.2">
      <c r="B347" s="28" t="str">
        <f t="shared" si="9"/>
        <v>2021</v>
      </c>
      <c r="C347" s="2">
        <v>370</v>
      </c>
      <c r="D347" s="15" t="s">
        <v>44</v>
      </c>
      <c r="E347" s="12">
        <v>1948.3</v>
      </c>
      <c r="F347" s="12">
        <v>398.1</v>
      </c>
      <c r="G347" s="12">
        <v>448.1</v>
      </c>
      <c r="H347" s="12">
        <v>363.9</v>
      </c>
      <c r="I347" s="9">
        <f t="shared" si="8"/>
        <v>1210.0999999999999</v>
      </c>
    </row>
    <row r="348" spans="2:9" x14ac:dyDescent="0.2">
      <c r="B348" s="28" t="str">
        <f t="shared" si="9"/>
        <v>2021</v>
      </c>
      <c r="C348" s="2">
        <v>376</v>
      </c>
      <c r="D348" s="15" t="s">
        <v>40</v>
      </c>
      <c r="E348" s="12">
        <v>1376.4</v>
      </c>
      <c r="F348" s="12">
        <v>318</v>
      </c>
      <c r="G348" s="12">
        <v>297.10000000000002</v>
      </c>
      <c r="H348" s="12">
        <v>261.5</v>
      </c>
      <c r="I348" s="9">
        <f t="shared" si="8"/>
        <v>876.6</v>
      </c>
    </row>
    <row r="349" spans="2:9" x14ac:dyDescent="0.2">
      <c r="B349" s="28" t="str">
        <f t="shared" si="9"/>
        <v>2021</v>
      </c>
      <c r="C349" s="2">
        <v>390</v>
      </c>
      <c r="D349" s="15" t="s">
        <v>50</v>
      </c>
      <c r="E349" s="12">
        <v>1422.8</v>
      </c>
      <c r="F349" s="12">
        <v>311.7</v>
      </c>
      <c r="G349" s="12">
        <v>310.60000000000002</v>
      </c>
      <c r="H349" s="12">
        <v>253.3</v>
      </c>
      <c r="I349" s="9">
        <f t="shared" si="8"/>
        <v>875.59999999999991</v>
      </c>
    </row>
    <row r="350" spans="2:9" x14ac:dyDescent="0.2">
      <c r="B350" s="28" t="str">
        <f t="shared" si="9"/>
        <v>2021</v>
      </c>
      <c r="C350" s="2">
        <v>400</v>
      </c>
      <c r="D350" s="15" t="s">
        <v>32</v>
      </c>
      <c r="E350" s="12">
        <v>899.1</v>
      </c>
      <c r="F350" s="12">
        <v>168.9</v>
      </c>
      <c r="G350" s="12">
        <v>199.7</v>
      </c>
      <c r="H350" s="12">
        <v>201.3</v>
      </c>
      <c r="I350" s="9">
        <f t="shared" si="8"/>
        <v>569.90000000000009</v>
      </c>
    </row>
    <row r="351" spans="2:9" x14ac:dyDescent="0.2">
      <c r="B351" s="28" t="str">
        <f t="shared" si="9"/>
        <v>2021</v>
      </c>
      <c r="C351" s="2">
        <v>410</v>
      </c>
      <c r="D351" s="15" t="s">
        <v>55</v>
      </c>
      <c r="E351" s="12">
        <v>784</v>
      </c>
      <c r="F351" s="12">
        <v>187.5</v>
      </c>
      <c r="G351" s="12">
        <v>176.6</v>
      </c>
      <c r="H351" s="12">
        <v>191.3</v>
      </c>
      <c r="I351" s="9">
        <f t="shared" si="8"/>
        <v>555.40000000000009</v>
      </c>
    </row>
    <row r="352" spans="2:9" x14ac:dyDescent="0.2">
      <c r="B352" s="28" t="str">
        <f t="shared" si="9"/>
        <v>2021</v>
      </c>
      <c r="C352" s="2">
        <v>420</v>
      </c>
      <c r="D352" s="15" t="s">
        <v>51</v>
      </c>
      <c r="E352" s="12">
        <v>1036</v>
      </c>
      <c r="F352" s="12">
        <v>221</v>
      </c>
      <c r="G352" s="12">
        <v>248.8</v>
      </c>
      <c r="H352" s="12">
        <v>270</v>
      </c>
      <c r="I352" s="9">
        <f t="shared" si="8"/>
        <v>739.8</v>
      </c>
    </row>
    <row r="353" spans="2:9" x14ac:dyDescent="0.2">
      <c r="B353" s="28" t="str">
        <f t="shared" si="9"/>
        <v>2021</v>
      </c>
      <c r="C353" s="2">
        <v>430</v>
      </c>
      <c r="D353" s="15" t="s">
        <v>52</v>
      </c>
      <c r="E353" s="12">
        <v>1247.7</v>
      </c>
      <c r="F353" s="12">
        <v>260.89999999999998</v>
      </c>
      <c r="G353" s="12">
        <v>309.8</v>
      </c>
      <c r="H353" s="12">
        <v>296.89999999999998</v>
      </c>
      <c r="I353" s="9">
        <f t="shared" si="8"/>
        <v>867.6</v>
      </c>
    </row>
    <row r="354" spans="2:9" x14ac:dyDescent="0.2">
      <c r="B354" s="28" t="str">
        <f t="shared" si="9"/>
        <v>2021</v>
      </c>
      <c r="C354" s="2">
        <v>440</v>
      </c>
      <c r="D354" s="15" t="s">
        <v>53</v>
      </c>
      <c r="E354" s="12">
        <v>697.6</v>
      </c>
      <c r="F354" s="12">
        <v>166.3</v>
      </c>
      <c r="G354" s="12">
        <v>162.30000000000001</v>
      </c>
      <c r="H354" s="12">
        <v>123.8</v>
      </c>
      <c r="I354" s="9">
        <f t="shared" si="8"/>
        <v>452.40000000000003</v>
      </c>
    </row>
    <row r="355" spans="2:9" x14ac:dyDescent="0.2">
      <c r="B355" s="28" t="str">
        <f t="shared" si="9"/>
        <v>2021</v>
      </c>
      <c r="C355" s="2">
        <v>450</v>
      </c>
      <c r="D355" s="15" t="s">
        <v>57</v>
      </c>
      <c r="E355" s="12">
        <v>963.4</v>
      </c>
      <c r="F355" s="12">
        <v>197.5</v>
      </c>
      <c r="G355" s="12">
        <v>213.9</v>
      </c>
      <c r="H355" s="12">
        <v>204.4</v>
      </c>
      <c r="I355" s="9">
        <f t="shared" si="8"/>
        <v>615.79999999999995</v>
      </c>
    </row>
    <row r="356" spans="2:9" x14ac:dyDescent="0.2">
      <c r="B356" s="28" t="str">
        <f t="shared" si="9"/>
        <v>2021</v>
      </c>
      <c r="C356" s="2">
        <v>461</v>
      </c>
      <c r="D356" s="15" t="s">
        <v>58</v>
      </c>
      <c r="E356" s="12">
        <v>4271.6000000000004</v>
      </c>
      <c r="F356" s="12">
        <v>930</v>
      </c>
      <c r="G356" s="12">
        <v>945.3</v>
      </c>
      <c r="H356" s="12">
        <v>864.9</v>
      </c>
      <c r="I356" s="9">
        <f t="shared" si="8"/>
        <v>2740.2</v>
      </c>
    </row>
    <row r="357" spans="2:9" x14ac:dyDescent="0.2">
      <c r="B357" s="28" t="str">
        <f t="shared" si="9"/>
        <v>2021</v>
      </c>
      <c r="C357" s="2">
        <v>479</v>
      </c>
      <c r="D357" s="15" t="s">
        <v>59</v>
      </c>
      <c r="E357" s="12">
        <v>1863.4</v>
      </c>
      <c r="F357" s="12">
        <v>366.6</v>
      </c>
      <c r="G357" s="12">
        <v>438.6</v>
      </c>
      <c r="H357" s="12">
        <v>434.7</v>
      </c>
      <c r="I357" s="9">
        <f t="shared" si="8"/>
        <v>1239.9000000000001</v>
      </c>
    </row>
    <row r="358" spans="2:9" x14ac:dyDescent="0.2">
      <c r="B358" s="28" t="str">
        <f t="shared" si="9"/>
        <v>2021</v>
      </c>
      <c r="C358" s="2">
        <v>480</v>
      </c>
      <c r="D358" s="15" t="s">
        <v>56</v>
      </c>
      <c r="E358" s="12">
        <v>629.79999999999995</v>
      </c>
      <c r="F358" s="12">
        <v>147.80000000000001</v>
      </c>
      <c r="G358" s="12">
        <v>139.6</v>
      </c>
      <c r="H358" s="12">
        <v>113.8</v>
      </c>
      <c r="I358" s="9">
        <f t="shared" si="8"/>
        <v>401.2</v>
      </c>
    </row>
    <row r="359" spans="2:9" x14ac:dyDescent="0.2">
      <c r="B359" s="28" t="str">
        <f t="shared" si="9"/>
        <v>2021</v>
      </c>
      <c r="C359" s="2">
        <v>482</v>
      </c>
      <c r="D359" s="15" t="s">
        <v>54</v>
      </c>
      <c r="E359" s="12">
        <v>474.7</v>
      </c>
      <c r="F359" s="12">
        <v>86.7</v>
      </c>
      <c r="G359" s="12">
        <v>105.3</v>
      </c>
      <c r="H359" s="12">
        <v>106.8</v>
      </c>
      <c r="I359" s="9">
        <f t="shared" si="8"/>
        <v>298.8</v>
      </c>
    </row>
    <row r="360" spans="2:9" x14ac:dyDescent="0.2">
      <c r="B360" s="28" t="str">
        <f t="shared" si="9"/>
        <v>2021</v>
      </c>
      <c r="C360" s="2">
        <v>492</v>
      </c>
      <c r="D360" s="15" t="s">
        <v>60</v>
      </c>
      <c r="E360" s="12">
        <v>234.2</v>
      </c>
      <c r="F360" s="12">
        <v>47.8</v>
      </c>
      <c r="G360" s="12">
        <v>54.7</v>
      </c>
      <c r="H360" s="12">
        <v>52.7</v>
      </c>
      <c r="I360" s="9">
        <f t="shared" si="8"/>
        <v>155.19999999999999</v>
      </c>
    </row>
    <row r="361" spans="2:9" x14ac:dyDescent="0.2">
      <c r="B361" s="28" t="str">
        <f t="shared" si="9"/>
        <v>2021</v>
      </c>
      <c r="C361" s="2">
        <v>510</v>
      </c>
      <c r="D361" s="15" t="s">
        <v>65</v>
      </c>
      <c r="E361" s="12">
        <v>1307.8</v>
      </c>
      <c r="F361" s="12">
        <v>303.89999999999998</v>
      </c>
      <c r="G361" s="12">
        <v>297.10000000000002</v>
      </c>
      <c r="H361" s="12">
        <v>287.3</v>
      </c>
      <c r="I361" s="9">
        <f t="shared" si="8"/>
        <v>888.3</v>
      </c>
    </row>
    <row r="362" spans="2:9" x14ac:dyDescent="0.2">
      <c r="B362" s="28" t="str">
        <f t="shared" si="9"/>
        <v>2021</v>
      </c>
      <c r="C362" s="2">
        <v>530</v>
      </c>
      <c r="D362" s="15" t="s">
        <v>61</v>
      </c>
      <c r="E362" s="12">
        <v>504</v>
      </c>
      <c r="F362" s="12">
        <v>99.4</v>
      </c>
      <c r="G362" s="12">
        <v>132.1</v>
      </c>
      <c r="H362" s="12">
        <v>119.1</v>
      </c>
      <c r="I362" s="9">
        <f t="shared" si="8"/>
        <v>350.6</v>
      </c>
    </row>
    <row r="363" spans="2:9" x14ac:dyDescent="0.2">
      <c r="B363" s="28" t="str">
        <f t="shared" si="9"/>
        <v>2021</v>
      </c>
      <c r="C363" s="2">
        <v>540</v>
      </c>
      <c r="D363" s="15" t="s">
        <v>67</v>
      </c>
      <c r="E363" s="12">
        <v>2030.1</v>
      </c>
      <c r="F363" s="12">
        <v>482.2</v>
      </c>
      <c r="G363" s="12">
        <v>511.2</v>
      </c>
      <c r="H363" s="12">
        <v>416.7</v>
      </c>
      <c r="I363" s="9">
        <f t="shared" si="8"/>
        <v>1410.1</v>
      </c>
    </row>
    <row r="364" spans="2:9" x14ac:dyDescent="0.2">
      <c r="B364" s="28" t="str">
        <f t="shared" si="9"/>
        <v>2021</v>
      </c>
      <c r="C364" s="2">
        <v>550</v>
      </c>
      <c r="D364" s="15" t="s">
        <v>68</v>
      </c>
      <c r="E364" s="12">
        <v>1184.7</v>
      </c>
      <c r="F364" s="12">
        <v>279.8</v>
      </c>
      <c r="G364" s="12">
        <v>283.8</v>
      </c>
      <c r="H364" s="12">
        <v>227.5</v>
      </c>
      <c r="I364" s="9">
        <f t="shared" si="8"/>
        <v>791.1</v>
      </c>
    </row>
    <row r="365" spans="2:9" x14ac:dyDescent="0.2">
      <c r="B365" s="28" t="str">
        <f t="shared" si="9"/>
        <v>2021</v>
      </c>
      <c r="C365" s="2">
        <v>561</v>
      </c>
      <c r="D365" s="15" t="s">
        <v>62</v>
      </c>
      <c r="E365" s="12">
        <v>2869.3</v>
      </c>
      <c r="F365" s="12">
        <v>677.3</v>
      </c>
      <c r="G365" s="12">
        <v>665.4</v>
      </c>
      <c r="H365" s="12">
        <v>517.9</v>
      </c>
      <c r="I365" s="9">
        <f t="shared" si="8"/>
        <v>1860.6</v>
      </c>
    </row>
    <row r="366" spans="2:9" x14ac:dyDescent="0.2">
      <c r="B366" s="28" t="str">
        <f t="shared" si="9"/>
        <v>2021</v>
      </c>
      <c r="C366" s="2">
        <v>563</v>
      </c>
      <c r="D366" s="15" t="s">
        <v>63</v>
      </c>
      <c r="E366" s="13" t="s">
        <v>129</v>
      </c>
      <c r="F366" s="13" t="s">
        <v>129</v>
      </c>
      <c r="G366" s="13" t="s">
        <v>129</v>
      </c>
      <c r="H366" s="13" t="s">
        <v>129</v>
      </c>
      <c r="I366" s="9" t="s">
        <v>129</v>
      </c>
    </row>
    <row r="367" spans="2:9" x14ac:dyDescent="0.2">
      <c r="B367" s="28" t="str">
        <f t="shared" si="9"/>
        <v>2021</v>
      </c>
      <c r="C367" s="2">
        <v>573</v>
      </c>
      <c r="D367" s="15" t="s">
        <v>69</v>
      </c>
      <c r="E367" s="12">
        <v>1222</v>
      </c>
      <c r="F367" s="12">
        <v>284.60000000000002</v>
      </c>
      <c r="G367" s="12">
        <v>312.2</v>
      </c>
      <c r="H367" s="12">
        <v>291.7</v>
      </c>
      <c r="I367" s="9">
        <f t="shared" si="8"/>
        <v>888.5</v>
      </c>
    </row>
    <row r="368" spans="2:9" x14ac:dyDescent="0.2">
      <c r="B368" s="28" t="str">
        <f t="shared" si="9"/>
        <v>2021</v>
      </c>
      <c r="C368" s="2">
        <v>575</v>
      </c>
      <c r="D368" s="15" t="s">
        <v>70</v>
      </c>
      <c r="E368" s="12">
        <v>959.4</v>
      </c>
      <c r="F368" s="12">
        <v>217.6</v>
      </c>
      <c r="G368" s="12">
        <v>253</v>
      </c>
      <c r="H368" s="12">
        <v>224.2</v>
      </c>
      <c r="I368" s="9">
        <f t="shared" si="8"/>
        <v>694.8</v>
      </c>
    </row>
    <row r="369" spans="2:9" x14ac:dyDescent="0.2">
      <c r="B369" s="28" t="str">
        <f t="shared" si="9"/>
        <v>2021</v>
      </c>
      <c r="C369" s="2">
        <v>580</v>
      </c>
      <c r="D369" s="15" t="s">
        <v>72</v>
      </c>
      <c r="E369" s="12">
        <v>1656.5</v>
      </c>
      <c r="F369" s="12">
        <v>374.9</v>
      </c>
      <c r="G369" s="12">
        <v>381.1</v>
      </c>
      <c r="H369" s="12">
        <v>309.3</v>
      </c>
      <c r="I369" s="9">
        <f t="shared" si="8"/>
        <v>1065.3</v>
      </c>
    </row>
    <row r="370" spans="2:9" x14ac:dyDescent="0.2">
      <c r="B370" s="28" t="str">
        <f t="shared" si="9"/>
        <v>2021</v>
      </c>
      <c r="C370" s="2">
        <v>607</v>
      </c>
      <c r="D370" s="15" t="s">
        <v>64</v>
      </c>
      <c r="E370" s="12">
        <v>1470.3</v>
      </c>
      <c r="F370" s="12">
        <v>311.60000000000002</v>
      </c>
      <c r="G370" s="12">
        <v>334.1</v>
      </c>
      <c r="H370" s="12">
        <v>264.8</v>
      </c>
      <c r="I370" s="9">
        <f t="shared" ref="I370:I402" si="10">SUM(F370:H370)</f>
        <v>910.5</v>
      </c>
    </row>
    <row r="371" spans="2:9" x14ac:dyDescent="0.2">
      <c r="B371" s="28" t="str">
        <f t="shared" ref="B371:B402" si="11">B370</f>
        <v>2021</v>
      </c>
      <c r="C371" s="2">
        <v>615</v>
      </c>
      <c r="D371" s="15" t="s">
        <v>75</v>
      </c>
      <c r="E371" s="12">
        <v>2091</v>
      </c>
      <c r="F371" s="12">
        <v>470.9</v>
      </c>
      <c r="G371" s="12">
        <v>454.5</v>
      </c>
      <c r="H371" s="12">
        <v>402.4</v>
      </c>
      <c r="I371" s="9">
        <f t="shared" si="10"/>
        <v>1327.8</v>
      </c>
    </row>
    <row r="372" spans="2:9" x14ac:dyDescent="0.2">
      <c r="B372" s="28" t="str">
        <f t="shared" si="11"/>
        <v>2021</v>
      </c>
      <c r="C372" s="2">
        <v>621</v>
      </c>
      <c r="D372" s="15" t="s">
        <v>66</v>
      </c>
      <c r="E372" s="12">
        <v>1950.1</v>
      </c>
      <c r="F372" s="12">
        <v>457.3</v>
      </c>
      <c r="G372" s="12">
        <v>413</v>
      </c>
      <c r="H372" s="12">
        <v>376.4</v>
      </c>
      <c r="I372" s="9">
        <f t="shared" si="10"/>
        <v>1246.6999999999998</v>
      </c>
    </row>
    <row r="373" spans="2:9" x14ac:dyDescent="0.2">
      <c r="B373" s="28" t="str">
        <f t="shared" si="11"/>
        <v>2021</v>
      </c>
      <c r="C373" s="2">
        <v>630</v>
      </c>
      <c r="D373" s="15" t="s">
        <v>71</v>
      </c>
      <c r="E373" s="13" t="s">
        <v>129</v>
      </c>
      <c r="F373" s="13" t="s">
        <v>129</v>
      </c>
      <c r="G373" s="13" t="s">
        <v>129</v>
      </c>
      <c r="H373" s="13" t="s">
        <v>129</v>
      </c>
      <c r="I373" s="9" t="s">
        <v>129</v>
      </c>
    </row>
    <row r="374" spans="2:9" x14ac:dyDescent="0.2">
      <c r="B374" s="28" t="str">
        <f t="shared" si="11"/>
        <v>2021</v>
      </c>
      <c r="C374" s="2">
        <v>657</v>
      </c>
      <c r="D374" s="15" t="s">
        <v>84</v>
      </c>
      <c r="E374" s="12">
        <v>1959.4</v>
      </c>
      <c r="F374" s="12">
        <v>427.1</v>
      </c>
      <c r="G374" s="12">
        <v>463.2</v>
      </c>
      <c r="H374" s="12">
        <v>363</v>
      </c>
      <c r="I374" s="9">
        <f t="shared" si="10"/>
        <v>1253.3</v>
      </c>
    </row>
    <row r="375" spans="2:9" x14ac:dyDescent="0.2">
      <c r="B375" s="28" t="str">
        <f t="shared" si="11"/>
        <v>2021</v>
      </c>
      <c r="C375" s="2">
        <v>661</v>
      </c>
      <c r="D375" s="15" t="s">
        <v>85</v>
      </c>
      <c r="E375" s="12">
        <v>1423.7</v>
      </c>
      <c r="F375" s="12">
        <v>317.2</v>
      </c>
      <c r="G375" s="12">
        <v>321.3</v>
      </c>
      <c r="H375" s="12">
        <v>287.5</v>
      </c>
      <c r="I375" s="9">
        <f t="shared" si="10"/>
        <v>926</v>
      </c>
    </row>
    <row r="376" spans="2:9" x14ac:dyDescent="0.2">
      <c r="B376" s="28" t="str">
        <f t="shared" si="11"/>
        <v>2021</v>
      </c>
      <c r="C376" s="2">
        <v>665</v>
      </c>
      <c r="D376" s="15" t="s">
        <v>87</v>
      </c>
      <c r="E376" s="12">
        <v>585.6</v>
      </c>
      <c r="F376" s="12">
        <v>129.30000000000001</v>
      </c>
      <c r="G376" s="12">
        <v>152.5</v>
      </c>
      <c r="H376" s="12">
        <v>129.19999999999999</v>
      </c>
      <c r="I376" s="9">
        <f t="shared" si="10"/>
        <v>411</v>
      </c>
    </row>
    <row r="377" spans="2:9" x14ac:dyDescent="0.2">
      <c r="B377" s="28" t="str">
        <f t="shared" si="11"/>
        <v>2021</v>
      </c>
      <c r="C377" s="2">
        <v>671</v>
      </c>
      <c r="D377" s="15" t="s">
        <v>90</v>
      </c>
      <c r="E377" s="12">
        <v>587</v>
      </c>
      <c r="F377" s="12">
        <v>125.3</v>
      </c>
      <c r="G377" s="12">
        <v>135.19999999999999</v>
      </c>
      <c r="H377" s="12">
        <v>107.2</v>
      </c>
      <c r="I377" s="9">
        <f t="shared" si="10"/>
        <v>367.7</v>
      </c>
    </row>
    <row r="378" spans="2:9" x14ac:dyDescent="0.2">
      <c r="B378" s="28" t="str">
        <f t="shared" si="11"/>
        <v>2021</v>
      </c>
      <c r="C378" s="2">
        <v>706</v>
      </c>
      <c r="D378" s="15" t="s">
        <v>82</v>
      </c>
      <c r="E378" s="12">
        <v>1063.8</v>
      </c>
      <c r="F378" s="12">
        <v>227.4</v>
      </c>
      <c r="G378" s="12">
        <v>259.8</v>
      </c>
      <c r="H378" s="12">
        <v>185.4</v>
      </c>
      <c r="I378" s="9">
        <f t="shared" si="10"/>
        <v>672.6</v>
      </c>
    </row>
    <row r="379" spans="2:9" x14ac:dyDescent="0.2">
      <c r="B379" s="28" t="str">
        <f t="shared" si="11"/>
        <v>2021</v>
      </c>
      <c r="C379" s="2">
        <v>707</v>
      </c>
      <c r="D379" s="15" t="s">
        <v>76</v>
      </c>
      <c r="E379" s="12">
        <v>975</v>
      </c>
      <c r="F379" s="12">
        <v>218.2</v>
      </c>
      <c r="G379" s="12">
        <v>220.9</v>
      </c>
      <c r="H379" s="12">
        <v>198.3</v>
      </c>
      <c r="I379" s="9">
        <f t="shared" si="10"/>
        <v>637.40000000000009</v>
      </c>
    </row>
    <row r="380" spans="2:9" x14ac:dyDescent="0.2">
      <c r="B380" s="28" t="str">
        <f t="shared" si="11"/>
        <v>2021</v>
      </c>
      <c r="C380" s="2">
        <v>710</v>
      </c>
      <c r="D380" s="15" t="s">
        <v>73</v>
      </c>
      <c r="E380" s="12">
        <v>720.2</v>
      </c>
      <c r="F380" s="12">
        <v>176.3</v>
      </c>
      <c r="G380" s="12">
        <v>156.5</v>
      </c>
      <c r="H380" s="12">
        <v>133.30000000000001</v>
      </c>
      <c r="I380" s="9">
        <f t="shared" si="10"/>
        <v>466.1</v>
      </c>
    </row>
    <row r="381" spans="2:9" x14ac:dyDescent="0.2">
      <c r="B381" s="28" t="str">
        <f t="shared" si="11"/>
        <v>2021</v>
      </c>
      <c r="C381" s="2">
        <v>727</v>
      </c>
      <c r="D381" s="15" t="s">
        <v>77</v>
      </c>
      <c r="E381" s="12">
        <v>471.3</v>
      </c>
      <c r="F381" s="12">
        <v>105.3</v>
      </c>
      <c r="G381" s="12">
        <v>112.1</v>
      </c>
      <c r="H381" s="12">
        <v>110.8</v>
      </c>
      <c r="I381" s="9">
        <f t="shared" si="10"/>
        <v>328.2</v>
      </c>
    </row>
    <row r="382" spans="2:9" x14ac:dyDescent="0.2">
      <c r="B382" s="28" t="str">
        <f t="shared" si="11"/>
        <v>2021</v>
      </c>
      <c r="C382" s="2">
        <v>730</v>
      </c>
      <c r="D382" s="15" t="s">
        <v>78</v>
      </c>
      <c r="E382" s="12">
        <v>1614.4</v>
      </c>
      <c r="F382" s="12">
        <v>354.5</v>
      </c>
      <c r="G382" s="12">
        <v>344.6</v>
      </c>
      <c r="H382" s="12">
        <v>330.6</v>
      </c>
      <c r="I382" s="9">
        <f t="shared" si="10"/>
        <v>1029.7</v>
      </c>
    </row>
    <row r="383" spans="2:9" x14ac:dyDescent="0.2">
      <c r="B383" s="28" t="str">
        <f t="shared" si="11"/>
        <v>2021</v>
      </c>
      <c r="C383" s="2">
        <v>740</v>
      </c>
      <c r="D383" s="15" t="s">
        <v>80</v>
      </c>
      <c r="E383" s="12">
        <v>1753.8</v>
      </c>
      <c r="F383" s="12">
        <v>422.4</v>
      </c>
      <c r="G383" s="12">
        <v>398.7</v>
      </c>
      <c r="H383" s="12">
        <v>360.5</v>
      </c>
      <c r="I383" s="9">
        <f t="shared" si="10"/>
        <v>1181.5999999999999</v>
      </c>
    </row>
    <row r="384" spans="2:9" x14ac:dyDescent="0.2">
      <c r="B384" s="28" t="str">
        <f t="shared" si="11"/>
        <v>2021</v>
      </c>
      <c r="C384" s="2">
        <v>741</v>
      </c>
      <c r="D384" s="15" t="s">
        <v>79</v>
      </c>
      <c r="E384" s="12">
        <v>205.4</v>
      </c>
      <c r="F384" s="12">
        <v>44.8</v>
      </c>
      <c r="G384" s="12">
        <v>49.3</v>
      </c>
      <c r="H384" s="12">
        <v>52.1</v>
      </c>
      <c r="I384" s="9">
        <f t="shared" si="10"/>
        <v>146.19999999999999</v>
      </c>
    </row>
    <row r="385" spans="2:9" x14ac:dyDescent="0.2">
      <c r="B385" s="28" t="str">
        <f t="shared" si="11"/>
        <v>2021</v>
      </c>
      <c r="C385" s="2">
        <v>746</v>
      </c>
      <c r="D385" s="15" t="s">
        <v>81</v>
      </c>
      <c r="E385" s="12">
        <v>1190.2</v>
      </c>
      <c r="F385" s="12">
        <v>286.39999999999998</v>
      </c>
      <c r="G385" s="12">
        <v>270.8</v>
      </c>
      <c r="H385" s="12">
        <v>217.8</v>
      </c>
      <c r="I385" s="9">
        <f t="shared" si="10"/>
        <v>775</v>
      </c>
    </row>
    <row r="386" spans="2:9" x14ac:dyDescent="0.2">
      <c r="B386" s="28" t="str">
        <f t="shared" si="11"/>
        <v>2021</v>
      </c>
      <c r="C386" s="2">
        <v>751</v>
      </c>
      <c r="D386" s="15" t="s">
        <v>83</v>
      </c>
      <c r="E386" s="12">
        <v>5558.6</v>
      </c>
      <c r="F386" s="12">
        <v>1229.3</v>
      </c>
      <c r="G386" s="12">
        <v>1166.5999999999999</v>
      </c>
      <c r="H386" s="12">
        <v>1041.4000000000001</v>
      </c>
      <c r="I386" s="9">
        <f t="shared" si="10"/>
        <v>3437.2999999999997</v>
      </c>
    </row>
    <row r="387" spans="2:9" x14ac:dyDescent="0.2">
      <c r="B387" s="28" t="str">
        <f t="shared" si="11"/>
        <v>2021</v>
      </c>
      <c r="C387" s="2">
        <v>756</v>
      </c>
      <c r="D387" s="15" t="s">
        <v>86</v>
      </c>
      <c r="E387" s="12">
        <v>815.4</v>
      </c>
      <c r="F387" s="12">
        <v>182</v>
      </c>
      <c r="G387" s="12">
        <v>180.5</v>
      </c>
      <c r="H387" s="12">
        <v>168.9</v>
      </c>
      <c r="I387" s="9">
        <f t="shared" si="10"/>
        <v>531.4</v>
      </c>
    </row>
    <row r="388" spans="2:9" x14ac:dyDescent="0.2">
      <c r="B388" s="28" t="str">
        <f t="shared" si="11"/>
        <v>2021</v>
      </c>
      <c r="C388" s="2">
        <v>760</v>
      </c>
      <c r="D388" s="15" t="s">
        <v>88</v>
      </c>
      <c r="E388" s="12">
        <v>1109</v>
      </c>
      <c r="F388" s="12">
        <v>259.60000000000002</v>
      </c>
      <c r="G388" s="12">
        <v>284.8</v>
      </c>
      <c r="H388" s="12">
        <v>234.7</v>
      </c>
      <c r="I388" s="9">
        <f t="shared" si="10"/>
        <v>779.10000000000014</v>
      </c>
    </row>
    <row r="389" spans="2:9" x14ac:dyDescent="0.2">
      <c r="B389" s="28" t="str">
        <f t="shared" si="11"/>
        <v>2021</v>
      </c>
      <c r="C389" s="2">
        <v>766</v>
      </c>
      <c r="D389" s="15" t="s">
        <v>74</v>
      </c>
      <c r="E389" s="12">
        <v>681</v>
      </c>
      <c r="F389" s="12">
        <v>140.5</v>
      </c>
      <c r="G389" s="12">
        <v>166.7</v>
      </c>
      <c r="H389" s="12">
        <v>175.2</v>
      </c>
      <c r="I389" s="9">
        <f t="shared" si="10"/>
        <v>482.4</v>
      </c>
    </row>
    <row r="390" spans="2:9" x14ac:dyDescent="0.2">
      <c r="B390" s="28" t="str">
        <f t="shared" si="11"/>
        <v>2021</v>
      </c>
      <c r="C390" s="2">
        <v>773</v>
      </c>
      <c r="D390" s="15" t="s">
        <v>98</v>
      </c>
      <c r="E390" s="12">
        <v>616.79999999999995</v>
      </c>
      <c r="F390" s="12">
        <v>122</v>
      </c>
      <c r="G390" s="12">
        <v>157.5</v>
      </c>
      <c r="H390" s="12">
        <v>141.1</v>
      </c>
      <c r="I390" s="9">
        <f t="shared" si="10"/>
        <v>420.6</v>
      </c>
    </row>
    <row r="391" spans="2:9" x14ac:dyDescent="0.2">
      <c r="B391" s="28" t="str">
        <f t="shared" si="11"/>
        <v>2021</v>
      </c>
      <c r="C391" s="2">
        <v>779</v>
      </c>
      <c r="D391" s="15" t="s">
        <v>89</v>
      </c>
      <c r="E391" s="12">
        <v>1156.7</v>
      </c>
      <c r="F391" s="12">
        <v>274.39999999999998</v>
      </c>
      <c r="G391" s="12">
        <v>271.5</v>
      </c>
      <c r="H391" s="12">
        <v>225.9</v>
      </c>
      <c r="I391" s="9">
        <f t="shared" si="10"/>
        <v>771.8</v>
      </c>
    </row>
    <row r="392" spans="2:9" x14ac:dyDescent="0.2">
      <c r="B392" s="28" t="str">
        <f t="shared" si="11"/>
        <v>2021</v>
      </c>
      <c r="C392" s="2">
        <v>787</v>
      </c>
      <c r="D392" s="15" t="s">
        <v>100</v>
      </c>
      <c r="E392" s="12">
        <v>1006.2</v>
      </c>
      <c r="F392" s="12">
        <v>220.9</v>
      </c>
      <c r="G392" s="12">
        <v>243.7</v>
      </c>
      <c r="H392" s="12">
        <v>205.7</v>
      </c>
      <c r="I392" s="9">
        <f t="shared" si="10"/>
        <v>670.3</v>
      </c>
    </row>
    <row r="393" spans="2:9" x14ac:dyDescent="0.2">
      <c r="B393" s="28" t="str">
        <f t="shared" si="11"/>
        <v>2021</v>
      </c>
      <c r="C393" s="2">
        <v>791</v>
      </c>
      <c r="D393" s="15" t="s">
        <v>91</v>
      </c>
      <c r="E393" s="12">
        <v>2037.5</v>
      </c>
      <c r="F393" s="12">
        <v>454.2</v>
      </c>
      <c r="G393" s="12">
        <v>468.4</v>
      </c>
      <c r="H393" s="12">
        <v>435.4</v>
      </c>
      <c r="I393" s="9">
        <f t="shared" si="10"/>
        <v>1358</v>
      </c>
    </row>
    <row r="394" spans="2:9" x14ac:dyDescent="0.2">
      <c r="B394" s="28" t="str">
        <f t="shared" si="11"/>
        <v>2021</v>
      </c>
      <c r="C394" s="2">
        <v>810</v>
      </c>
      <c r="D394" s="15" t="s">
        <v>92</v>
      </c>
      <c r="E394" s="12">
        <v>831.5</v>
      </c>
      <c r="F394" s="12">
        <v>191</v>
      </c>
      <c r="G394" s="12">
        <v>206.8</v>
      </c>
      <c r="H394" s="12">
        <v>166.3</v>
      </c>
      <c r="I394" s="9">
        <f t="shared" si="10"/>
        <v>564.1</v>
      </c>
    </row>
    <row r="395" spans="2:9" x14ac:dyDescent="0.2">
      <c r="B395" s="28" t="str">
        <f t="shared" si="11"/>
        <v>2021</v>
      </c>
      <c r="C395" s="2">
        <v>813</v>
      </c>
      <c r="D395" s="15" t="s">
        <v>93</v>
      </c>
      <c r="E395" s="12">
        <v>2218.1</v>
      </c>
      <c r="F395" s="12">
        <v>511.8</v>
      </c>
      <c r="G395" s="12">
        <v>501</v>
      </c>
      <c r="H395" s="12">
        <v>414.8</v>
      </c>
      <c r="I395" s="9">
        <f t="shared" si="10"/>
        <v>1427.6</v>
      </c>
    </row>
    <row r="396" spans="2:9" x14ac:dyDescent="0.2">
      <c r="B396" s="28" t="str">
        <f t="shared" si="11"/>
        <v>2021</v>
      </c>
      <c r="C396" s="2">
        <v>820</v>
      </c>
      <c r="D396" s="15" t="s">
        <v>101</v>
      </c>
      <c r="E396" s="12">
        <v>815.7</v>
      </c>
      <c r="F396" s="12">
        <v>191.8</v>
      </c>
      <c r="G396" s="12">
        <v>193.3</v>
      </c>
      <c r="H396" s="12">
        <v>163.1</v>
      </c>
      <c r="I396" s="9">
        <f t="shared" si="10"/>
        <v>548.20000000000005</v>
      </c>
    </row>
    <row r="397" spans="2:9" x14ac:dyDescent="0.2">
      <c r="B397" s="28" t="str">
        <f t="shared" si="11"/>
        <v>2021</v>
      </c>
      <c r="C397" s="2">
        <v>825</v>
      </c>
      <c r="D397" s="15" t="s">
        <v>96</v>
      </c>
      <c r="E397" s="12">
        <v>77.5</v>
      </c>
      <c r="F397" s="12">
        <v>22.3</v>
      </c>
      <c r="G397" s="12">
        <v>15.9</v>
      </c>
      <c r="H397" s="12">
        <v>12.8</v>
      </c>
      <c r="I397" s="9">
        <f t="shared" si="10"/>
        <v>51</v>
      </c>
    </row>
    <row r="398" spans="2:9" x14ac:dyDescent="0.2">
      <c r="B398" s="28" t="str">
        <f t="shared" si="11"/>
        <v>2021</v>
      </c>
      <c r="C398" s="2">
        <v>840</v>
      </c>
      <c r="D398" s="15" t="s">
        <v>99</v>
      </c>
      <c r="E398" s="12">
        <v>578.29999999999995</v>
      </c>
      <c r="F398" s="12">
        <v>129.69999999999999</v>
      </c>
      <c r="G398" s="12">
        <v>157.30000000000001</v>
      </c>
      <c r="H398" s="12">
        <v>104.6</v>
      </c>
      <c r="I398" s="9">
        <f t="shared" si="10"/>
        <v>391.6</v>
      </c>
    </row>
    <row r="399" spans="2:9" x14ac:dyDescent="0.2">
      <c r="B399" s="28" t="str">
        <f t="shared" si="11"/>
        <v>2021</v>
      </c>
      <c r="C399" s="2">
        <v>846</v>
      </c>
      <c r="D399" s="15" t="s">
        <v>97</v>
      </c>
      <c r="E399" s="12">
        <v>890.1</v>
      </c>
      <c r="F399" s="12">
        <v>201.7</v>
      </c>
      <c r="G399" s="12">
        <v>220.9</v>
      </c>
      <c r="H399" s="12">
        <v>162.1</v>
      </c>
      <c r="I399" s="9">
        <f t="shared" si="10"/>
        <v>584.70000000000005</v>
      </c>
    </row>
    <row r="400" spans="2:9" x14ac:dyDescent="0.2">
      <c r="B400" s="28" t="str">
        <f t="shared" si="11"/>
        <v>2021</v>
      </c>
      <c r="C400" s="2">
        <v>849</v>
      </c>
      <c r="D400" s="15" t="s">
        <v>95</v>
      </c>
      <c r="E400" s="12">
        <v>996.6</v>
      </c>
      <c r="F400" s="12">
        <v>200.1</v>
      </c>
      <c r="G400" s="12">
        <v>231.3</v>
      </c>
      <c r="H400" s="12">
        <v>188.2</v>
      </c>
      <c r="I400" s="9">
        <f t="shared" si="10"/>
        <v>619.59999999999991</v>
      </c>
    </row>
    <row r="401" spans="1:9" x14ac:dyDescent="0.2">
      <c r="B401" s="28" t="str">
        <f t="shared" si="11"/>
        <v>2021</v>
      </c>
      <c r="C401" s="2">
        <v>851</v>
      </c>
      <c r="D401" s="15" t="s">
        <v>102</v>
      </c>
      <c r="E401" s="12">
        <v>5160.6000000000004</v>
      </c>
      <c r="F401" s="12">
        <v>1158.3</v>
      </c>
      <c r="G401" s="12">
        <v>1160.4000000000001</v>
      </c>
      <c r="H401" s="12">
        <v>891.8</v>
      </c>
      <c r="I401" s="9">
        <f t="shared" si="10"/>
        <v>3210.5</v>
      </c>
    </row>
    <row r="402" spans="1:9" x14ac:dyDescent="0.2">
      <c r="B402" s="28" t="str">
        <f t="shared" si="11"/>
        <v>2021</v>
      </c>
      <c r="C402" s="2">
        <v>860</v>
      </c>
      <c r="D402" s="15" t="s">
        <v>94</v>
      </c>
      <c r="E402" s="12">
        <v>1700.3</v>
      </c>
      <c r="F402" s="12">
        <v>388.5</v>
      </c>
      <c r="G402" s="12">
        <v>431.6</v>
      </c>
      <c r="H402" s="12">
        <v>359.1</v>
      </c>
      <c r="I402" s="9">
        <f t="shared" si="10"/>
        <v>1179.2</v>
      </c>
    </row>
    <row r="404" spans="1:9" x14ac:dyDescent="0.2">
      <c r="E404" s="11" t="s">
        <v>133</v>
      </c>
      <c r="F404" s="11" t="s">
        <v>124</v>
      </c>
      <c r="G404" s="11" t="s">
        <v>125</v>
      </c>
      <c r="H404" s="11" t="s">
        <v>126</v>
      </c>
      <c r="I404" s="11" t="s">
        <v>3</v>
      </c>
    </row>
    <row r="405" spans="1:9" x14ac:dyDescent="0.2">
      <c r="A405" s="11" t="s">
        <v>134</v>
      </c>
      <c r="B405" s="11" t="s">
        <v>131</v>
      </c>
      <c r="C405" s="2">
        <v>101</v>
      </c>
      <c r="D405" s="15" t="s">
        <v>4</v>
      </c>
      <c r="E405" s="12">
        <v>8587.2000000000007</v>
      </c>
      <c r="F405" s="12">
        <v>1781.4</v>
      </c>
      <c r="G405" s="12">
        <v>1713.8</v>
      </c>
      <c r="H405" s="12">
        <v>1584.8</v>
      </c>
      <c r="I405" s="9">
        <f>SUM(F405:H405)</f>
        <v>5080</v>
      </c>
    </row>
    <row r="406" spans="1:9" x14ac:dyDescent="0.2">
      <c r="B406" s="28" t="str">
        <f>B405</f>
        <v>2015</v>
      </c>
      <c r="C406" s="2">
        <v>147</v>
      </c>
      <c r="D406" s="15" t="s">
        <v>5</v>
      </c>
      <c r="E406" s="12">
        <v>2660.1</v>
      </c>
      <c r="F406" s="12">
        <v>562</v>
      </c>
      <c r="G406" s="12">
        <v>581.4</v>
      </c>
      <c r="H406" s="12">
        <v>562.70000000000005</v>
      </c>
      <c r="I406" s="9">
        <f t="shared" ref="I406:I469" si="12">SUM(F406:H406)</f>
        <v>1706.1000000000001</v>
      </c>
    </row>
    <row r="407" spans="1:9" x14ac:dyDescent="0.2">
      <c r="B407" s="28" t="str">
        <f t="shared" ref="B407:B470" si="13">B406</f>
        <v>2015</v>
      </c>
      <c r="C407" s="2">
        <v>151</v>
      </c>
      <c r="D407" s="15" t="s">
        <v>9</v>
      </c>
      <c r="E407" s="12">
        <v>1224.4000000000001</v>
      </c>
      <c r="F407" s="12">
        <v>313.8</v>
      </c>
      <c r="G407" s="12">
        <v>246.8</v>
      </c>
      <c r="H407" s="12">
        <v>162.1</v>
      </c>
      <c r="I407" s="9">
        <f t="shared" si="12"/>
        <v>722.7</v>
      </c>
    </row>
    <row r="408" spans="1:9" x14ac:dyDescent="0.2">
      <c r="B408" s="28" t="str">
        <f t="shared" si="13"/>
        <v>2015</v>
      </c>
      <c r="C408" s="2">
        <v>153</v>
      </c>
      <c r="D408" s="15" t="s">
        <v>10</v>
      </c>
      <c r="E408" s="12">
        <v>869.8</v>
      </c>
      <c r="F408" s="12">
        <v>217.5</v>
      </c>
      <c r="G408" s="12">
        <v>193</v>
      </c>
      <c r="H408" s="12">
        <v>138.80000000000001</v>
      </c>
      <c r="I408" s="9">
        <f t="shared" si="12"/>
        <v>549.29999999999995</v>
      </c>
    </row>
    <row r="409" spans="1:9" x14ac:dyDescent="0.2">
      <c r="B409" s="28" t="str">
        <f t="shared" si="13"/>
        <v>2015</v>
      </c>
      <c r="C409" s="2">
        <v>155</v>
      </c>
      <c r="D409" s="15" t="s">
        <v>6</v>
      </c>
      <c r="E409" s="12">
        <v>365.7</v>
      </c>
      <c r="F409" s="12">
        <v>98.3</v>
      </c>
      <c r="G409" s="12">
        <v>101.3</v>
      </c>
      <c r="H409" s="12">
        <v>67.5</v>
      </c>
      <c r="I409" s="9">
        <f t="shared" si="12"/>
        <v>267.10000000000002</v>
      </c>
    </row>
    <row r="410" spans="1:9" x14ac:dyDescent="0.2">
      <c r="B410" s="28" t="str">
        <f t="shared" si="13"/>
        <v>2015</v>
      </c>
      <c r="C410" s="2">
        <v>157</v>
      </c>
      <c r="D410" s="15" t="s">
        <v>11</v>
      </c>
      <c r="E410" s="12">
        <v>1589.9</v>
      </c>
      <c r="F410" s="12">
        <v>326.3</v>
      </c>
      <c r="G410" s="12">
        <v>374.7</v>
      </c>
      <c r="H410" s="12">
        <v>441.7</v>
      </c>
      <c r="I410" s="9">
        <f t="shared" si="12"/>
        <v>1142.7</v>
      </c>
    </row>
    <row r="411" spans="1:9" x14ac:dyDescent="0.2">
      <c r="B411" s="28" t="str">
        <f t="shared" si="13"/>
        <v>2015</v>
      </c>
      <c r="C411" s="2">
        <v>159</v>
      </c>
      <c r="D411" s="15" t="s">
        <v>12</v>
      </c>
      <c r="E411" s="12">
        <v>1220</v>
      </c>
      <c r="F411" s="12">
        <v>226.8</v>
      </c>
      <c r="G411" s="12">
        <v>318.39999999999998</v>
      </c>
      <c r="H411" s="12">
        <v>312.8</v>
      </c>
      <c r="I411" s="9">
        <f t="shared" si="12"/>
        <v>858</v>
      </c>
    </row>
    <row r="412" spans="1:9" x14ac:dyDescent="0.2">
      <c r="B412" s="28" t="str">
        <f t="shared" si="13"/>
        <v>2015</v>
      </c>
      <c r="C412" s="2">
        <v>161</v>
      </c>
      <c r="D412" s="15" t="s">
        <v>13</v>
      </c>
      <c r="E412" s="12">
        <v>539</v>
      </c>
      <c r="F412" s="12">
        <v>123.1</v>
      </c>
      <c r="G412" s="12">
        <v>127.3</v>
      </c>
      <c r="H412" s="12">
        <v>104.3</v>
      </c>
      <c r="I412" s="9">
        <f t="shared" si="12"/>
        <v>354.7</v>
      </c>
    </row>
    <row r="413" spans="1:9" x14ac:dyDescent="0.2">
      <c r="B413" s="28" t="str">
        <f t="shared" si="13"/>
        <v>2015</v>
      </c>
      <c r="C413" s="2">
        <v>163</v>
      </c>
      <c r="D413" s="15" t="s">
        <v>14</v>
      </c>
      <c r="E413" s="12">
        <v>536.6</v>
      </c>
      <c r="F413" s="12">
        <v>135</v>
      </c>
      <c r="G413" s="12">
        <v>130.30000000000001</v>
      </c>
      <c r="H413" s="12">
        <v>93.6</v>
      </c>
      <c r="I413" s="9">
        <f t="shared" si="12"/>
        <v>358.9</v>
      </c>
    </row>
    <row r="414" spans="1:9" x14ac:dyDescent="0.2">
      <c r="B414" s="28" t="str">
        <f t="shared" si="13"/>
        <v>2015</v>
      </c>
      <c r="C414" s="2">
        <v>165</v>
      </c>
      <c r="D414" s="15" t="s">
        <v>8</v>
      </c>
      <c r="E414" s="12">
        <v>390.4</v>
      </c>
      <c r="F414" s="12">
        <v>88.3</v>
      </c>
      <c r="G414" s="12">
        <v>78.7</v>
      </c>
      <c r="H414" s="12">
        <v>41.2</v>
      </c>
      <c r="I414" s="9">
        <f t="shared" si="12"/>
        <v>208.2</v>
      </c>
    </row>
    <row r="415" spans="1:9" x14ac:dyDescent="0.2">
      <c r="B415" s="28" t="str">
        <f t="shared" si="13"/>
        <v>2015</v>
      </c>
      <c r="C415" s="2">
        <v>167</v>
      </c>
      <c r="D415" s="15" t="s">
        <v>15</v>
      </c>
      <c r="E415" s="12">
        <v>1190.2</v>
      </c>
      <c r="F415" s="12">
        <v>297.89999999999998</v>
      </c>
      <c r="G415" s="12">
        <v>283</v>
      </c>
      <c r="H415" s="12">
        <v>220</v>
      </c>
      <c r="I415" s="9">
        <f t="shared" si="12"/>
        <v>800.9</v>
      </c>
    </row>
    <row r="416" spans="1:9" x14ac:dyDescent="0.2">
      <c r="B416" s="28" t="str">
        <f t="shared" si="13"/>
        <v>2015</v>
      </c>
      <c r="C416" s="2">
        <v>169</v>
      </c>
      <c r="D416" s="15" t="s">
        <v>16</v>
      </c>
      <c r="E416" s="12">
        <v>1015.7</v>
      </c>
      <c r="F416" s="12">
        <v>264.3</v>
      </c>
      <c r="G416" s="12">
        <v>189.6</v>
      </c>
      <c r="H416" s="12">
        <v>129.80000000000001</v>
      </c>
      <c r="I416" s="9">
        <f t="shared" si="12"/>
        <v>583.70000000000005</v>
      </c>
    </row>
    <row r="417" spans="2:9" x14ac:dyDescent="0.2">
      <c r="B417" s="28" t="str">
        <f t="shared" si="13"/>
        <v>2015</v>
      </c>
      <c r="C417" s="2">
        <v>173</v>
      </c>
      <c r="D417" s="15" t="s">
        <v>18</v>
      </c>
      <c r="E417" s="12">
        <v>1705.4</v>
      </c>
      <c r="F417" s="12">
        <v>316.7</v>
      </c>
      <c r="G417" s="12">
        <v>491.9</v>
      </c>
      <c r="H417" s="12">
        <v>499.2</v>
      </c>
      <c r="I417" s="9">
        <f t="shared" si="12"/>
        <v>1307.8</v>
      </c>
    </row>
    <row r="418" spans="2:9" x14ac:dyDescent="0.2">
      <c r="B418" s="28" t="str">
        <f t="shared" si="13"/>
        <v>2015</v>
      </c>
      <c r="C418" s="2">
        <v>175</v>
      </c>
      <c r="D418" s="15" t="s">
        <v>19</v>
      </c>
      <c r="E418" s="12">
        <v>911.7</v>
      </c>
      <c r="F418" s="12">
        <v>220.7</v>
      </c>
      <c r="G418" s="12">
        <v>230.3</v>
      </c>
      <c r="H418" s="12">
        <v>191.7</v>
      </c>
      <c r="I418" s="9">
        <f t="shared" si="12"/>
        <v>642.70000000000005</v>
      </c>
    </row>
    <row r="419" spans="2:9" x14ac:dyDescent="0.2">
      <c r="B419" s="28" t="str">
        <f t="shared" si="13"/>
        <v>2015</v>
      </c>
      <c r="C419" s="2">
        <v>183</v>
      </c>
      <c r="D419" s="15" t="s">
        <v>17</v>
      </c>
      <c r="E419" s="12">
        <v>419.4</v>
      </c>
      <c r="F419" s="12">
        <v>74.599999999999994</v>
      </c>
      <c r="G419" s="12">
        <v>68.5</v>
      </c>
      <c r="H419" s="12">
        <v>35.5</v>
      </c>
      <c r="I419" s="9">
        <f t="shared" si="12"/>
        <v>178.6</v>
      </c>
    </row>
    <row r="420" spans="2:9" x14ac:dyDescent="0.2">
      <c r="B420" s="28" t="str">
        <f t="shared" si="13"/>
        <v>2015</v>
      </c>
      <c r="C420" s="2">
        <v>185</v>
      </c>
      <c r="D420" s="15" t="s">
        <v>7</v>
      </c>
      <c r="E420" s="12">
        <v>933.6</v>
      </c>
      <c r="F420" s="12">
        <v>211.3</v>
      </c>
      <c r="G420" s="12">
        <v>277.3</v>
      </c>
      <c r="H420" s="12">
        <v>185.7</v>
      </c>
      <c r="I420" s="9">
        <f t="shared" si="12"/>
        <v>674.3</v>
      </c>
    </row>
    <row r="421" spans="2:9" x14ac:dyDescent="0.2">
      <c r="B421" s="28" t="str">
        <f t="shared" si="13"/>
        <v>2015</v>
      </c>
      <c r="C421" s="2">
        <v>187</v>
      </c>
      <c r="D421" s="15" t="s">
        <v>20</v>
      </c>
      <c r="E421" s="12">
        <v>261.89999999999998</v>
      </c>
      <c r="F421" s="12">
        <v>61.5</v>
      </c>
      <c r="G421" s="12">
        <v>56.4</v>
      </c>
      <c r="H421" s="12">
        <v>40.200000000000003</v>
      </c>
      <c r="I421" s="9">
        <f t="shared" si="12"/>
        <v>158.10000000000002</v>
      </c>
    </row>
    <row r="422" spans="2:9" x14ac:dyDescent="0.2">
      <c r="B422" s="28" t="str">
        <f t="shared" si="13"/>
        <v>2015</v>
      </c>
      <c r="C422" s="2">
        <v>190</v>
      </c>
      <c r="D422" s="15" t="s">
        <v>25</v>
      </c>
      <c r="E422" s="12">
        <v>796.3</v>
      </c>
      <c r="F422" s="12">
        <v>203.1</v>
      </c>
      <c r="G422" s="12">
        <v>194.2</v>
      </c>
      <c r="H422" s="12">
        <v>131.30000000000001</v>
      </c>
      <c r="I422" s="9">
        <f t="shared" si="12"/>
        <v>528.59999999999991</v>
      </c>
    </row>
    <row r="423" spans="2:9" x14ac:dyDescent="0.2">
      <c r="B423" s="28" t="str">
        <f t="shared" si="13"/>
        <v>2015</v>
      </c>
      <c r="C423" s="2">
        <v>201</v>
      </c>
      <c r="D423" s="15" t="s">
        <v>21</v>
      </c>
      <c r="E423" s="12">
        <v>314.2</v>
      </c>
      <c r="F423" s="12">
        <v>67.2</v>
      </c>
      <c r="G423" s="12">
        <v>70.400000000000006</v>
      </c>
      <c r="H423" s="12">
        <v>81.8</v>
      </c>
      <c r="I423" s="9">
        <f t="shared" si="12"/>
        <v>219.40000000000003</v>
      </c>
    </row>
    <row r="424" spans="2:9" x14ac:dyDescent="0.2">
      <c r="B424" s="28" t="str">
        <f t="shared" si="13"/>
        <v>2015</v>
      </c>
      <c r="C424" s="2">
        <v>210</v>
      </c>
      <c r="D424" s="15" t="s">
        <v>23</v>
      </c>
      <c r="E424" s="13" t="s">
        <v>129</v>
      </c>
      <c r="F424" s="13" t="s">
        <v>129</v>
      </c>
      <c r="G424" s="13" t="s">
        <v>129</v>
      </c>
      <c r="H424" s="13" t="s">
        <v>129</v>
      </c>
      <c r="I424" s="9" t="s">
        <v>129</v>
      </c>
    </row>
    <row r="425" spans="2:9" x14ac:dyDescent="0.2">
      <c r="B425" s="28" t="str">
        <f t="shared" si="13"/>
        <v>2015</v>
      </c>
      <c r="C425" s="2">
        <v>217</v>
      </c>
      <c r="D425" s="15" t="s">
        <v>28</v>
      </c>
      <c r="E425" s="12">
        <v>1260.7</v>
      </c>
      <c r="F425" s="12">
        <v>268</v>
      </c>
      <c r="G425" s="12">
        <v>274.3</v>
      </c>
      <c r="H425" s="12">
        <v>245.7</v>
      </c>
      <c r="I425" s="9">
        <f t="shared" si="12"/>
        <v>788</v>
      </c>
    </row>
    <row r="426" spans="2:9" x14ac:dyDescent="0.2">
      <c r="B426" s="28" t="str">
        <f t="shared" si="13"/>
        <v>2015</v>
      </c>
      <c r="C426" s="2">
        <v>219</v>
      </c>
      <c r="D426" s="15" t="s">
        <v>29</v>
      </c>
      <c r="E426" s="13" t="s">
        <v>129</v>
      </c>
      <c r="F426" s="13" t="s">
        <v>129</v>
      </c>
      <c r="G426" s="13" t="s">
        <v>129</v>
      </c>
      <c r="H426" s="13" t="s">
        <v>129</v>
      </c>
      <c r="I426" s="9" t="s">
        <v>129</v>
      </c>
    </row>
    <row r="427" spans="2:9" x14ac:dyDescent="0.2">
      <c r="B427" s="28" t="str">
        <f t="shared" si="13"/>
        <v>2015</v>
      </c>
      <c r="C427" s="2">
        <v>223</v>
      </c>
      <c r="D427" s="15" t="s">
        <v>30</v>
      </c>
      <c r="E427" s="12">
        <v>701.5</v>
      </c>
      <c r="F427" s="12">
        <v>138.69999999999999</v>
      </c>
      <c r="G427" s="12">
        <v>181.7</v>
      </c>
      <c r="H427" s="12">
        <v>180.5</v>
      </c>
      <c r="I427" s="9">
        <f t="shared" si="12"/>
        <v>500.9</v>
      </c>
    </row>
    <row r="428" spans="2:9" x14ac:dyDescent="0.2">
      <c r="B428" s="28" t="str">
        <f t="shared" si="13"/>
        <v>2015</v>
      </c>
      <c r="C428" s="2">
        <v>230</v>
      </c>
      <c r="D428" s="15" t="s">
        <v>31</v>
      </c>
      <c r="E428" s="12">
        <v>1547.8</v>
      </c>
      <c r="F428" s="12">
        <v>312.2</v>
      </c>
      <c r="G428" s="12">
        <v>434.4</v>
      </c>
      <c r="H428" s="12">
        <v>403.6</v>
      </c>
      <c r="I428" s="9">
        <f t="shared" si="12"/>
        <v>1150.1999999999998</v>
      </c>
    </row>
    <row r="429" spans="2:9" x14ac:dyDescent="0.2">
      <c r="B429" s="28" t="str">
        <f t="shared" si="13"/>
        <v>2015</v>
      </c>
      <c r="C429" s="2">
        <v>240</v>
      </c>
      <c r="D429" s="15" t="s">
        <v>22</v>
      </c>
      <c r="E429" s="12">
        <v>546.29999999999995</v>
      </c>
      <c r="F429" s="12">
        <v>137.69999999999999</v>
      </c>
      <c r="G429" s="12">
        <v>96.5</v>
      </c>
      <c r="H429" s="12">
        <v>67.7</v>
      </c>
      <c r="I429" s="9">
        <f t="shared" si="12"/>
        <v>301.89999999999998</v>
      </c>
    </row>
    <row r="430" spans="2:9" x14ac:dyDescent="0.2">
      <c r="B430" s="28" t="str">
        <f t="shared" si="13"/>
        <v>2015</v>
      </c>
      <c r="C430" s="2">
        <v>250</v>
      </c>
      <c r="D430" s="15" t="s">
        <v>24</v>
      </c>
      <c r="E430" s="12">
        <v>794.1</v>
      </c>
      <c r="F430" s="12">
        <v>173.4</v>
      </c>
      <c r="G430" s="12">
        <v>196.4</v>
      </c>
      <c r="H430" s="12">
        <v>137.6</v>
      </c>
      <c r="I430" s="9">
        <f t="shared" si="12"/>
        <v>507.4</v>
      </c>
    </row>
    <row r="431" spans="2:9" x14ac:dyDescent="0.2">
      <c r="B431" s="28" t="str">
        <f t="shared" si="13"/>
        <v>2015</v>
      </c>
      <c r="C431" s="2">
        <v>253</v>
      </c>
      <c r="D431" s="15" t="s">
        <v>34</v>
      </c>
      <c r="E431" s="12">
        <v>673.7</v>
      </c>
      <c r="F431" s="12">
        <v>162</v>
      </c>
      <c r="G431" s="12">
        <v>125.1</v>
      </c>
      <c r="H431" s="12">
        <v>90.2</v>
      </c>
      <c r="I431" s="9">
        <f t="shared" si="12"/>
        <v>377.3</v>
      </c>
    </row>
    <row r="432" spans="2:9" x14ac:dyDescent="0.2">
      <c r="B432" s="28" t="str">
        <f t="shared" si="13"/>
        <v>2015</v>
      </c>
      <c r="C432" s="2">
        <v>259</v>
      </c>
      <c r="D432" s="15" t="s">
        <v>35</v>
      </c>
      <c r="E432" s="12">
        <v>1067.3</v>
      </c>
      <c r="F432" s="12">
        <v>235.1</v>
      </c>
      <c r="G432" s="12">
        <v>216.1</v>
      </c>
      <c r="H432" s="12">
        <v>177.3</v>
      </c>
      <c r="I432" s="9">
        <f t="shared" si="12"/>
        <v>628.5</v>
      </c>
    </row>
    <row r="433" spans="2:9" x14ac:dyDescent="0.2">
      <c r="B433" s="28" t="str">
        <f t="shared" si="13"/>
        <v>2015</v>
      </c>
      <c r="C433" s="2">
        <v>260</v>
      </c>
      <c r="D433" s="15" t="s">
        <v>27</v>
      </c>
      <c r="E433" s="13" t="s">
        <v>129</v>
      </c>
      <c r="F433" s="13" t="s">
        <v>129</v>
      </c>
      <c r="G433" s="13" t="s">
        <v>129</v>
      </c>
      <c r="H433" s="13" t="s">
        <v>129</v>
      </c>
      <c r="I433" s="9" t="s">
        <v>129</v>
      </c>
    </row>
    <row r="434" spans="2:9" x14ac:dyDescent="0.2">
      <c r="B434" s="28" t="str">
        <f t="shared" si="13"/>
        <v>2015</v>
      </c>
      <c r="C434" s="2">
        <v>265</v>
      </c>
      <c r="D434" s="15" t="s">
        <v>37</v>
      </c>
      <c r="E434" s="12">
        <v>1714.3</v>
      </c>
      <c r="F434" s="12">
        <v>411.5</v>
      </c>
      <c r="G434" s="12">
        <v>366.6</v>
      </c>
      <c r="H434" s="12">
        <v>303.2</v>
      </c>
      <c r="I434" s="9">
        <f t="shared" si="12"/>
        <v>1081.3</v>
      </c>
    </row>
    <row r="435" spans="2:9" x14ac:dyDescent="0.2">
      <c r="B435" s="28" t="str">
        <f t="shared" si="13"/>
        <v>2015</v>
      </c>
      <c r="C435" s="2">
        <v>269</v>
      </c>
      <c r="D435" s="15" t="s">
        <v>38</v>
      </c>
      <c r="E435" s="12">
        <v>311.5</v>
      </c>
      <c r="F435" s="12">
        <v>77</v>
      </c>
      <c r="G435" s="12">
        <v>53.5</v>
      </c>
      <c r="H435" s="12">
        <v>46</v>
      </c>
      <c r="I435" s="9">
        <f t="shared" si="12"/>
        <v>176.5</v>
      </c>
    </row>
    <row r="436" spans="2:9" x14ac:dyDescent="0.2">
      <c r="B436" s="28" t="str">
        <f t="shared" si="13"/>
        <v>2015</v>
      </c>
      <c r="C436" s="2">
        <v>270</v>
      </c>
      <c r="D436" s="15" t="s">
        <v>26</v>
      </c>
      <c r="E436" s="13" t="s">
        <v>129</v>
      </c>
      <c r="F436" s="13" t="s">
        <v>129</v>
      </c>
      <c r="G436" s="13" t="s">
        <v>129</v>
      </c>
      <c r="H436" s="13" t="s">
        <v>129</v>
      </c>
      <c r="I436" s="9" t="s">
        <v>129</v>
      </c>
    </row>
    <row r="437" spans="2:9" x14ac:dyDescent="0.2">
      <c r="B437" s="28" t="str">
        <f t="shared" si="13"/>
        <v>2015</v>
      </c>
      <c r="C437" s="2">
        <v>306</v>
      </c>
      <c r="D437" s="15" t="s">
        <v>45</v>
      </c>
      <c r="E437" s="12">
        <v>1004.9</v>
      </c>
      <c r="F437" s="12">
        <v>232.1</v>
      </c>
      <c r="G437" s="12">
        <v>209.3</v>
      </c>
      <c r="H437" s="12">
        <v>185.6</v>
      </c>
      <c r="I437" s="9">
        <f t="shared" si="12"/>
        <v>627</v>
      </c>
    </row>
    <row r="438" spans="2:9" x14ac:dyDescent="0.2">
      <c r="B438" s="28" t="str">
        <f t="shared" si="13"/>
        <v>2015</v>
      </c>
      <c r="C438" s="2">
        <v>316</v>
      </c>
      <c r="D438" s="15" t="s">
        <v>41</v>
      </c>
      <c r="E438" s="12">
        <v>1856</v>
      </c>
      <c r="F438" s="12">
        <v>412.5</v>
      </c>
      <c r="G438" s="12">
        <v>423.5</v>
      </c>
      <c r="H438" s="12">
        <v>368.5</v>
      </c>
      <c r="I438" s="9">
        <f t="shared" si="12"/>
        <v>1204.5</v>
      </c>
    </row>
    <row r="439" spans="2:9" x14ac:dyDescent="0.2">
      <c r="B439" s="28" t="str">
        <f t="shared" si="13"/>
        <v>2015</v>
      </c>
      <c r="C439" s="2">
        <v>320</v>
      </c>
      <c r="D439" s="15" t="s">
        <v>39</v>
      </c>
      <c r="E439" s="12">
        <v>778.6</v>
      </c>
      <c r="F439" s="12">
        <v>203</v>
      </c>
      <c r="G439" s="12">
        <v>175.5</v>
      </c>
      <c r="H439" s="12">
        <v>152.5</v>
      </c>
      <c r="I439" s="9">
        <f t="shared" si="12"/>
        <v>531</v>
      </c>
    </row>
    <row r="440" spans="2:9" x14ac:dyDescent="0.2">
      <c r="B440" s="28" t="str">
        <f t="shared" si="13"/>
        <v>2015</v>
      </c>
      <c r="C440" s="2">
        <v>326</v>
      </c>
      <c r="D440" s="15" t="s">
        <v>42</v>
      </c>
      <c r="E440" s="12">
        <v>1304.8</v>
      </c>
      <c r="F440" s="12">
        <v>305.2</v>
      </c>
      <c r="G440" s="12">
        <v>273.2</v>
      </c>
      <c r="H440" s="12">
        <v>236.8</v>
      </c>
      <c r="I440" s="9">
        <f t="shared" si="12"/>
        <v>815.2</v>
      </c>
    </row>
    <row r="441" spans="2:9" x14ac:dyDescent="0.2">
      <c r="B441" s="28" t="str">
        <f t="shared" si="13"/>
        <v>2015</v>
      </c>
      <c r="C441" s="2">
        <v>329</v>
      </c>
      <c r="D441" s="15" t="s">
        <v>46</v>
      </c>
      <c r="E441" s="12">
        <v>754.1</v>
      </c>
      <c r="F441" s="12">
        <v>170.8</v>
      </c>
      <c r="G441" s="12">
        <v>167.8</v>
      </c>
      <c r="H441" s="12">
        <v>162.30000000000001</v>
      </c>
      <c r="I441" s="9">
        <f t="shared" si="12"/>
        <v>500.90000000000003</v>
      </c>
    </row>
    <row r="442" spans="2:9" x14ac:dyDescent="0.2">
      <c r="B442" s="28" t="str">
        <f t="shared" si="13"/>
        <v>2015</v>
      </c>
      <c r="C442" s="2">
        <v>330</v>
      </c>
      <c r="D442" s="15" t="s">
        <v>47</v>
      </c>
      <c r="E442" s="12">
        <v>1846.4</v>
      </c>
      <c r="F442" s="12">
        <v>431.4</v>
      </c>
      <c r="G442" s="12">
        <v>405.5</v>
      </c>
      <c r="H442" s="12">
        <v>369.5</v>
      </c>
      <c r="I442" s="9">
        <f t="shared" si="12"/>
        <v>1206.4000000000001</v>
      </c>
    </row>
    <row r="443" spans="2:9" x14ac:dyDescent="0.2">
      <c r="B443" s="28" t="str">
        <f t="shared" si="13"/>
        <v>2015</v>
      </c>
      <c r="C443" s="2">
        <v>336</v>
      </c>
      <c r="D443" s="15" t="s">
        <v>49</v>
      </c>
      <c r="E443" s="13" t="s">
        <v>129</v>
      </c>
      <c r="F443" s="13" t="s">
        <v>129</v>
      </c>
      <c r="G443" s="13" t="s">
        <v>129</v>
      </c>
      <c r="H443" s="13" t="s">
        <v>129</v>
      </c>
      <c r="I443" s="9" t="s">
        <v>129</v>
      </c>
    </row>
    <row r="444" spans="2:9" x14ac:dyDescent="0.2">
      <c r="B444" s="28" t="str">
        <f t="shared" si="13"/>
        <v>2015</v>
      </c>
      <c r="C444" s="2">
        <v>340</v>
      </c>
      <c r="D444" s="15" t="s">
        <v>48</v>
      </c>
      <c r="E444" s="12">
        <v>624.1</v>
      </c>
      <c r="F444" s="12">
        <v>128.1</v>
      </c>
      <c r="G444" s="12">
        <v>140.80000000000001</v>
      </c>
      <c r="H444" s="12">
        <v>141.5</v>
      </c>
      <c r="I444" s="9">
        <f t="shared" si="12"/>
        <v>410.4</v>
      </c>
    </row>
    <row r="445" spans="2:9" x14ac:dyDescent="0.2">
      <c r="B445" s="28" t="str">
        <f t="shared" si="13"/>
        <v>2015</v>
      </c>
      <c r="C445" s="2">
        <v>350</v>
      </c>
      <c r="D445" s="15" t="s">
        <v>36</v>
      </c>
      <c r="E445" s="12">
        <v>509.2</v>
      </c>
      <c r="F445" s="12">
        <v>110.5</v>
      </c>
      <c r="G445" s="12">
        <v>115.4</v>
      </c>
      <c r="H445" s="12">
        <v>97.9</v>
      </c>
      <c r="I445" s="9">
        <f t="shared" si="12"/>
        <v>323.8</v>
      </c>
    </row>
    <row r="446" spans="2:9" x14ac:dyDescent="0.2">
      <c r="B446" s="28" t="str">
        <f t="shared" si="13"/>
        <v>2015</v>
      </c>
      <c r="C446" s="2">
        <v>360</v>
      </c>
      <c r="D446" s="15" t="s">
        <v>43</v>
      </c>
      <c r="E446" s="12">
        <v>1300.5999999999999</v>
      </c>
      <c r="F446" s="12">
        <v>302.8</v>
      </c>
      <c r="G446" s="12">
        <v>313</v>
      </c>
      <c r="H446" s="12">
        <v>242.8</v>
      </c>
      <c r="I446" s="9">
        <f t="shared" si="12"/>
        <v>858.59999999999991</v>
      </c>
    </row>
    <row r="447" spans="2:9" x14ac:dyDescent="0.2">
      <c r="B447" s="28" t="str">
        <f t="shared" si="13"/>
        <v>2015</v>
      </c>
      <c r="C447" s="2">
        <v>370</v>
      </c>
      <c r="D447" s="15" t="s">
        <v>44</v>
      </c>
      <c r="E447" s="13" t="s">
        <v>129</v>
      </c>
      <c r="F447" s="13" t="s">
        <v>129</v>
      </c>
      <c r="G447" s="13" t="s">
        <v>129</v>
      </c>
      <c r="H447" s="13" t="s">
        <v>129</v>
      </c>
      <c r="I447" s="9" t="s">
        <v>129</v>
      </c>
    </row>
    <row r="448" spans="2:9" x14ac:dyDescent="0.2">
      <c r="B448" s="28" t="str">
        <f t="shared" si="13"/>
        <v>2015</v>
      </c>
      <c r="C448" s="2">
        <v>376</v>
      </c>
      <c r="D448" s="15" t="s">
        <v>40</v>
      </c>
      <c r="E448" s="12">
        <v>1272.4000000000001</v>
      </c>
      <c r="F448" s="12">
        <v>271.5</v>
      </c>
      <c r="G448" s="12">
        <v>298.39999999999998</v>
      </c>
      <c r="H448" s="12">
        <v>292.3</v>
      </c>
      <c r="I448" s="9">
        <f t="shared" si="12"/>
        <v>862.2</v>
      </c>
    </row>
    <row r="449" spans="2:9" x14ac:dyDescent="0.2">
      <c r="B449" s="28" t="str">
        <f t="shared" si="13"/>
        <v>2015</v>
      </c>
      <c r="C449" s="2">
        <v>390</v>
      </c>
      <c r="D449" s="15" t="s">
        <v>50</v>
      </c>
      <c r="E449" s="12">
        <v>1284.8</v>
      </c>
      <c r="F449" s="12">
        <v>283.60000000000002</v>
      </c>
      <c r="G449" s="12">
        <v>301</v>
      </c>
      <c r="H449" s="12">
        <v>251.3</v>
      </c>
      <c r="I449" s="9">
        <f t="shared" si="12"/>
        <v>835.90000000000009</v>
      </c>
    </row>
    <row r="450" spans="2:9" x14ac:dyDescent="0.2">
      <c r="B450" s="28" t="str">
        <f t="shared" si="13"/>
        <v>2015</v>
      </c>
      <c r="C450" s="2">
        <v>400</v>
      </c>
      <c r="D450" s="15" t="s">
        <v>32</v>
      </c>
      <c r="E450" s="12">
        <v>1094</v>
      </c>
      <c r="F450" s="12">
        <v>230.8</v>
      </c>
      <c r="G450" s="12">
        <v>258.10000000000002</v>
      </c>
      <c r="H450" s="12">
        <v>248.5</v>
      </c>
      <c r="I450" s="9">
        <f t="shared" si="12"/>
        <v>737.40000000000009</v>
      </c>
    </row>
    <row r="451" spans="2:9" x14ac:dyDescent="0.2">
      <c r="B451" s="28" t="str">
        <f t="shared" si="13"/>
        <v>2015</v>
      </c>
      <c r="C451" s="2">
        <v>410</v>
      </c>
      <c r="D451" s="15" t="s">
        <v>55</v>
      </c>
      <c r="E451" s="12">
        <v>714.8</v>
      </c>
      <c r="F451" s="12">
        <v>162.9</v>
      </c>
      <c r="G451" s="12">
        <v>172.3</v>
      </c>
      <c r="H451" s="12">
        <v>151.69999999999999</v>
      </c>
      <c r="I451" s="9">
        <f t="shared" si="12"/>
        <v>486.90000000000003</v>
      </c>
    </row>
    <row r="452" spans="2:9" x14ac:dyDescent="0.2">
      <c r="B452" s="28" t="str">
        <f t="shared" si="13"/>
        <v>2015</v>
      </c>
      <c r="C452" s="2">
        <v>420</v>
      </c>
      <c r="D452" s="15" t="s">
        <v>51</v>
      </c>
      <c r="E452" s="12">
        <v>1049.2</v>
      </c>
      <c r="F452" s="12">
        <v>259.5</v>
      </c>
      <c r="G452" s="12">
        <v>274.2</v>
      </c>
      <c r="H452" s="12">
        <v>189.6</v>
      </c>
      <c r="I452" s="9">
        <f t="shared" si="12"/>
        <v>723.30000000000007</v>
      </c>
    </row>
    <row r="453" spans="2:9" x14ac:dyDescent="0.2">
      <c r="B453" s="28" t="str">
        <f t="shared" si="13"/>
        <v>2015</v>
      </c>
      <c r="C453" s="2">
        <v>430</v>
      </c>
      <c r="D453" s="15" t="s">
        <v>52</v>
      </c>
      <c r="E453" s="12">
        <v>1267</v>
      </c>
      <c r="F453" s="12">
        <v>247.6</v>
      </c>
      <c r="G453" s="12">
        <v>322.10000000000002</v>
      </c>
      <c r="H453" s="12">
        <v>304.3</v>
      </c>
      <c r="I453" s="9">
        <f t="shared" si="12"/>
        <v>874</v>
      </c>
    </row>
    <row r="454" spans="2:9" x14ac:dyDescent="0.2">
      <c r="B454" s="28" t="str">
        <f t="shared" si="13"/>
        <v>2015</v>
      </c>
      <c r="C454" s="2">
        <v>440</v>
      </c>
      <c r="D454" s="15" t="s">
        <v>53</v>
      </c>
      <c r="E454" s="12">
        <v>592.9</v>
      </c>
      <c r="F454" s="12">
        <v>157.5</v>
      </c>
      <c r="G454" s="12">
        <v>114</v>
      </c>
      <c r="H454" s="12">
        <v>101.7</v>
      </c>
      <c r="I454" s="9">
        <f t="shared" si="12"/>
        <v>373.2</v>
      </c>
    </row>
    <row r="455" spans="2:9" x14ac:dyDescent="0.2">
      <c r="B455" s="28" t="str">
        <f t="shared" si="13"/>
        <v>2015</v>
      </c>
      <c r="C455" s="2">
        <v>450</v>
      </c>
      <c r="D455" s="15" t="s">
        <v>57</v>
      </c>
      <c r="E455" s="12">
        <v>800.2</v>
      </c>
      <c r="F455" s="12">
        <v>166.8</v>
      </c>
      <c r="G455" s="12">
        <v>209.1</v>
      </c>
      <c r="H455" s="12">
        <v>163</v>
      </c>
      <c r="I455" s="9">
        <f t="shared" si="12"/>
        <v>538.9</v>
      </c>
    </row>
    <row r="456" spans="2:9" x14ac:dyDescent="0.2">
      <c r="B456" s="28" t="str">
        <f t="shared" si="13"/>
        <v>2015</v>
      </c>
      <c r="C456" s="2">
        <v>461</v>
      </c>
      <c r="D456" s="15" t="s">
        <v>58</v>
      </c>
      <c r="E456" s="12">
        <v>4002.4</v>
      </c>
      <c r="F456" s="12">
        <v>895.4</v>
      </c>
      <c r="G456" s="12">
        <v>910</v>
      </c>
      <c r="H456" s="12">
        <v>825.9</v>
      </c>
      <c r="I456" s="9">
        <f t="shared" si="12"/>
        <v>2631.3</v>
      </c>
    </row>
    <row r="457" spans="2:9" x14ac:dyDescent="0.2">
      <c r="B457" s="28" t="str">
        <f t="shared" si="13"/>
        <v>2015</v>
      </c>
      <c r="C457" s="2">
        <v>479</v>
      </c>
      <c r="D457" s="15" t="s">
        <v>59</v>
      </c>
      <c r="E457" s="12">
        <v>1485.5</v>
      </c>
      <c r="F457" s="12">
        <v>322.10000000000002</v>
      </c>
      <c r="G457" s="12">
        <v>344.7</v>
      </c>
      <c r="H457" s="12">
        <v>349.4</v>
      </c>
      <c r="I457" s="9">
        <f t="shared" si="12"/>
        <v>1016.1999999999999</v>
      </c>
    </row>
    <row r="458" spans="2:9" x14ac:dyDescent="0.2">
      <c r="B458" s="28" t="str">
        <f t="shared" si="13"/>
        <v>2015</v>
      </c>
      <c r="C458" s="2">
        <v>480</v>
      </c>
      <c r="D458" s="15" t="s">
        <v>56</v>
      </c>
      <c r="E458" s="12">
        <v>716.8</v>
      </c>
      <c r="F458" s="12">
        <v>177.6</v>
      </c>
      <c r="G458" s="12">
        <v>168.1</v>
      </c>
      <c r="H458" s="12">
        <v>121.4</v>
      </c>
      <c r="I458" s="9">
        <f t="shared" si="12"/>
        <v>467.1</v>
      </c>
    </row>
    <row r="459" spans="2:9" x14ac:dyDescent="0.2">
      <c r="B459" s="28" t="str">
        <f t="shared" si="13"/>
        <v>2015</v>
      </c>
      <c r="C459" s="2">
        <v>482</v>
      </c>
      <c r="D459" s="15" t="s">
        <v>54</v>
      </c>
      <c r="E459" s="12">
        <v>416.9</v>
      </c>
      <c r="F459" s="12">
        <v>96.9</v>
      </c>
      <c r="G459" s="12">
        <v>109.4</v>
      </c>
      <c r="H459" s="12">
        <v>96.3</v>
      </c>
      <c r="I459" s="9">
        <f t="shared" si="12"/>
        <v>302.60000000000002</v>
      </c>
    </row>
    <row r="460" spans="2:9" x14ac:dyDescent="0.2">
      <c r="B460" s="28" t="str">
        <f t="shared" si="13"/>
        <v>2015</v>
      </c>
      <c r="C460" s="2">
        <v>492</v>
      </c>
      <c r="D460" s="15" t="s">
        <v>60</v>
      </c>
      <c r="E460" s="12">
        <v>180.9</v>
      </c>
      <c r="F460" s="12">
        <v>36.4</v>
      </c>
      <c r="G460" s="12">
        <v>43.2</v>
      </c>
      <c r="H460" s="12">
        <v>47.6</v>
      </c>
      <c r="I460" s="9">
        <f t="shared" si="12"/>
        <v>127.19999999999999</v>
      </c>
    </row>
    <row r="461" spans="2:9" x14ac:dyDescent="0.2">
      <c r="B461" s="28" t="str">
        <f t="shared" si="13"/>
        <v>2015</v>
      </c>
      <c r="C461" s="2">
        <v>510</v>
      </c>
      <c r="D461" s="15" t="s">
        <v>65</v>
      </c>
      <c r="E461" s="12">
        <v>1202.7</v>
      </c>
      <c r="F461" s="12">
        <v>281.8</v>
      </c>
      <c r="G461" s="12">
        <v>283.5</v>
      </c>
      <c r="H461" s="12">
        <v>247.1</v>
      </c>
      <c r="I461" s="9">
        <f t="shared" si="12"/>
        <v>812.4</v>
      </c>
    </row>
    <row r="462" spans="2:9" x14ac:dyDescent="0.2">
      <c r="B462" s="28" t="str">
        <f t="shared" si="13"/>
        <v>2015</v>
      </c>
      <c r="C462" s="2">
        <v>530</v>
      </c>
      <c r="D462" s="15" t="s">
        <v>61</v>
      </c>
      <c r="E462" s="12">
        <v>407.8</v>
      </c>
      <c r="F462" s="12">
        <v>91.8</v>
      </c>
      <c r="G462" s="12">
        <v>100.8</v>
      </c>
      <c r="H462" s="12">
        <v>92.7</v>
      </c>
      <c r="I462" s="9">
        <f t="shared" si="12"/>
        <v>285.3</v>
      </c>
    </row>
    <row r="463" spans="2:9" x14ac:dyDescent="0.2">
      <c r="B463" s="28" t="str">
        <f t="shared" si="13"/>
        <v>2015</v>
      </c>
      <c r="C463" s="2">
        <v>540</v>
      </c>
      <c r="D463" s="15" t="s">
        <v>67</v>
      </c>
      <c r="E463" s="12">
        <v>1675</v>
      </c>
      <c r="F463" s="12">
        <v>393</v>
      </c>
      <c r="G463" s="12">
        <v>406.1</v>
      </c>
      <c r="H463" s="12">
        <v>336.4</v>
      </c>
      <c r="I463" s="9">
        <f t="shared" si="12"/>
        <v>1135.5</v>
      </c>
    </row>
    <row r="464" spans="2:9" x14ac:dyDescent="0.2">
      <c r="B464" s="28" t="str">
        <f t="shared" si="13"/>
        <v>2015</v>
      </c>
      <c r="C464" s="2">
        <v>550</v>
      </c>
      <c r="D464" s="15" t="s">
        <v>68</v>
      </c>
      <c r="E464" s="12">
        <v>1027.5</v>
      </c>
      <c r="F464" s="12">
        <v>244.6</v>
      </c>
      <c r="G464" s="12">
        <v>262.7</v>
      </c>
      <c r="H464" s="12">
        <v>219.4</v>
      </c>
      <c r="I464" s="9">
        <f t="shared" si="12"/>
        <v>726.69999999999993</v>
      </c>
    </row>
    <row r="465" spans="2:9" x14ac:dyDescent="0.2">
      <c r="B465" s="28" t="str">
        <f t="shared" si="13"/>
        <v>2015</v>
      </c>
      <c r="C465" s="2">
        <v>561</v>
      </c>
      <c r="D465" s="15" t="s">
        <v>62</v>
      </c>
      <c r="E465" s="12">
        <v>2549.4</v>
      </c>
      <c r="F465" s="12">
        <v>588.1</v>
      </c>
      <c r="G465" s="12">
        <v>578.4</v>
      </c>
      <c r="H465" s="12">
        <v>461.4</v>
      </c>
      <c r="I465" s="9">
        <f t="shared" si="12"/>
        <v>1627.9</v>
      </c>
    </row>
    <row r="466" spans="2:9" x14ac:dyDescent="0.2">
      <c r="B466" s="28" t="str">
        <f t="shared" si="13"/>
        <v>2015</v>
      </c>
      <c r="C466" s="2">
        <v>563</v>
      </c>
      <c r="D466" s="15" t="s">
        <v>63</v>
      </c>
      <c r="E466" s="12">
        <v>96.3</v>
      </c>
      <c r="F466" s="12">
        <v>24.3</v>
      </c>
      <c r="G466" s="12">
        <v>18.5</v>
      </c>
      <c r="H466" s="12">
        <v>14.8</v>
      </c>
      <c r="I466" s="9">
        <f t="shared" si="12"/>
        <v>57.599999999999994</v>
      </c>
    </row>
    <row r="467" spans="2:9" x14ac:dyDescent="0.2">
      <c r="B467" s="28" t="str">
        <f t="shared" si="13"/>
        <v>2015</v>
      </c>
      <c r="C467" s="2">
        <v>573</v>
      </c>
      <c r="D467" s="15" t="s">
        <v>69</v>
      </c>
      <c r="E467" s="12">
        <v>1025.5</v>
      </c>
      <c r="F467" s="12">
        <v>246.6</v>
      </c>
      <c r="G467" s="12">
        <v>266.3</v>
      </c>
      <c r="H467" s="12">
        <v>212.3</v>
      </c>
      <c r="I467" s="9">
        <f t="shared" si="12"/>
        <v>725.2</v>
      </c>
    </row>
    <row r="468" spans="2:9" x14ac:dyDescent="0.2">
      <c r="B468" s="28" t="str">
        <f t="shared" si="13"/>
        <v>2015</v>
      </c>
      <c r="C468" s="2">
        <v>575</v>
      </c>
      <c r="D468" s="15" t="s">
        <v>70</v>
      </c>
      <c r="E468" s="12">
        <v>933.4</v>
      </c>
      <c r="F468" s="12">
        <v>228</v>
      </c>
      <c r="G468" s="12">
        <v>244.8</v>
      </c>
      <c r="H468" s="12">
        <v>171.1</v>
      </c>
      <c r="I468" s="9">
        <f t="shared" si="12"/>
        <v>643.9</v>
      </c>
    </row>
    <row r="469" spans="2:9" x14ac:dyDescent="0.2">
      <c r="B469" s="28" t="str">
        <f t="shared" si="13"/>
        <v>2015</v>
      </c>
      <c r="C469" s="2">
        <v>580</v>
      </c>
      <c r="D469" s="15" t="s">
        <v>72</v>
      </c>
      <c r="E469" s="12">
        <v>1257</v>
      </c>
      <c r="F469" s="12">
        <v>278.39999999999998</v>
      </c>
      <c r="G469" s="12">
        <v>294.39999999999998</v>
      </c>
      <c r="H469" s="12">
        <v>268.7</v>
      </c>
      <c r="I469" s="9">
        <f t="shared" si="12"/>
        <v>841.5</v>
      </c>
    </row>
    <row r="470" spans="2:9" x14ac:dyDescent="0.2">
      <c r="B470" s="28" t="str">
        <f t="shared" si="13"/>
        <v>2015</v>
      </c>
      <c r="C470" s="2">
        <v>607</v>
      </c>
      <c r="D470" s="15" t="s">
        <v>64</v>
      </c>
      <c r="E470" s="12">
        <v>1243.2</v>
      </c>
      <c r="F470" s="12">
        <v>288</v>
      </c>
      <c r="G470" s="12">
        <v>291.5</v>
      </c>
      <c r="H470" s="12">
        <v>203.7</v>
      </c>
      <c r="I470" s="9">
        <f t="shared" ref="I470:I502" si="14">SUM(F470:H470)</f>
        <v>783.2</v>
      </c>
    </row>
    <row r="471" spans="2:9" x14ac:dyDescent="0.2">
      <c r="B471" s="28" t="str">
        <f t="shared" ref="B471:B502" si="15">B470</f>
        <v>2015</v>
      </c>
      <c r="C471" s="2">
        <v>615</v>
      </c>
      <c r="D471" s="15" t="s">
        <v>75</v>
      </c>
      <c r="E471" s="12">
        <v>1898.5</v>
      </c>
      <c r="F471" s="12">
        <v>388.3</v>
      </c>
      <c r="G471" s="12">
        <v>455</v>
      </c>
      <c r="H471" s="12">
        <v>416.5</v>
      </c>
      <c r="I471" s="9">
        <f t="shared" si="14"/>
        <v>1259.8</v>
      </c>
    </row>
    <row r="472" spans="2:9" x14ac:dyDescent="0.2">
      <c r="B472" s="28" t="str">
        <f t="shared" si="15"/>
        <v>2015</v>
      </c>
      <c r="C472" s="2">
        <v>621</v>
      </c>
      <c r="D472" s="15" t="s">
        <v>66</v>
      </c>
      <c r="E472" s="12">
        <v>1749.2</v>
      </c>
      <c r="F472" s="12">
        <v>396.3</v>
      </c>
      <c r="G472" s="12">
        <v>404.8</v>
      </c>
      <c r="H472" s="12">
        <v>356.1</v>
      </c>
      <c r="I472" s="9">
        <f t="shared" si="14"/>
        <v>1157.2</v>
      </c>
    </row>
    <row r="473" spans="2:9" x14ac:dyDescent="0.2">
      <c r="B473" s="28" t="str">
        <f t="shared" si="15"/>
        <v>2015</v>
      </c>
      <c r="C473" s="2">
        <v>630</v>
      </c>
      <c r="D473" s="15" t="s">
        <v>71</v>
      </c>
      <c r="E473" s="12">
        <v>1823.8</v>
      </c>
      <c r="F473" s="12">
        <v>408.8</v>
      </c>
      <c r="G473" s="12">
        <v>460.1</v>
      </c>
      <c r="H473" s="12">
        <v>370.5</v>
      </c>
      <c r="I473" s="9">
        <f t="shared" si="14"/>
        <v>1239.4000000000001</v>
      </c>
    </row>
    <row r="474" spans="2:9" x14ac:dyDescent="0.2">
      <c r="B474" s="28" t="str">
        <f t="shared" si="15"/>
        <v>2015</v>
      </c>
      <c r="C474" s="2">
        <v>657</v>
      </c>
      <c r="D474" s="15" t="s">
        <v>84</v>
      </c>
      <c r="E474" s="12">
        <v>1255.5999999999999</v>
      </c>
      <c r="F474" s="12">
        <v>282.5</v>
      </c>
      <c r="G474" s="12">
        <v>331.9</v>
      </c>
      <c r="H474" s="12">
        <v>244.1</v>
      </c>
      <c r="I474" s="9">
        <f t="shared" si="14"/>
        <v>858.5</v>
      </c>
    </row>
    <row r="475" spans="2:9" x14ac:dyDescent="0.2">
      <c r="B475" s="28" t="str">
        <f t="shared" si="15"/>
        <v>2015</v>
      </c>
      <c r="C475" s="2">
        <v>661</v>
      </c>
      <c r="D475" s="15" t="s">
        <v>85</v>
      </c>
      <c r="E475" s="12">
        <v>1220.5999999999999</v>
      </c>
      <c r="F475" s="12">
        <v>285</v>
      </c>
      <c r="G475" s="12">
        <v>323.60000000000002</v>
      </c>
      <c r="H475" s="12">
        <v>207.1</v>
      </c>
      <c r="I475" s="9">
        <f t="shared" si="14"/>
        <v>815.7</v>
      </c>
    </row>
    <row r="476" spans="2:9" x14ac:dyDescent="0.2">
      <c r="B476" s="28" t="str">
        <f t="shared" si="15"/>
        <v>2015</v>
      </c>
      <c r="C476" s="2">
        <v>665</v>
      </c>
      <c r="D476" s="15" t="s">
        <v>87</v>
      </c>
      <c r="E476" s="12">
        <v>591.9</v>
      </c>
      <c r="F476" s="12">
        <v>140.69999999999999</v>
      </c>
      <c r="G476" s="12">
        <v>135.30000000000001</v>
      </c>
      <c r="H476" s="12">
        <v>130.1</v>
      </c>
      <c r="I476" s="9">
        <f t="shared" si="14"/>
        <v>406.1</v>
      </c>
    </row>
    <row r="477" spans="2:9" x14ac:dyDescent="0.2">
      <c r="B477" s="28" t="str">
        <f t="shared" si="15"/>
        <v>2015</v>
      </c>
      <c r="C477" s="2">
        <v>671</v>
      </c>
      <c r="D477" s="15" t="s">
        <v>90</v>
      </c>
      <c r="E477" s="13" t="s">
        <v>129</v>
      </c>
      <c r="F477" s="13" t="s">
        <v>129</v>
      </c>
      <c r="G477" s="13" t="s">
        <v>129</v>
      </c>
      <c r="H477" s="13" t="s">
        <v>129</v>
      </c>
      <c r="I477" s="13" t="s">
        <v>129</v>
      </c>
    </row>
    <row r="478" spans="2:9" x14ac:dyDescent="0.2">
      <c r="B478" s="28" t="str">
        <f t="shared" si="15"/>
        <v>2015</v>
      </c>
      <c r="C478" s="2">
        <v>706</v>
      </c>
      <c r="D478" s="15" t="s">
        <v>82</v>
      </c>
      <c r="E478" s="12">
        <v>992.1</v>
      </c>
      <c r="F478" s="12">
        <v>227</v>
      </c>
      <c r="G478" s="12">
        <v>240.7</v>
      </c>
      <c r="H478" s="12">
        <v>206.1</v>
      </c>
      <c r="I478" s="9">
        <f t="shared" si="14"/>
        <v>673.8</v>
      </c>
    </row>
    <row r="479" spans="2:9" x14ac:dyDescent="0.2">
      <c r="B479" s="28" t="str">
        <f t="shared" si="15"/>
        <v>2015</v>
      </c>
      <c r="C479" s="2">
        <v>707</v>
      </c>
      <c r="D479" s="15" t="s">
        <v>76</v>
      </c>
      <c r="E479" s="13" t="s">
        <v>129</v>
      </c>
      <c r="F479" s="13" t="s">
        <v>129</v>
      </c>
      <c r="G479" s="13" t="s">
        <v>129</v>
      </c>
      <c r="H479" s="13" t="s">
        <v>129</v>
      </c>
      <c r="I479" s="9" t="s">
        <v>129</v>
      </c>
    </row>
    <row r="480" spans="2:9" x14ac:dyDescent="0.2">
      <c r="B480" s="28" t="str">
        <f t="shared" si="15"/>
        <v>2015</v>
      </c>
      <c r="C480" s="2">
        <v>710</v>
      </c>
      <c r="D480" s="15" t="s">
        <v>73</v>
      </c>
      <c r="E480" s="12">
        <v>586.29999999999995</v>
      </c>
      <c r="F480" s="12">
        <v>132.9</v>
      </c>
      <c r="G480" s="12">
        <v>140.5</v>
      </c>
      <c r="H480" s="12">
        <v>130.1</v>
      </c>
      <c r="I480" s="9">
        <f t="shared" si="14"/>
        <v>403.5</v>
      </c>
    </row>
    <row r="481" spans="2:9" x14ac:dyDescent="0.2">
      <c r="B481" s="28" t="str">
        <f t="shared" si="15"/>
        <v>2015</v>
      </c>
      <c r="C481" s="2">
        <v>727</v>
      </c>
      <c r="D481" s="15" t="s">
        <v>77</v>
      </c>
      <c r="E481" s="12">
        <v>428.6</v>
      </c>
      <c r="F481" s="12">
        <v>86</v>
      </c>
      <c r="G481" s="12">
        <v>107.3</v>
      </c>
      <c r="H481" s="12">
        <v>90.7</v>
      </c>
      <c r="I481" s="9">
        <f t="shared" si="14"/>
        <v>284</v>
      </c>
    </row>
    <row r="482" spans="2:9" x14ac:dyDescent="0.2">
      <c r="B482" s="28" t="str">
        <f t="shared" si="15"/>
        <v>2015</v>
      </c>
      <c r="C482" s="2">
        <v>730</v>
      </c>
      <c r="D482" s="15" t="s">
        <v>78</v>
      </c>
      <c r="E482" s="12">
        <v>1650.1</v>
      </c>
      <c r="F482" s="12">
        <v>351.9</v>
      </c>
      <c r="G482" s="12">
        <v>364.3</v>
      </c>
      <c r="H482" s="12">
        <v>319.8</v>
      </c>
      <c r="I482" s="9">
        <f t="shared" si="14"/>
        <v>1036</v>
      </c>
    </row>
    <row r="483" spans="2:9" x14ac:dyDescent="0.2">
      <c r="B483" s="28" t="str">
        <f t="shared" si="15"/>
        <v>2015</v>
      </c>
      <c r="C483" s="2">
        <v>740</v>
      </c>
      <c r="D483" s="15" t="s">
        <v>80</v>
      </c>
      <c r="E483" s="12">
        <v>1623.3</v>
      </c>
      <c r="F483" s="12">
        <v>375.1</v>
      </c>
      <c r="G483" s="12">
        <v>368.6</v>
      </c>
      <c r="H483" s="12">
        <v>300.5</v>
      </c>
      <c r="I483" s="9">
        <f t="shared" si="14"/>
        <v>1044.2</v>
      </c>
    </row>
    <row r="484" spans="2:9" x14ac:dyDescent="0.2">
      <c r="B484" s="28" t="str">
        <f t="shared" si="15"/>
        <v>2015</v>
      </c>
      <c r="C484" s="2">
        <v>741</v>
      </c>
      <c r="D484" s="15" t="s">
        <v>79</v>
      </c>
      <c r="E484" s="12">
        <v>203.5</v>
      </c>
      <c r="F484" s="12">
        <v>38.1</v>
      </c>
      <c r="G484" s="12">
        <v>53.8</v>
      </c>
      <c r="H484" s="12">
        <v>51.9</v>
      </c>
      <c r="I484" s="9">
        <f t="shared" si="14"/>
        <v>143.80000000000001</v>
      </c>
    </row>
    <row r="485" spans="2:9" x14ac:dyDescent="0.2">
      <c r="B485" s="28" t="str">
        <f t="shared" si="15"/>
        <v>2015</v>
      </c>
      <c r="C485" s="2">
        <v>746</v>
      </c>
      <c r="D485" s="15" t="s">
        <v>81</v>
      </c>
      <c r="E485" s="12">
        <v>907.8</v>
      </c>
      <c r="F485" s="12">
        <v>209.1</v>
      </c>
      <c r="G485" s="12">
        <v>212.5</v>
      </c>
      <c r="H485" s="12">
        <v>171.9</v>
      </c>
      <c r="I485" s="9">
        <f t="shared" si="14"/>
        <v>593.5</v>
      </c>
    </row>
    <row r="486" spans="2:9" x14ac:dyDescent="0.2">
      <c r="B486" s="28" t="str">
        <f t="shared" si="15"/>
        <v>2015</v>
      </c>
      <c r="C486" s="2">
        <v>751</v>
      </c>
      <c r="D486" s="15" t="s">
        <v>83</v>
      </c>
      <c r="E486" s="12">
        <v>5617.1</v>
      </c>
      <c r="F486" s="12">
        <v>1163.5999999999999</v>
      </c>
      <c r="G486" s="12">
        <v>1312.2</v>
      </c>
      <c r="H486" s="12">
        <v>1243.2</v>
      </c>
      <c r="I486" s="9">
        <f t="shared" si="14"/>
        <v>3719</v>
      </c>
    </row>
    <row r="487" spans="2:9" x14ac:dyDescent="0.2">
      <c r="B487" s="28" t="str">
        <f t="shared" si="15"/>
        <v>2015</v>
      </c>
      <c r="C487" s="2">
        <v>756</v>
      </c>
      <c r="D487" s="15" t="s">
        <v>86</v>
      </c>
      <c r="E487" s="12">
        <v>773.4</v>
      </c>
      <c r="F487" s="12">
        <v>171.7</v>
      </c>
      <c r="G487" s="12">
        <v>188.4</v>
      </c>
      <c r="H487" s="12">
        <v>155.80000000000001</v>
      </c>
      <c r="I487" s="9">
        <f t="shared" si="14"/>
        <v>515.90000000000009</v>
      </c>
    </row>
    <row r="488" spans="2:9" x14ac:dyDescent="0.2">
      <c r="B488" s="28" t="str">
        <f t="shared" si="15"/>
        <v>2015</v>
      </c>
      <c r="C488" s="2">
        <v>760</v>
      </c>
      <c r="D488" s="15" t="s">
        <v>88</v>
      </c>
      <c r="E488" s="12">
        <v>1381.4</v>
      </c>
      <c r="F488" s="12">
        <v>334.7</v>
      </c>
      <c r="G488" s="12">
        <v>346.3</v>
      </c>
      <c r="H488" s="12">
        <v>261.10000000000002</v>
      </c>
      <c r="I488" s="9">
        <f t="shared" si="14"/>
        <v>942.1</v>
      </c>
    </row>
    <row r="489" spans="2:9" x14ac:dyDescent="0.2">
      <c r="B489" s="28" t="str">
        <f t="shared" si="15"/>
        <v>2015</v>
      </c>
      <c r="C489" s="2">
        <v>766</v>
      </c>
      <c r="D489" s="15" t="s">
        <v>74</v>
      </c>
      <c r="E489" s="12">
        <v>957.8</v>
      </c>
      <c r="F489" s="12">
        <v>210.9</v>
      </c>
      <c r="G489" s="12">
        <v>250.4</v>
      </c>
      <c r="H489" s="12">
        <v>219.4</v>
      </c>
      <c r="I489" s="9">
        <f t="shared" si="14"/>
        <v>680.7</v>
      </c>
    </row>
    <row r="490" spans="2:9" x14ac:dyDescent="0.2">
      <c r="B490" s="28" t="str">
        <f t="shared" si="15"/>
        <v>2015</v>
      </c>
      <c r="C490" s="2">
        <v>773</v>
      </c>
      <c r="D490" s="15" t="s">
        <v>98</v>
      </c>
      <c r="E490" s="12">
        <v>592.70000000000005</v>
      </c>
      <c r="F490" s="12">
        <v>131.80000000000001</v>
      </c>
      <c r="G490" s="12">
        <v>152.30000000000001</v>
      </c>
      <c r="H490" s="12">
        <v>115</v>
      </c>
      <c r="I490" s="9">
        <f t="shared" si="14"/>
        <v>399.1</v>
      </c>
    </row>
    <row r="491" spans="2:9" x14ac:dyDescent="0.2">
      <c r="B491" s="28" t="str">
        <f t="shared" si="15"/>
        <v>2015</v>
      </c>
      <c r="C491" s="2">
        <v>779</v>
      </c>
      <c r="D491" s="15" t="s">
        <v>89</v>
      </c>
      <c r="E491" s="12">
        <v>1101.3</v>
      </c>
      <c r="F491" s="12">
        <v>265.5</v>
      </c>
      <c r="G491" s="12">
        <v>267</v>
      </c>
      <c r="H491" s="12">
        <v>201.5</v>
      </c>
      <c r="I491" s="9">
        <f t="shared" si="14"/>
        <v>734</v>
      </c>
    </row>
    <row r="492" spans="2:9" x14ac:dyDescent="0.2">
      <c r="B492" s="28" t="str">
        <f t="shared" si="15"/>
        <v>2015</v>
      </c>
      <c r="C492" s="2">
        <v>787</v>
      </c>
      <c r="D492" s="15" t="s">
        <v>100</v>
      </c>
      <c r="E492" s="12">
        <v>982.4</v>
      </c>
      <c r="F492" s="12">
        <v>255.1</v>
      </c>
      <c r="G492" s="12">
        <v>244.9</v>
      </c>
      <c r="H492" s="12">
        <v>178.6</v>
      </c>
      <c r="I492" s="9">
        <f t="shared" si="14"/>
        <v>678.6</v>
      </c>
    </row>
    <row r="493" spans="2:9" x14ac:dyDescent="0.2">
      <c r="B493" s="28" t="str">
        <f t="shared" si="15"/>
        <v>2015</v>
      </c>
      <c r="C493" s="2">
        <v>791</v>
      </c>
      <c r="D493" s="15" t="s">
        <v>91</v>
      </c>
      <c r="E493" s="12">
        <v>1722.2</v>
      </c>
      <c r="F493" s="12">
        <v>399.2</v>
      </c>
      <c r="G493" s="12">
        <v>418.6</v>
      </c>
      <c r="H493" s="12">
        <v>383.3</v>
      </c>
      <c r="I493" s="9">
        <f t="shared" si="14"/>
        <v>1201.0999999999999</v>
      </c>
    </row>
    <row r="494" spans="2:9" x14ac:dyDescent="0.2">
      <c r="B494" s="28" t="str">
        <f t="shared" si="15"/>
        <v>2015</v>
      </c>
      <c r="C494" s="2">
        <v>810</v>
      </c>
      <c r="D494" s="15" t="s">
        <v>92</v>
      </c>
      <c r="E494" s="12">
        <v>761.1</v>
      </c>
      <c r="F494" s="12">
        <v>167.5</v>
      </c>
      <c r="G494" s="12">
        <v>206.1</v>
      </c>
      <c r="H494" s="12">
        <v>150.69999999999999</v>
      </c>
      <c r="I494" s="9">
        <f t="shared" si="14"/>
        <v>524.29999999999995</v>
      </c>
    </row>
    <row r="495" spans="2:9" x14ac:dyDescent="0.2">
      <c r="B495" s="28" t="str">
        <f t="shared" si="15"/>
        <v>2015</v>
      </c>
      <c r="C495" s="2">
        <v>813</v>
      </c>
      <c r="D495" s="15" t="s">
        <v>93</v>
      </c>
      <c r="E495" s="12">
        <v>2045.3</v>
      </c>
      <c r="F495" s="12">
        <v>504.1</v>
      </c>
      <c r="G495" s="12">
        <v>487.3</v>
      </c>
      <c r="H495" s="12">
        <v>319.89999999999998</v>
      </c>
      <c r="I495" s="9">
        <f t="shared" si="14"/>
        <v>1311.3000000000002</v>
      </c>
    </row>
    <row r="496" spans="2:9" x14ac:dyDescent="0.2">
      <c r="B496" s="28" t="str">
        <f t="shared" si="15"/>
        <v>2015</v>
      </c>
      <c r="C496" s="2">
        <v>820</v>
      </c>
      <c r="D496" s="15" t="s">
        <v>101</v>
      </c>
      <c r="E496" s="12">
        <v>951.7</v>
      </c>
      <c r="F496" s="12">
        <v>223.5</v>
      </c>
      <c r="G496" s="12">
        <v>251.4</v>
      </c>
      <c r="H496" s="12">
        <v>169.8</v>
      </c>
      <c r="I496" s="9">
        <f t="shared" si="14"/>
        <v>644.70000000000005</v>
      </c>
    </row>
    <row r="497" spans="1:9" x14ac:dyDescent="0.2">
      <c r="B497" s="28" t="str">
        <f t="shared" si="15"/>
        <v>2015</v>
      </c>
      <c r="C497" s="2">
        <v>825</v>
      </c>
      <c r="D497" s="15" t="s">
        <v>96</v>
      </c>
      <c r="E497" s="12">
        <v>72.900000000000006</v>
      </c>
      <c r="F497" s="12">
        <v>21.2</v>
      </c>
      <c r="G497" s="12">
        <v>19</v>
      </c>
      <c r="H497" s="12">
        <v>11.6</v>
      </c>
      <c r="I497" s="9">
        <f t="shared" si="14"/>
        <v>51.800000000000004</v>
      </c>
    </row>
    <row r="498" spans="1:9" x14ac:dyDescent="0.2">
      <c r="B498" s="28" t="str">
        <f t="shared" si="15"/>
        <v>2015</v>
      </c>
      <c r="C498" s="2">
        <v>840</v>
      </c>
      <c r="D498" s="15" t="s">
        <v>99</v>
      </c>
      <c r="E498" s="12">
        <v>636</v>
      </c>
      <c r="F498" s="12">
        <v>147.80000000000001</v>
      </c>
      <c r="G498" s="12">
        <v>152.80000000000001</v>
      </c>
      <c r="H498" s="12">
        <v>111</v>
      </c>
      <c r="I498" s="9">
        <f t="shared" si="14"/>
        <v>411.6</v>
      </c>
    </row>
    <row r="499" spans="1:9" x14ac:dyDescent="0.2">
      <c r="B499" s="28" t="str">
        <f t="shared" si="15"/>
        <v>2015</v>
      </c>
      <c r="C499" s="2">
        <v>846</v>
      </c>
      <c r="D499" s="15" t="s">
        <v>97</v>
      </c>
      <c r="E499" s="12">
        <v>1054.7</v>
      </c>
      <c r="F499" s="12">
        <v>247.4</v>
      </c>
      <c r="G499" s="12">
        <v>237.9</v>
      </c>
      <c r="H499" s="12">
        <v>191.5</v>
      </c>
      <c r="I499" s="9">
        <f t="shared" si="14"/>
        <v>676.8</v>
      </c>
    </row>
    <row r="500" spans="1:9" x14ac:dyDescent="0.2">
      <c r="B500" s="28" t="str">
        <f t="shared" si="15"/>
        <v>2015</v>
      </c>
      <c r="C500" s="2">
        <v>849</v>
      </c>
      <c r="D500" s="15" t="s">
        <v>95</v>
      </c>
      <c r="E500" s="12">
        <v>922.2</v>
      </c>
      <c r="F500" s="12">
        <v>225</v>
      </c>
      <c r="G500" s="12">
        <v>191.2</v>
      </c>
      <c r="H500" s="12">
        <v>180.4</v>
      </c>
      <c r="I500" s="9">
        <f t="shared" si="14"/>
        <v>596.6</v>
      </c>
    </row>
    <row r="501" spans="1:9" x14ac:dyDescent="0.2">
      <c r="B501" s="28" t="str">
        <f t="shared" si="15"/>
        <v>2015</v>
      </c>
      <c r="C501" s="2">
        <v>851</v>
      </c>
      <c r="D501" s="15" t="s">
        <v>102</v>
      </c>
      <c r="E501" s="12">
        <v>5683.8</v>
      </c>
      <c r="F501" s="12">
        <v>1370.9</v>
      </c>
      <c r="G501" s="12">
        <v>1351.6</v>
      </c>
      <c r="H501" s="12">
        <v>948.8</v>
      </c>
      <c r="I501" s="9">
        <f t="shared" si="14"/>
        <v>3671.3</v>
      </c>
    </row>
    <row r="502" spans="1:9" x14ac:dyDescent="0.2">
      <c r="B502" s="28" t="str">
        <f t="shared" si="15"/>
        <v>2015</v>
      </c>
      <c r="C502" s="2">
        <v>860</v>
      </c>
      <c r="D502" s="15" t="s">
        <v>94</v>
      </c>
      <c r="E502" s="12">
        <v>1775.1</v>
      </c>
      <c r="F502" s="12">
        <v>425.7</v>
      </c>
      <c r="G502" s="12">
        <v>452.3</v>
      </c>
      <c r="H502" s="12">
        <v>344.3</v>
      </c>
      <c r="I502" s="9">
        <f t="shared" si="14"/>
        <v>1222.3</v>
      </c>
    </row>
    <row r="504" spans="1:9" x14ac:dyDescent="0.2">
      <c r="E504" s="11" t="s">
        <v>133</v>
      </c>
      <c r="F504" s="11" t="s">
        <v>124</v>
      </c>
      <c r="G504" s="11" t="s">
        <v>125</v>
      </c>
      <c r="H504" s="11" t="s">
        <v>126</v>
      </c>
      <c r="I504" s="11" t="s">
        <v>3</v>
      </c>
    </row>
    <row r="505" spans="1:9" x14ac:dyDescent="0.2">
      <c r="A505" s="11" t="s">
        <v>134</v>
      </c>
      <c r="B505" s="11" t="s">
        <v>131</v>
      </c>
      <c r="D505" s="15" t="s">
        <v>132</v>
      </c>
      <c r="E505" s="45">
        <v>119522.4</v>
      </c>
      <c r="F505" s="45">
        <v>26843.7</v>
      </c>
      <c r="G505" s="45">
        <v>27965.1</v>
      </c>
      <c r="H505" s="45">
        <v>23956.5</v>
      </c>
      <c r="I505" s="9">
        <f>SUM(F505:H505)</f>
        <v>78765.3</v>
      </c>
    </row>
    <row r="506" spans="1:9" x14ac:dyDescent="0.2">
      <c r="A506" s="11" t="s">
        <v>134</v>
      </c>
      <c r="B506" s="11" t="s">
        <v>130</v>
      </c>
      <c r="D506" s="15" t="s">
        <v>132</v>
      </c>
      <c r="E506" s="45">
        <v>125336.5</v>
      </c>
      <c r="F506" s="45">
        <v>27850.799999999999</v>
      </c>
      <c r="G506" s="45">
        <v>28117.599999999999</v>
      </c>
      <c r="H506" s="45">
        <v>24480.1</v>
      </c>
      <c r="I506" s="9">
        <f t="shared" ref="I506:I509" si="16">SUM(F506:H506)</f>
        <v>80448.5</v>
      </c>
    </row>
    <row r="507" spans="1:9" x14ac:dyDescent="0.2">
      <c r="A507" s="11" t="s">
        <v>134</v>
      </c>
      <c r="B507" s="11" t="s">
        <v>128</v>
      </c>
      <c r="D507" s="15" t="s">
        <v>132</v>
      </c>
      <c r="E507" s="45">
        <v>127954.4</v>
      </c>
      <c r="F507" s="45">
        <v>29213.9</v>
      </c>
      <c r="G507" s="45">
        <v>29675.599999999999</v>
      </c>
      <c r="H507" s="45">
        <v>24063.4</v>
      </c>
      <c r="I507" s="9">
        <f t="shared" si="16"/>
        <v>82952.899999999994</v>
      </c>
    </row>
    <row r="508" spans="1:9" x14ac:dyDescent="0.2">
      <c r="A508" s="44" t="s">
        <v>134</v>
      </c>
      <c r="B508" s="44">
        <v>2024</v>
      </c>
      <c r="C508" s="44"/>
      <c r="D508" s="45" t="s">
        <v>132</v>
      </c>
      <c r="E508" s="45">
        <v>129648.9</v>
      </c>
      <c r="F508" s="45">
        <v>30223.8</v>
      </c>
      <c r="G508" s="45">
        <v>30230.7</v>
      </c>
      <c r="H508" s="45">
        <v>24779.3</v>
      </c>
      <c r="I508" s="9">
        <f t="shared" si="16"/>
        <v>85233.8</v>
      </c>
    </row>
    <row r="509" spans="1:9" x14ac:dyDescent="0.2">
      <c r="A509" s="44" t="s">
        <v>134</v>
      </c>
      <c r="B509" s="44">
        <v>2025</v>
      </c>
      <c r="C509" s="44"/>
      <c r="D509" s="45" t="s">
        <v>132</v>
      </c>
      <c r="E509" s="45">
        <v>128940.8</v>
      </c>
      <c r="F509" s="45">
        <v>31008.7</v>
      </c>
      <c r="G509" s="45">
        <v>29961.5</v>
      </c>
      <c r="H509" s="45">
        <v>23715.8</v>
      </c>
      <c r="I509" s="9">
        <f t="shared" si="16"/>
        <v>84686</v>
      </c>
    </row>
    <row r="510" spans="1:9" x14ac:dyDescent="0.2">
      <c r="B510" s="11"/>
      <c r="C510" s="11"/>
      <c r="D510" s="15"/>
      <c r="E510" s="12"/>
      <c r="F510" s="12"/>
      <c r="G510" s="12"/>
      <c r="H510" s="12"/>
    </row>
    <row r="511" spans="1:9" x14ac:dyDescent="0.2">
      <c r="A511" s="9" t="s">
        <v>322</v>
      </c>
    </row>
    <row r="512" spans="1:9" x14ac:dyDescent="0.2">
      <c r="A512" s="69" t="s">
        <v>323</v>
      </c>
    </row>
  </sheetData>
  <pageMargins left="0.70866141732283472" right="0.70866141732283472" top="0.74803149606299213" bottom="0.74803149606299213" header="0.31496062992125984" footer="0.31496062992125984"/>
  <pageSetup paperSize="9" scale="39" fitToHeight="3" orientation="portrait" r:id="rId1"/>
  <headerFooter>
    <oddHeader>&amp;CDataark 3a</odd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BE81F903AF2D2248ABAA18DD843A2B84" ma:contentTypeVersion="3" ma:contentTypeDescription="Opret et nyt dokument." ma:contentTypeScope="" ma:versionID="e9a3f2b41ffd43b3ad3f0b1010efb106">
  <xsd:schema xmlns:xsd="http://www.w3.org/2001/XMLSchema" xmlns:xs="http://www.w3.org/2001/XMLSchema" xmlns:p="http://schemas.microsoft.com/office/2006/metadata/properties" xmlns:ns2="7dc87050-1883-478e-bc59-73e325075333" targetNamespace="http://schemas.microsoft.com/office/2006/metadata/properties" ma:root="true" ma:fieldsID="dace7583ce8d1beacbdeb8f66a2b44b9" ns2:_="">
    <xsd:import namespace="7dc87050-1883-478e-bc59-73e325075333"/>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dc87050-1883-478e-bc59-73e32507533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dhol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BE31CB89-09EF-4503-A9AF-B34AAF42E7AE}"/>
</file>

<file path=customXml/itemProps2.xml><?xml version="1.0" encoding="utf-8"?>
<ds:datastoreItem xmlns:ds="http://schemas.openxmlformats.org/officeDocument/2006/customXml" ds:itemID="{93A19A8A-9C74-46AA-9B80-96567527DDA9}"/>
</file>

<file path=customXml/itemProps3.xml><?xml version="1.0" encoding="utf-8"?>
<ds:datastoreItem xmlns:ds="http://schemas.openxmlformats.org/officeDocument/2006/customXml" ds:itemID="{46391B85-A968-4BB5-B2B5-E937AC03AE78}"/>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Regneark</vt:lpstr>
      </vt:variant>
      <vt:variant>
        <vt:i4>21</vt:i4>
      </vt:variant>
      <vt:variant>
        <vt:lpstr>Navngivne områder</vt:lpstr>
      </vt:variant>
      <vt:variant>
        <vt:i4>21</vt:i4>
      </vt:variant>
    </vt:vector>
  </HeadingPairs>
  <TitlesOfParts>
    <vt:vector size="42" baseType="lpstr">
      <vt:lpstr>Forside</vt:lpstr>
      <vt:lpstr>Befolkning</vt:lpstr>
      <vt:lpstr>Hjemmehjælp_antal modtagere</vt:lpstr>
      <vt:lpstr>Hjemmehjælp_antal timer</vt:lpstr>
      <vt:lpstr>Plejehjem</vt:lpstr>
      <vt:lpstr>Ældreudgifter</vt:lpstr>
      <vt:lpstr>Dataark1</vt:lpstr>
      <vt:lpstr>Dataark2</vt:lpstr>
      <vt:lpstr>Dataark3a</vt:lpstr>
      <vt:lpstr>Dataark3b</vt:lpstr>
      <vt:lpstr>Dataark4a</vt:lpstr>
      <vt:lpstr>Dataark4b</vt:lpstr>
      <vt:lpstr>Dataark5</vt:lpstr>
      <vt:lpstr>Dataark6</vt:lpstr>
      <vt:lpstr>Dataark7a</vt:lpstr>
      <vt:lpstr>Dataark7b</vt:lpstr>
      <vt:lpstr>Dataark7c</vt:lpstr>
      <vt:lpstr>Dataark7d</vt:lpstr>
      <vt:lpstr>Dataark8a</vt:lpstr>
      <vt:lpstr>Dataark8b</vt:lpstr>
      <vt:lpstr>Dataark9</vt:lpstr>
      <vt:lpstr>Befolkning!Udskriftsområde</vt:lpstr>
      <vt:lpstr>Dataark1!Udskriftsområde</vt:lpstr>
      <vt:lpstr>Dataark2!Udskriftsområde</vt:lpstr>
      <vt:lpstr>Dataark3a!Udskriftsområde</vt:lpstr>
      <vt:lpstr>Dataark3b!Udskriftsområde</vt:lpstr>
      <vt:lpstr>Dataark4a!Udskriftsområde</vt:lpstr>
      <vt:lpstr>Dataark4b!Udskriftsområde</vt:lpstr>
      <vt:lpstr>Dataark5!Udskriftsområde</vt:lpstr>
      <vt:lpstr>Dataark6!Udskriftsområde</vt:lpstr>
      <vt:lpstr>Dataark7a!Udskriftsområde</vt:lpstr>
      <vt:lpstr>Dataark7b!Udskriftsområde</vt:lpstr>
      <vt:lpstr>Dataark7c!Udskriftsområde</vt:lpstr>
      <vt:lpstr>Dataark7d!Udskriftsområde</vt:lpstr>
      <vt:lpstr>Dataark8a!Udskriftsområde</vt:lpstr>
      <vt:lpstr>Dataark8b!Udskriftsområde</vt:lpstr>
      <vt:lpstr>Dataark9!Udskriftsområde</vt:lpstr>
      <vt:lpstr>Forside!Udskriftsområde</vt:lpstr>
      <vt:lpstr>'Hjemmehjælp_antal modtagere'!Udskriftsområde</vt:lpstr>
      <vt:lpstr>'Hjemmehjælp_antal timer'!Udskriftsområde</vt:lpstr>
      <vt:lpstr>Plejehjem!Udskriftsområde</vt:lpstr>
      <vt:lpstr>Ældreudgifter!Udskriftsområde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Marie Høysholdt</dc:creator>
  <cp:lastModifiedBy>Marie Høysholdt</cp:lastModifiedBy>
  <cp:lastPrinted>2026-08-25T11:58:24Z</cp:lastPrinted>
  <dcterms:created xsi:type="dcterms:W3CDTF">2024-08-29T11:54:54Z</dcterms:created>
  <dcterms:modified xsi:type="dcterms:W3CDTF">2026-08-25T12:02:53Z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0x010100BE81F903AF2D2248ABAA18DD843A2B84</vt:lpwstr>
  </property>
</Properties>
</file>